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2347870\Documents\Uploads\Work Quality\"/>
    </mc:Choice>
  </mc:AlternateContent>
  <xr:revisionPtr revIDLastSave="0" documentId="13_ncr:1_{C6F8F63A-BF69-424C-8944-F2EF08823BB6}" xr6:coauthVersionLast="36" xr6:coauthVersionMax="47" xr10:uidLastSave="{00000000-0000-0000-0000-000000000000}"/>
  <bookViews>
    <workbookView xWindow="-120" yWindow="-120" windowWidth="29040" windowHeight="15840" xr2:uid="{00000000-000D-0000-FFFF-FFFF00000000}"/>
  </bookViews>
  <sheets>
    <sheet name="Cover sheet" sheetId="1" r:id="rId1"/>
    <sheet name="Table of Contents" sheetId="2" r:id="rId2"/>
    <sheet name="Notes" sheetId="3" r:id="rId3"/>
    <sheet name="Table_1.1" sheetId="4" r:id="rId4"/>
    <sheet name="Table_1.2" sheetId="5" r:id="rId5"/>
    <sheet name="Table_1.3" sheetId="6" r:id="rId6"/>
    <sheet name="Table_1.4" sheetId="7" r:id="rId7"/>
    <sheet name="Table_1.5" sheetId="8" r:id="rId8"/>
    <sheet name="Table_1.6" sheetId="9" r:id="rId9"/>
    <sheet name="Table_1.7" sheetId="10" r:id="rId10"/>
    <sheet name="Table_1.8" sheetId="11" r:id="rId11"/>
    <sheet name="Table_1.9" sheetId="12" r:id="rId12"/>
    <sheet name="Table_1.10" sheetId="13" r:id="rId13"/>
    <sheet name="Table_1.11" sheetId="14" r:id="rId14"/>
  </sheets>
  <calcPr calcId="191029"/>
</workbook>
</file>

<file path=xl/calcChain.xml><?xml version="1.0" encoding="utf-8"?>
<calcChain xmlns="http://schemas.openxmlformats.org/spreadsheetml/2006/main">
  <c r="B58" i="2" l="1"/>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<sst xmlns="http://schemas.openxmlformats.org/spreadsheetml/2006/main" count="622" uniqueCount="322">
  <si>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</si>
  <si>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t>
  </si>
  <si>
    <t>Data was taken from the annual dataset from the Labour Force Survey.  The annual dataset is created by selecting the relevant cases from each quarter and combining them to create a dataset of unique cases. Selecting all wave one and five interviews allows the maximum number of respondents over a one-year period to be included whilst avoiding double counting.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</si>
  <si>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</si>
  <si>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t>
  </si>
  <si>
    <t>Annual Survey of Hours and Earnings (ASHE)</t>
  </si>
  <si>
    <t>Annual Survey of Hours and Earnings 2023</t>
  </si>
  <si>
    <t>Total employees</t>
  </si>
  <si>
    <t>Where total employees is referred to within the work quality tables, this relates to the proportion of total employees who answered the relevant questions. Estimates of employment and employees are available in the monthly Labour Market Report, which can be found at the Labour Force Survey link below:</t>
  </si>
  <si>
    <t>Publication dates</t>
  </si>
  <si>
    <t>Notes, shading, no data and rounding</t>
  </si>
  <si>
    <t>Some cells in the tables refer to notes which can be found in the notes worksheet. Note markers are presented in square brackets, for example: [Note 1].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Estimates under a cell count of 3 are disclosive and therefore suppressed and are identified by [d] in the cell, if applicable.
Figures are rounded to the nearest thousand and therefore may not sum . Estimates of 499 and less that would be rounded down to 0 are identified by [low] in the cell. Where there is a negative number or rate for a lower confidence interval limit, these are identified by [n] within the cell. 
The earnings indicator is calculated using ASHE data, estimates with a Coefficient of Variation (CV) greater than 20% are suppressed as they are considered unreliable for practical purposes, these estimates are indicated by a [u] in the cell.
In cases where there are null values in the data these have been excluded which can cause slight differences in total numbers and percentages.</t>
  </si>
  <si>
    <t>LFS revisions</t>
  </si>
  <si>
    <t>Typically, the Office for National Statistics (ONS) would reweight the LFS every two years to take account of updated population estimates and projections.
Since the onset of the pandemic, the ONS have been monitoring the impact and as a result, there have been three LFS reweightings to improve the estimates. In June 2021, the LFS estimates were reweighted from January-March 2020 to January-March 2022 using updated PAYE Real-Time Information data and with the introduction of the non-response bias adjustment to NI data. An overview of the impact of reweighting on the quarterly NI estimates of unemployment, employment, and economic inactivity is available on the LFS Background Information section on the NISRA website. This paper also contains the detail on two previous LFS reweighting since the onset of the COVID-19 pandemic, in October 2022 and July 2022.</t>
  </si>
  <si>
    <t>Background information - LFS</t>
  </si>
  <si>
    <t>Impact of reweighting on Labour Force Survey key indicators, UK: 2022</t>
  </si>
  <si>
    <t>More information on the revision policy concerning labour market statistics can be found through the following link:</t>
  </si>
  <si>
    <t>Revisions policies for labour market statistics</t>
  </si>
  <si>
    <t>More NI labour market data</t>
  </si>
  <si>
    <t>Labour Market and Social Welfare</t>
  </si>
  <si>
    <t>UK employment and labour market data</t>
  </si>
  <si>
    <t>ONS employment and labour market statistics</t>
  </si>
  <si>
    <t>Further information on using labour market statistics can be found on the Office for National Statistics (ONS) website:</t>
  </si>
  <si>
    <t>Labour Force Survey Quality and Methodology</t>
  </si>
  <si>
    <t>Guide to Labour Market Statistics</t>
  </si>
  <si>
    <t>Glossary</t>
  </si>
  <si>
    <t>For further information contact:</t>
  </si>
  <si>
    <t>lfs@finance-ni.gov.uk</t>
  </si>
  <si>
    <t>Labour Market Report</t>
  </si>
  <si>
    <t>Table of contents</t>
  </si>
  <si>
    <t>Worksheet name</t>
  </si>
  <si>
    <t>Table no.</t>
  </si>
  <si>
    <t>Table name</t>
  </si>
  <si>
    <t>Notes</t>
  </si>
  <si>
    <t>Notes and definitions</t>
  </si>
  <si>
    <t>Table_1.1</t>
  </si>
  <si>
    <t>Table_1.2</t>
  </si>
  <si>
    <t>Employees who are neither under nor over employed, aged 18 and over, NI, JJ20 to JJ23</t>
  </si>
  <si>
    <t>Employees who are neither under nor over employed by sex, aged 18 and over, NI, JJ20 to JJ23</t>
  </si>
  <si>
    <t>Employees who are neither under nor over employed by age group, aged 18 and over, NI, JJ20 to JJ23</t>
  </si>
  <si>
    <t>Employees who are neither under nor over employed by skill level, aged 18 and over, NI, JJ20 to JJ23</t>
  </si>
  <si>
    <t>Table_1.3</t>
  </si>
  <si>
    <t>Employees in secure employment, aged 18 and over, NI, JJ20 to JJ23</t>
  </si>
  <si>
    <t>Employees in secure employment by sex, aged 18 and over, NI, JJ20 to JJ23</t>
  </si>
  <si>
    <t>Employees in secure employment by age group, aged 18 and over, NI, JJ20 to JJ23</t>
  </si>
  <si>
    <t>Employees in secure employment by skill level, aged 18 and over, NI, JJ20 to JJ23</t>
  </si>
  <si>
    <t>Table_1.4</t>
  </si>
  <si>
    <t>Employees with reported job satisfaction, aged 18 and over, NI, JJ20 to JJ23</t>
  </si>
  <si>
    <t>Employees with reported job satisfaction by sex, aged 18 and over, NI, JJ20 to JJ23</t>
  </si>
  <si>
    <t>Employees with reported job satisfaction by age group, aged 18 and over, NI, JJ20 to JJ23</t>
  </si>
  <si>
    <t>Employees with reported job satisfaction by skill level, aged 18 and over, NI, JJ20 to JJ23</t>
  </si>
  <si>
    <t>Table_1.5</t>
  </si>
  <si>
    <t>Employees with reported opportunities for career progression, aged 18 and over, NI, JJ20 to JJ23</t>
  </si>
  <si>
    <t>Employees with reported opportunities for career progression by sex, aged 18 and over, NI, JJ20 to JJ23</t>
  </si>
  <si>
    <t>Employees with reported opportunities for career progression by age group, aged 18 and over, NI, JJ20 to JJ23</t>
  </si>
  <si>
    <t>Employees with reported opportunities for career progression by skill level, aged 18 and over, NI, JJ20 to JJ23</t>
  </si>
  <si>
    <t>Table_1.6</t>
  </si>
  <si>
    <t>Employees with reported involvement in decision making, aged 18 and over, NI, JJ20 to JJ23</t>
  </si>
  <si>
    <t>Employees with reported involvement in decision making by sex, aged 18 and over, NI, JJ20 to JJ23</t>
  </si>
  <si>
    <t>Employees with reported involvement in decision making by age group, aged 18 and over, NI, JJ20 to JJ23</t>
  </si>
  <si>
    <t>Employees with reported involvement in decision making by skill level, aged 18 and over, NI, JJ20 to JJ23</t>
  </si>
  <si>
    <t>Table_1.7</t>
  </si>
  <si>
    <t>Employees who reported preforming meaningful work, aged 18 and over, NI, JJ20 to JJ23</t>
  </si>
  <si>
    <t>Employees who reported preforming meaningful work by sex, aged 18 and over, NI, JJ20 to JJ23</t>
  </si>
  <si>
    <t>Employees who reported preforming meaningful work by age group, aged 18 and over, NI, JJ20 to JJ23</t>
  </si>
  <si>
    <t>Employees who reported preforming meaningful work by skill level, aged 18 and over, NI, JJ20 to JJ23</t>
  </si>
  <si>
    <t>Table_1.8</t>
  </si>
  <si>
    <t>Employees with flexible work, aged 18 and over, NI, JJ20 to JJ23</t>
  </si>
  <si>
    <t>Employees with flexible work by sex, aged 18 and over, NI, JJ20 to JJ23</t>
  </si>
  <si>
    <t>Employees with flexible work by age group, aged 18 and over, NI, JJ20 to JJ23</t>
  </si>
  <si>
    <t>Employees with flexible work by skill level, aged 18 and over, NI, JJ20 to JJ23</t>
  </si>
  <si>
    <t>Table_1.9</t>
  </si>
  <si>
    <t>Employees with line manager support, aged 18 and over, NI, JJ23</t>
  </si>
  <si>
    <t>Employees with line manager support by sex, aged 18 and over, NI, JJ23</t>
  </si>
  <si>
    <t>Employees with line manager support by age group, aged 18 and over, NI, JJ23</t>
  </si>
  <si>
    <t>Employees with line manager support by skill level, aged 18 and over, NI, JJ23</t>
  </si>
  <si>
    <t>Table_1.10</t>
  </si>
  <si>
    <t>Employees who were not bullied or harassed, aged 18 and over, NI, JJ23</t>
  </si>
  <si>
    <t>Employees who were not bullied or harassed by sex, aged 18 and over, NI, JJ23</t>
  </si>
  <si>
    <t>Employees who were not bullied or harassed by age group, aged 18 and over, NI, JJ23</t>
  </si>
  <si>
    <t>Employees who were not bullied or harassed by skill level, aged 18 and over, NI, JJ23</t>
  </si>
  <si>
    <t>Table_1.11</t>
  </si>
  <si>
    <t>Employees with the required skills for their current duties, aged 18 and over, NI, JJ23</t>
  </si>
  <si>
    <t>Employees with the required skills for their current duties by sex, aged 18 and over, NI, JJ23</t>
  </si>
  <si>
    <t>Employees with the required skills for their current duties by age group, aged 18 and over, NI, JJ23</t>
  </si>
  <si>
    <t>Employees with the required skills for their current duties by skill level, aged 18 and over, NI, JJ23</t>
  </si>
  <si>
    <t>This worksheet contains one table</t>
  </si>
  <si>
    <t>Note number</t>
  </si>
  <si>
    <t>Note text</t>
  </si>
  <si>
    <t>Note 1</t>
  </si>
  <si>
    <t>Note 2</t>
  </si>
  <si>
    <t>Note 3</t>
  </si>
  <si>
    <t>Note 4</t>
  </si>
  <si>
    <t>Note 5</t>
  </si>
  <si>
    <t>Note 6</t>
  </si>
  <si>
    <t>Note 7</t>
  </si>
  <si>
    <t>Note 8</t>
  </si>
  <si>
    <t>Note 9</t>
  </si>
  <si>
    <t>Note 10</t>
  </si>
  <si>
    <t>Note 11</t>
  </si>
  <si>
    <t>Note 12</t>
  </si>
  <si>
    <t>Note 13</t>
  </si>
  <si>
    <t>Note 14</t>
  </si>
  <si>
    <t>This worksheet presents five tables next to each other vertically with one blank row in between each table.</t>
  </si>
  <si>
    <t>Data contained within this tab refers to the earnings work quality indicator.</t>
  </si>
  <si>
    <t>Some cells refer to notes where the explanation can be found on the Notes worksheet.</t>
  </si>
  <si>
    <t>Some tables in this spreadsheet have cells that are marked up with shorthand: [x] is used where the CV was greater than 20 has been supressed as estimates are not considered reliable.</t>
  </si>
  <si>
    <t>Full explanation of notes, shading, rounding and disclosive data is available in the Cover sheet.</t>
  </si>
  <si>
    <t>Source: Annual Survey of Hours and Earnings, 2020 to 2023</t>
  </si>
  <si>
    <t>Year</t>
  </si>
  <si>
    <t>Employees who are neither under nor over employed [Note 5], aged 18 and over, NI, JJ20 to JJ23</t>
  </si>
  <si>
    <t>Data contained within this tab refers to the  neither under nor over employed work quality indicator.</t>
  </si>
  <si>
    <t>Shaded estimates indicate cell counts between 3 and 25. These are considered low quality, may result in less precise estimates, and should be used with caution.</t>
  </si>
  <si>
    <t>Source: Labour Force Survey, July 2019 to June 2023</t>
  </si>
  <si>
    <t>Table 1.2a: Employees who are neither under nor over employed, aged 18 and over, NI, JJ20 to JJ23</t>
  </si>
  <si>
    <t>Proportion of NI employees who are neither under nor over employed
(percentage)</t>
  </si>
  <si>
    <t>July 2019 to June 2020</t>
  </si>
  <si>
    <t>July 2020 to June 2021</t>
  </si>
  <si>
    <t>July 2021 to June 2022</t>
  </si>
  <si>
    <t>July 2022 to June 2023</t>
  </si>
  <si>
    <t>Table 1.2b: Employees who are neither under nor over employed by sex, aged 18 and over, NI, JJ20 to JJ23</t>
  </si>
  <si>
    <t>Proportion of male employees who are neither under nor over employed
(percentage)</t>
  </si>
  <si>
    <t>Proportion of female employees who are neither under nor over employed
(percentage)</t>
  </si>
  <si>
    <t>Table 1.2c: Employees who are neither under nor over employed by age group, aged 18 and over, NI, JJ20 to JJ23</t>
  </si>
  <si>
    <t>Proportion of employees aged 18 to 39 who are neither under nor over employed
(percentage)</t>
  </si>
  <si>
    <t>Proportion of employees aged 40 and over who are neither under nor over employed
(percentage)</t>
  </si>
  <si>
    <t>Proportion of employees living in the most deprived areas who are neither under nor over employed
(percentage)</t>
  </si>
  <si>
    <t>Proportion of employees living in the least deprived areas who are neither under nor over employed
(percentage)</t>
  </si>
  <si>
    <t>Table 1.2e: Employees who are neither under nor over employed by skill level, aged 18 and over, NI, JJ20 to JJ23</t>
  </si>
  <si>
    <t>Proportion of employees in low skilled jobs who are neither under nor over employed
(percentage)</t>
  </si>
  <si>
    <t>Proportion of employees in high skilled jobs who are neither under nor over employed
(percentage)</t>
  </si>
  <si>
    <t>Employees in secure employment [Note 6], aged 18 and over, NI, JJ20 to JJ23</t>
  </si>
  <si>
    <t>Data contained within this tab refers to the secure employment work quality indicator.</t>
  </si>
  <si>
    <t>Table 1.3a: Employees in secure employment, aged 18 and over, NI, JJ20 to JJ23</t>
  </si>
  <si>
    <t>Proportion of NI employees in secure employment
(percentage)</t>
  </si>
  <si>
    <t>Table 1.3b: Employees in secure employment by sex, aged 18 and over, NI, JJ20 to JJ23</t>
  </si>
  <si>
    <t>Proportion of male employees in secure employment
(percentage)</t>
  </si>
  <si>
    <t>Proportion of female employees in secure employment
(percentage)</t>
  </si>
  <si>
    <t>Table 1.3c: Employees in secure employment by age group, aged 18 and over, NI, JJ20 to JJ23</t>
  </si>
  <si>
    <t>Proportion of employees aged 18 to 39 in secure employment
(percentage)</t>
  </si>
  <si>
    <t>Proportion of employees aged 40 and over in secure employment
(percentage)</t>
  </si>
  <si>
    <t>Proportion of employees living in the most deprived areas in secure employment
(percentage)</t>
  </si>
  <si>
    <t>Proportion of employees living in the least deprived areas in secure employment
(percentage)</t>
  </si>
  <si>
    <t>Table 1.3e: Employees in secure employment by skill level, aged 18 and over, NI, JJ20 to JJ23</t>
  </si>
  <si>
    <t>Proportion of employees in low skilled jobs in secure employment
(percentage)</t>
  </si>
  <si>
    <t>Proportion of employees in high skilled jobs in secure employment
(percentage)</t>
  </si>
  <si>
    <t>Data contained within this tab refers to the job satisfaction work quality indicator.</t>
  </si>
  <si>
    <t>Table 1.4a: Employees with reported job satisfaction, aged 18 and over, NI, JJ20 to JJ23</t>
  </si>
  <si>
    <t>Proportion of NI employees with reported job satisfaction
(percentage)</t>
  </si>
  <si>
    <t>Table 1.4b: Employees with reported job satisfaction by sex, aged 18 and over, NI, JJ20 to JJ23</t>
  </si>
  <si>
    <t>Proportion of male employees with reported job satisfaction
(percentage)</t>
  </si>
  <si>
    <t>Proportion of female employees with reported job satisfaction
(percentage)</t>
  </si>
  <si>
    <t>Table 1.4c: Employees with reported job satisfaction by age group, aged 18 and over, NI, JJ20 to JJ23</t>
  </si>
  <si>
    <t>Proportion of employees aged 18 to 39 with reported job satisfaction
(percentage)</t>
  </si>
  <si>
    <t>Proportion of employees aged 40 and over with reported job satisfaction
(percentage)</t>
  </si>
  <si>
    <t>Proportion of employees living in the most deprived areas with reported job satisfaction
(percentage)</t>
  </si>
  <si>
    <t>Proportion of employees living in the least deprived areas with reported job satisfaction
(percentage)</t>
  </si>
  <si>
    <t>Table 1.4e: Employees with reported job satisfaction by skill level, aged 18 and over, NI, JJ20 to JJ23</t>
  </si>
  <si>
    <t>Proportion of employees in low skilled jobs with reported job satisfaction
(percentage)</t>
  </si>
  <si>
    <t>Proportion of employees in high skilled jobs with reported job satisfaction
(percentage)</t>
  </si>
  <si>
    <t>Data contained within this tab refers to the career progression work quality indicator.</t>
  </si>
  <si>
    <t>Table 1.5a: Employees with reported opportunities for career progression, aged 18 and over, NI, JJ20 to JJ23</t>
  </si>
  <si>
    <t>Proportion of NI employees with reported opportunities for career progression
(percentage)</t>
  </si>
  <si>
    <t>Table 1.5b: Employees with reported opportunities for career progression by sex, aged 18 and over, NI, JJ20 to JJ23</t>
  </si>
  <si>
    <t>Proportion of male employees with reported opportunities for career progression
(percentage)</t>
  </si>
  <si>
    <t>Proportion of female employees with reported opportunities for career progression
(percentage)</t>
  </si>
  <si>
    <t>Table 1.5c: Employees with reported opportunities for career progression by age group, aged 18 and over, NI, JJ20 to JJ23</t>
  </si>
  <si>
    <t>Proportion of employees aged 18 to 39 with reported opportunities for career progression
(percentage)</t>
  </si>
  <si>
    <t>Proportion of employees aged 40 and over with reported opportunities for career progression
(percentage)</t>
  </si>
  <si>
    <t>Proportion of employees living in the most deprived areas with reported opportunities for career progression
(percentage)</t>
  </si>
  <si>
    <t>Proportion of employees living in the least deprived areas with reported opportunities for career progression
(percentage)</t>
  </si>
  <si>
    <t>Table 1.5e: Employees with reported opportunities for career progression by skill level, aged 18 and over, NI, JJ20 to JJ23</t>
  </si>
  <si>
    <t>Proportion of employees in low skilled jobs with reported opportunities for career progression
(percentage)</t>
  </si>
  <si>
    <t>Proportion of employees in high skilled jobs with reported opportunities for career progression
(percentage)</t>
  </si>
  <si>
    <t>Data contained within this tab refers to the involvement in decision making work quality indicator.</t>
  </si>
  <si>
    <t>Table 1.6a: Employees with reported involvement in decision making, aged 18 and over, NI, JJ20 to JJ23</t>
  </si>
  <si>
    <t>Proportion of NI employees with reported involvement in decision making
(percentage)</t>
  </si>
  <si>
    <t>Table 1.6b: Employees with reported involvement in decision making by sex, aged 18 and over, NI, JJ20 to JJ23</t>
  </si>
  <si>
    <t>Proportion of male employees with reported involvement in decision making
(percentage)</t>
  </si>
  <si>
    <t>Proportion of female employees with reported involvement in decision making
(percentage)</t>
  </si>
  <si>
    <t>Table 1.6c: Employees with reported involvement in decision making by age group, aged 18 and over, NI, JJ20 to JJ23</t>
  </si>
  <si>
    <t>Proportion of employees aged 18 to 39 with reported involvement in decision making
(percentage)</t>
  </si>
  <si>
    <t>Proportion of employees aged 40 and over with reported involvement in decision making
(percentage)</t>
  </si>
  <si>
    <t>Proportion of employees living in the most deprived areas with reported involvement in decision making
(percentage)</t>
  </si>
  <si>
    <t>Proportion of employees living in the least deprived areas with reported involvement in decision making
(percentage)</t>
  </si>
  <si>
    <t>Table 1.6e: Employees with reported involvement in decision making by skill level, aged 18 and over, NI, JJ20 to JJ23</t>
  </si>
  <si>
    <t>Proportion of employees in low skilled jobs with reported involvement in decision making
(percentage)</t>
  </si>
  <si>
    <t>Proportion of employees in high skilled jobs with reported involvement in decision making
(percentage)</t>
  </si>
  <si>
    <t>Data contained within this tab refers to the meaningful work work quality indicator.</t>
  </si>
  <si>
    <t>Table 1.7a: Employees who reported preforming meaningful work, aged 18 and over, NI, JJ20 to JJ23</t>
  </si>
  <si>
    <t>Proportion of NI employees who reported preforming meaningful work
(percentage)</t>
  </si>
  <si>
    <t>Table 1.7b: Employees who reported preforming meaningful work by sex, aged 18 and over, NI, JJ20 to JJ23</t>
  </si>
  <si>
    <t>Proportion of male employees who reported preforming meaningful work
(percentage)</t>
  </si>
  <si>
    <t>Proportion of female employees who reported preforming meaningful work
(percentage)</t>
  </si>
  <si>
    <t>Table 1.7c: Employees who reported preforming meaningful work by age group, aged 18 and over, NI, JJ20 to JJ23</t>
  </si>
  <si>
    <t>Proportion of employees aged 18 to 39 who reported preforming meaningful work
(percentage)</t>
  </si>
  <si>
    <t>Proportion of employees aged 40 and over who reported preforming meaningful work
(percentage)</t>
  </si>
  <si>
    <t>Proportion of employees living in the most deprived areas who reported preforming meaningful work
(percentage)</t>
  </si>
  <si>
    <t>Proportion of employees living in the least deprived areas who reported preforming meaningful work
(percentage)</t>
  </si>
  <si>
    <t>Table 1.7e: Employees who reported preforming meaningful work by skill level, aged 18 and over, NI, JJ20 to JJ23</t>
  </si>
  <si>
    <t>Proportion of employees in low skilled jobs who reported preforming meaningful work
(percentage)</t>
  </si>
  <si>
    <t>Proportion of employees in high skilled jobs who reported preforming meaningful work
(percentage)</t>
  </si>
  <si>
    <t>Data contained within this tab refers to the flexible work quality indicator.</t>
  </si>
  <si>
    <t>Table 1.8a: Employees with flexible work, aged 18 and over, NI, JJ20 to JJ23</t>
  </si>
  <si>
    <t>Proportion of NI employees with flexible work
(percentage)</t>
  </si>
  <si>
    <t>Table 1.8b: Employees with flexible work by sex, aged 18 and over, NI, JJ20 to JJ23</t>
  </si>
  <si>
    <t>Proportion of male employees with flexible work
(percentage)</t>
  </si>
  <si>
    <t>Proportion of female employees with flexible work
(percentage)</t>
  </si>
  <si>
    <t>Table 1.8c: Employees with flexible work by age group, aged 18 and over, NI, JJ20 to JJ23</t>
  </si>
  <si>
    <t>Proportion of employees aged 18 to 39 with flexible work
(percentage)</t>
  </si>
  <si>
    <t>Proportion of employees aged 40 and over with flexible work
(percentage)</t>
  </si>
  <si>
    <t>Proportion of employees living in the most deprived areas with flexible work
(percentage)</t>
  </si>
  <si>
    <t>Proportion of employees living in the least deprived areas with flexible work
(percentage)</t>
  </si>
  <si>
    <t>Table 1.8e: Employees with flexible work by skill level, aged 18 and over, NI, JJ20 to JJ23</t>
  </si>
  <si>
    <t>Proportion of employees in low skilled jobs with flexible work
(percentage)</t>
  </si>
  <si>
    <t>Proportion of employees in high skilled jobs with flexible work
(percentage)</t>
  </si>
  <si>
    <t>Source: Labour Force Survey, July 2022 to June 2023</t>
  </si>
  <si>
    <t>Table 1.9a: Employees with line manager support, aged 18 and over, NI, JJ23</t>
  </si>
  <si>
    <t>Proportion of NI employees with line manager support
(percentage)</t>
  </si>
  <si>
    <t>Table 1.9b: Employees with line manager support by sex, aged 18 and over, NI, JJ23</t>
  </si>
  <si>
    <t>Proportion of male employees with line manager support
(percentage)</t>
  </si>
  <si>
    <t>Proportion of female employees with line manager support
(percentage)</t>
  </si>
  <si>
    <t>Table 1.9c: Employees with line manager support by age group, aged 18 and over, NI, JJ23</t>
  </si>
  <si>
    <t>Proportion of employees aged 18 to 39 with line manager support
(percentage)</t>
  </si>
  <si>
    <t>Proportion of employees aged 40 and over with line manager support
(percentage)</t>
  </si>
  <si>
    <t>Proportion of employees living in the most deprived areas with line manager support
(percentage)</t>
  </si>
  <si>
    <t>Proportion of employees living in the least deprived areas with line manager support
(percentage)</t>
  </si>
  <si>
    <t>Table 1.9e: Employees with line manager support by skill level, aged 18 and over, NI, JJ23</t>
  </si>
  <si>
    <t>Proportion of employees in low skilled jobs with line manager support
(percentage)</t>
  </si>
  <si>
    <t>Proportion of employees in high skilled jobs with line manager support
(percentage)</t>
  </si>
  <si>
    <t>Table 1.10a: Employees who were not bullied or harassed, aged 18 and over, NI, JJ23</t>
  </si>
  <si>
    <t>Proportion of NI employees who were not bullied or harassed
(percentage)</t>
  </si>
  <si>
    <t>Table 1.10b: Employees who were not bullied or harassed by sex, aged 18 and over, NI, JJ23</t>
  </si>
  <si>
    <t>Proportion of male employees who were not bullied or harassed
(percentage)</t>
  </si>
  <si>
    <t>Proportion of female employees who were not bullied or harassed
(percentage)</t>
  </si>
  <si>
    <t>Table 1.10c: Employees who were not bullied or harassed by age group, aged 18 and over, NI, JJ23</t>
  </si>
  <si>
    <t>Proportion of employees aged 18 to 39 who were not bullied or harassed
(percentage)</t>
  </si>
  <si>
    <t>Proportion of employees aged 40 and over who were not bullied or harassed
(percentage)</t>
  </si>
  <si>
    <t>Proportion of employees living in the most deprived areas who were not bullied or harassed
(percentage)</t>
  </si>
  <si>
    <t>Proportion of employees living in the least deprived areas who were not bullied or harassed
(percentage)</t>
  </si>
  <si>
    <t>Table 1.10e: Employees who were not bullied or harassed by skill level, aged 18 and over, NI, JJ23</t>
  </si>
  <si>
    <t>Proportion of employees in low skilled jobs who were not bullied or harassed
(percentage)</t>
  </si>
  <si>
    <t>Proportion of employees in high skilled jobs who were not bullied or harassed
(percentage)</t>
  </si>
  <si>
    <t>Table 1.11a: Employees with the required skills for their current duties, aged 18 and over, NI, JJ23</t>
  </si>
  <si>
    <t>Proportion of NI employees with the required skills for their current duties
(percentage)</t>
  </si>
  <si>
    <t>Table 1.11b: Employees with the required skills for their current duties by sex, aged 18 and over, NI, JJ23</t>
  </si>
  <si>
    <t>Proportion of male employees with the required skills for their current duties
(percentage)</t>
  </si>
  <si>
    <t>Proportion of female employees with the required skills for their current duties
(percentage)</t>
  </si>
  <si>
    <t>Table 1.11c: Employees with the required skills for their current duties by age group, aged 18 and over, NI, JJ23</t>
  </si>
  <si>
    <t>Proportion of employees aged 18 to 39 with the required skills for their current duties
(percentage)</t>
  </si>
  <si>
    <t>Proportion of employees aged 40 and over with the required skills for their current duties
(percentage)</t>
  </si>
  <si>
    <t>Proportion of employees living in the most deprived areas with the required skills for their current duties
(percentage)</t>
  </si>
  <si>
    <t>Proportion of employees living in the least deprived areas with the required skills for their current duties
(percentage)</t>
  </si>
  <si>
    <t>Table 1.11e: Employees with the required skills for their current duties by skill level, aged 18 and over, NI, JJ23</t>
  </si>
  <si>
    <t>Proportion of employees in low skilled jobs with the required skills for their current duties
(percentage)</t>
  </si>
  <si>
    <t>Proportion of employees in high skilled jobs with the required skills for their current duties
(percentage)</t>
  </si>
  <si>
    <r>
      <rPr>
        <b/>
        <sz val="12"/>
        <color rgb="FF000000"/>
        <rFont val="Arial"/>
        <family val="2"/>
      </rPr>
      <t xml:space="preserve">Employees: </t>
    </r>
    <r>
      <rPr>
        <sz val="12"/>
        <color rgb="FF000000"/>
        <rFont val="Arial"/>
      </rPr>
      <t xml:space="preserve">
The division between employees and the self-employed is based on survey respondents' own assessment of their employment status.</t>
    </r>
  </si>
  <si>
    <r>
      <rPr>
        <b/>
        <sz val="12"/>
        <color rgb="FF000000"/>
        <rFont val="Arial"/>
        <family val="2"/>
      </rPr>
      <t xml:space="preserve">Underemployed: </t>
    </r>
    <r>
      <rPr>
        <sz val="12"/>
        <color rgb="FF000000"/>
        <rFont val="Arial"/>
      </rPr>
      <t xml:space="preserve">
Those people in employment who would like to work more hours, either by working in an additional job, by working more hours in their current job, or by switching to a replacement job. They must also be available to start working longer hours within two weeks and their current weekly hours must be below 40 hours if they are between 16 and 18 and below 48 hours if they are over 18.</t>
    </r>
  </si>
  <si>
    <r>
      <rPr>
        <b/>
        <sz val="12"/>
        <color rgb="FF000000"/>
        <rFont val="Arial"/>
        <family val="2"/>
      </rPr>
      <t xml:space="preserve">Overemployed: </t>
    </r>
    <r>
      <rPr>
        <sz val="12"/>
        <color rgb="FF000000"/>
        <rFont val="Arial"/>
      </rPr>
      <t xml:space="preserve">
Persons in employment who would like to work fewer hours and would accept less pay for shorter hours, either in a different job or in their current job.</t>
    </r>
  </si>
  <si>
    <r>
      <rPr>
        <b/>
        <sz val="12"/>
        <color rgb="FF000000"/>
        <rFont val="Arial"/>
        <family val="2"/>
      </rPr>
      <t xml:space="preserve">Neither under nor over employed: </t>
    </r>
    <r>
      <rPr>
        <sz val="12"/>
        <color rgb="FF000000"/>
        <rFont val="Arial"/>
      </rPr>
      <t xml:space="preserve">
Employees who are neither underemployed or overemployed as per the International Labour Organisation (ILO) definitions of under and over employed. (See notes 3 &amp; 4).</t>
    </r>
  </si>
  <si>
    <r>
      <rPr>
        <b/>
        <sz val="12"/>
        <color rgb="FF000000"/>
        <rFont val="Arial"/>
        <family val="2"/>
      </rPr>
      <t xml:space="preserve">Secure employment: </t>
    </r>
    <r>
      <rPr>
        <sz val="12"/>
        <color rgb="FF000000"/>
        <rFont val="Arial"/>
      </rPr>
      <t xml:space="preserve">
For the purposes of work quality analysis, secure employment has been defined as employees who are either in permanent employment, or are in temporary employment but do not want a permanent post. Work quality estimates in this publication exclude missing or unclassified cases.</t>
    </r>
  </si>
  <si>
    <r>
      <rPr>
        <b/>
        <sz val="12"/>
        <color rgb="FF000000"/>
        <rFont val="Arial"/>
        <family val="2"/>
      </rPr>
      <t xml:space="preserve">Job satisfaction: </t>
    </r>
    <r>
      <rPr>
        <sz val="12"/>
        <color rgb="FF000000"/>
        <rFont val="Arial"/>
      </rPr>
      <t xml:space="preserve">
For the purposes of work quality, this includes those employees who reported that they were 'satisfied' or 'very satisfied' with their job, from the LFS question:
• Overall, how satisfied are you with your job? 
(where 1 is ‘Very dissatisfied’ and 5 is ‘very satisfied’)</t>
    </r>
  </si>
  <si>
    <r>
      <rPr>
        <b/>
        <sz val="12"/>
        <color rgb="FF000000"/>
        <rFont val="Arial"/>
        <family val="2"/>
      </rPr>
      <t>Opportunities for career progression:</t>
    </r>
    <r>
      <rPr>
        <sz val="12"/>
        <color rgb="FF000000"/>
        <rFont val="Arial"/>
      </rPr>
      <t xml:space="preserve"> 
For the purposes of work quality, the career progression indicator includes employees who reported that they 'agree' or 'strongly agree' that their job offers good opportunities for career progression, from the LFS question:
• To what extent do you disagree or agree with the following statement: 'My job offers good opportunities for career progression'? 
(with 1 being 'strongly disagree' and 5 being 'strongly agree')</t>
    </r>
  </si>
  <si>
    <r>
      <rPr>
        <b/>
        <sz val="12"/>
        <color rgb="FF000000"/>
        <rFont val="Arial"/>
        <family val="2"/>
      </rPr>
      <t>Involvement in decision making:</t>
    </r>
    <r>
      <rPr>
        <sz val="12"/>
        <color rgb="FF000000"/>
        <rFont val="Arial"/>
      </rPr>
      <t xml:space="preserve"> 
For the purposes of work quality, the involvement in decision making indicator refers to employees who reported that their managers were 'good' or 'very good' at involving employees and their representatives in decision making, from the LFS question:
• On a scale of 1 to 5, with 1 being 'very poor' and 5 being 'very good', how poor or good would you say managers at your workplace are at involving employees and their representatives in decision making?</t>
    </r>
  </si>
  <si>
    <r>
      <rPr>
        <b/>
        <sz val="12"/>
        <color rgb="FF000000"/>
        <rFont val="Arial"/>
        <family val="2"/>
      </rPr>
      <t xml:space="preserve">Meaningful work: </t>
    </r>
    <r>
      <rPr>
        <sz val="12"/>
        <color rgb="FF000000"/>
        <rFont val="Arial"/>
      </rPr>
      <t xml:space="preserve">
For the purposes of work quality, the meaningful work indicator refers to employees who reported they 'agree' or 'strongly agree' that they perform meaningful work in their job, from the LFS question:
• On a scale of 1 to 5, with 1 being 'strongly disagree' and 5 being 'strongly agree', to what extent do you disagree or agree that you do meaningful work?</t>
    </r>
  </si>
  <si>
    <r>
      <rPr>
        <b/>
        <sz val="12"/>
        <color rgb="FF000000"/>
        <rFont val="Arial"/>
        <family val="2"/>
      </rPr>
      <t xml:space="preserve">Flexible work: </t>
    </r>
    <r>
      <rPr>
        <sz val="12"/>
        <color rgb="FF000000"/>
        <rFont val="Arial"/>
      </rPr>
      <t xml:space="preserve">
For the purposes of work quality analysis, flexibility at work has been defined as employees with a flexible agreed working arrangement of either: flexitime (flexible working hours), annualised hours contract, term time working or job sharing; part time and not underemployed or primarily working at home.
The flexible working indicator was originally defined in 2019 before the onset of COVID-19 and the move towards homeworking. Additional questions have been added to the LFS on remote working and there are plans to review the Flexible Working indicator which may cause a discontinuance in the series.</t>
    </r>
  </si>
  <si>
    <r>
      <rPr>
        <b/>
        <sz val="12"/>
        <color rgb="FF000000"/>
        <rFont val="Arial"/>
        <family val="2"/>
      </rPr>
      <t xml:space="preserve">Required skills for their current duties: </t>
    </r>
    <r>
      <rPr>
        <sz val="12"/>
        <color rgb="FF000000"/>
        <rFont val="Arial"/>
      </rPr>
      <t xml:space="preserve">
Applies to respondents who answered 'My present skills correspond well with my duties' when asked about skills in their own work.</t>
    </r>
  </si>
  <si>
    <r>
      <rPr>
        <b/>
        <sz val="12"/>
        <color rgb="FF000000"/>
        <rFont val="Arial"/>
        <family val="2"/>
      </rPr>
      <t xml:space="preserve">Bullying or harassment: </t>
    </r>
    <r>
      <rPr>
        <sz val="12"/>
        <color rgb="FF000000"/>
        <rFont val="Arial"/>
      </rPr>
      <t xml:space="preserve">
For the purposes of work quality analysis, never bullied or harassed applies to those who answered never to the question:
• In the last 12 months how many times do you feel you have been bullied or harassed at work…</t>
    </r>
  </si>
  <si>
    <r>
      <rPr>
        <b/>
        <sz val="12"/>
        <color rgb="FF000000"/>
        <rFont val="Arial"/>
        <family val="2"/>
      </rPr>
      <t xml:space="preserve">Line manager support: </t>
    </r>
    <r>
      <rPr>
        <sz val="12"/>
        <color rgb="FF000000"/>
        <rFont val="Arial"/>
      </rPr>
      <t xml:space="preserve">
For the purposes of work quality, the line manager support indicator refers to employees who reported they 'agree' or 'strongly agree' that they are supported by their immediate boss, from the LFS question:
• On a scale of 1 to 5, with 1 being 'strongly disagree' and 5 being 'strongly agree', to what extent do you disagree or agree that you are well supported by your immediate boss?</t>
    </r>
  </si>
  <si>
    <t>Work Quality in Northern Ireland</t>
  </si>
  <si>
    <t>Employees who are neither under nor over employed by deprivation quintile (most and least), aged 18 and over, NI, JJ20 to JJ23</t>
  </si>
  <si>
    <t>Employees in secure employment by deprivation quintile (most and least), aged 18 and over, NI, JJ20 to JJ23</t>
  </si>
  <si>
    <t>Employees with reported job satisfaction by deprivation quintile (most and least), aged 18 and over, NI, JJ20 to JJ23</t>
  </si>
  <si>
    <t>Employees with reported opportunities for career progression by deprivation quintile (most and least), aged 18 and over, NI, JJ20 to JJ23</t>
  </si>
  <si>
    <t>Employees with reported involvement in decision making by deprivation quintile (most and least), aged 18 and over, NI, JJ20 to JJ23</t>
  </si>
  <si>
    <t>Employees who reported preforming meaningful work by deprivation quintile (most and least), aged 18 and over, NI, JJ20 to JJ23</t>
  </si>
  <si>
    <t>Employees with flexible work by deprivation quintile (most and least), aged 18 and over, NI, JJ20 to JJ23</t>
  </si>
  <si>
    <t>Employees with the required skills for their current duties by deprivation quintile (most and least), aged 18 and over, NI, JJ23</t>
  </si>
  <si>
    <t>Employees who were not bullied or harassed by deprivation quintile (most and least), aged 18 and over, NI, JJ23</t>
  </si>
  <si>
    <t>Employees with line manager support by deprivation quintile (most and least), aged 18 and over, NI, JJ23</t>
  </si>
  <si>
    <t>The data tables within this spreadsheet were published at 9.30am on 27 February 2024.</t>
  </si>
  <si>
    <t>The survey reference date for the latest survey (19th April 2023) was outside the time period for the Coronavirus Job Retention Scheme (CJRS) grant; therefore 2023 earnings were not affected by furlough. Over the pandemic period, earnings estimates were affected by changes in the composition of the workforce and the impact of the CJRS, making interpretation difficult. In particular, the 2020 and 2021 data are subject to more uncertainty and should be treated with caution. Further information on ASHE can be obtained from the ASHE 2023 publication at the following link:</t>
  </si>
  <si>
    <t>Table 1.2d: Employees who are neither under nor over employed by deprivation quintile (most and least), aged 18 and over, NI, JJ20 to JJ23</t>
  </si>
  <si>
    <t>Table 1.3d: Employees in secure employment by deprivation quintile (most and least), aged 18 and over, NI, JJ20 to JJ23</t>
  </si>
  <si>
    <t>Table 1.4d: Employees with reported job satisfaction by deprivation quintile (most and least), aged 18 and over, NI, JJ20 to JJ23</t>
  </si>
  <si>
    <t>Table 1.5d: Employees with reported opportunities for career progression by deprivation quintile (most and least), aged 18 and over, NI, JJ20 to JJ23</t>
  </si>
  <si>
    <t>Table 1.6d: Employees with reported involvement in decision making by deprivation quintile (most and least), aged 18 and over, NI, JJ20 to JJ23</t>
  </si>
  <si>
    <t>Table 1.7d: Employees who reported preforming meaningful work by deprivation quintile (most and least), aged 18 and over, NI, JJ20 to JJ23</t>
  </si>
  <si>
    <t>Table 1.8d: Employees with flexible work by deprivation quintile (most and least), aged 18 and over, NI, JJ20 to JJ23</t>
  </si>
  <si>
    <t>Table 1.11d: Employees with the required skills for their current duties by deprivation quintile (most and least), aged 18 and over, NI, JJ23</t>
  </si>
  <si>
    <t>Table 1.10d: Employees who were not bullied or harassed by deprivation quintile (most and least), aged 18 and over, NI, JJ23</t>
  </si>
  <si>
    <t>Table 1.9d: Employees with line manager support by deprivation quintile (most and least), aged 18 and over, NI, JJ23</t>
  </si>
  <si>
    <t>Employees earning on or above the Real Living Wage [Note 2], aged 18 and over, NI, 2020 to 2023</t>
  </si>
  <si>
    <t>Table 1.1a: Employees earning on or above the Real Living Wage, aged 18 and over, NI, 2020 to 2023</t>
  </si>
  <si>
    <t>Proportion of NI employees earning on or above the Real Living Wage
(percentage)</t>
  </si>
  <si>
    <t>Table 1.1b: Employees earning on or above the Real Living Wage by sex, aged 18 and over, NI, 2020 to 2023</t>
  </si>
  <si>
    <t>Proportion of male employees earning on or above the Real Living Wage
(percentage)</t>
  </si>
  <si>
    <t>Proportion of female employees earning on or above the Real Living Wage
(percentage)</t>
  </si>
  <si>
    <t>Table 1.1c: Employees earning on or above the Real Living Wage by age group, aged 18 and over, NI, 2020 to 2023</t>
  </si>
  <si>
    <t>Proportion of employees aged 18 to 39 earning on or above the Real Living Wage
(percentage)</t>
  </si>
  <si>
    <t>Proportion of employees aged 40 and over earning on or above the Real Living Wage
(percentage)</t>
  </si>
  <si>
    <t>Table 1.1d: Employees earning on or above the Real Living Wage by deprivation quintile (most and least), aged 18 and over, NI, 2020 to 2023</t>
  </si>
  <si>
    <t>Proportion of employees living in the most deprived areas earning on or above the Real Living Wage
(percentage)</t>
  </si>
  <si>
    <t>Proportion of employees living in the least deprived areas earning on or above the Real Living Wage
(percentage)</t>
  </si>
  <si>
    <t>Table 1.1e: Employees earning on or above the Real Living Wage by skill level, aged 18 and over, NI, 2020 to 2023</t>
  </si>
  <si>
    <t>Proportion of employees in low skilled jobs earning on or above the Real Living Wage
(percentage)</t>
  </si>
  <si>
    <t>Proportion of employees in high skilled jobs earning on or above the Real Living Wage
(percentage)</t>
  </si>
  <si>
    <t>Employees earning on or above the Real Living Wage, aged 18 and over, NI, 2020 to 2023</t>
  </si>
  <si>
    <t>Employees earning on or above the Real Living Wage by sex, aged 18 and over, NI, 2020 to 2023</t>
  </si>
  <si>
    <t>Employees earning on or above the Real Living Wage by age group, aged 18 and over, NI, 2020 to 2023</t>
  </si>
  <si>
    <t>Employees earning on or above the Real Living Wage by deprivation quintile (most and least), aged 18 and over, NI, 2020 to 2023</t>
  </si>
  <si>
    <t>Employees earning on or above the Real Living Wage by skill level, aged 18 and over, NI, 2020 to 2023</t>
  </si>
  <si>
    <t>Employees with reported job satisfaction [Note 7], aged 18 and over, NI, JJ20 to JJ23</t>
  </si>
  <si>
    <t>Employees with reported opportunities for career progression [Note 8], aged 18 and over, NI, JJ20 to JJ23</t>
  </si>
  <si>
    <t>Employees with reported involvement in decision making [Note 9], aged 18 and over, NI, JJ20 to JJ23</t>
  </si>
  <si>
    <t>Employees who reported preforming meaningful work [Note 10], aged 18 and over, NI, JJ20 to JJ23</t>
  </si>
  <si>
    <t>Employees in flexible work [Note 11], aged 18 and over, NI, JJ20 to JJ23</t>
  </si>
  <si>
    <t>Employees with line manager support [Note 14], aged 18 and over, NI, JJ23</t>
  </si>
  <si>
    <t>Employees who were not bullied or harassed [Note 13], aged 18 and over, NI, JJ23</t>
  </si>
  <si>
    <t>Employees with the required skills for their current duties [Note 12], aged 18 and over, NI, JJ23</t>
  </si>
  <si>
    <t>The work quality tables provide an overview of eleven work quality indicators sourced from the Northern Ireland Labour Force Survey (LFS) and Annual Survey of Hours and Earnings (ASHE). The following tables provide analysis of employees aged 18 and over.</t>
  </si>
  <si>
    <r>
      <rPr>
        <b/>
        <sz val="12"/>
        <color rgb="FF000000"/>
        <rFont val="Arial"/>
        <family val="2"/>
      </rPr>
      <t xml:space="preserve">Earning on or above the Real Living Wage: </t>
    </r>
    <r>
      <rPr>
        <sz val="12"/>
        <color rgb="FF000000"/>
        <rFont val="Arial"/>
        <family val="2"/>
      </rPr>
      <t xml:space="preserve">
The work quality earnings indicator is sourced from the Annual Survey of Hours and Earnings and relates to the proportion of employees earning on or above the Real Living Wage. The Real Living Wage (RLW) is announced in November each year and must be implemented by the following May. As such it is likely that the previous year’s living wage was still in place when the survey was completed. The previous year's RLW is therefore used to calculate the percentage earning on or above the RLW.
2019/2020: £9.30
2020/2021: £9.50
2021/2022: £9.90
2022/2023: £10.90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</si>
</sst>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6" x14ac:knownFonts="1">
    <font>
      <sz val="12"/>
      <color rgb="FF000000"/>
      <name val="Arial"/>
    </font>
    <font>
      <u/>
      <sz val="12"/>
      <color theme="10"/>
      <name val="Arial"/>
      <family val="2"/>
    </font>
    <font>
      <b/>
      <sz val="15"/>
      <color rgb="FF000000"/>
      <name val="Arial"/>
      <family val="2"/>
    </font>
    <font>
      <b/>
      <sz val="12"/>
      <color rgb="FF000000"/>
      <name val="Arial"/>
      <family val="2"/>
    </font>
    <font>
      <sz val="12"/>
      <color rgb="FF000000"/>
      <name val="Arial"/>
      <family val="2"/>
    </font>
    <font>
      <b/>
      <u/>
      <sz val="12"/>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0" fontId="0" fillId="0" borderId="0" xfId="0" applyAlignment="1">
      <alignment horizontal="left"/>
    </xf>
    <xf numFmtId="164" fontId="0" fillId="0" borderId="0" xfId="0" applyNumberFormat="1" applyAlignment="1">
      <alignment horizontal="right"/>
    </xf>
    <xf numFmtId="0" fontId="5" fillId="0" borderId="0" xfId="0" applyFont="1" applyAlignment="1">
      <alignment vertical="top"/>
    </xf>
    <xf numFmtId="0" fontId="4" fillId="0" borderId="0" xfId="0" applyFont="1" applyAlignment="1">
      <alignment wrapText="1"/>
    </xf>
    <xf numFmtId="0" fontId="4" fillId="0" borderId="0" xfId="0" applyFont="1" applyAlignment="1">
      <alignment vertical="top" wrapText="1"/>
    </xf>
    <xf numFmtId="0" fontId="3" fillId="0" borderId="0" xfId="0" applyFont="1" applyAlignment="1">
      <alignment horizontal="left"/>
    </xf>
  </cellXfs>
  <cellStyles count="1">
    <cellStyle name="Normal" xfId="0" builtinId="0"/>
  </cellStyles>
  <dxfs count="3">
    <dxf>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0" formatCode="General"/>
      <alignment horizontal="left" vertical="bottom" textRotation="0" wrapText="0" indent="0" justifyLastLine="0" shrinkToFit="0" readingOrder="0"/>
    </dxf>
    <dxf>
      <font>
        <b/>
        <strike val="0"/>
        <outline val="0"/>
        <shadow val="0"/>
        <u/>
        <vertAlign val="baseline"/>
        <sz val="12"/>
        <color rgb="FF000000"/>
        <name val="Arial"/>
        <family val="2"/>
        <scheme val="none"/>
      </font>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58"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3:B17" totalsRowShown="0">
  <tableColumns count="2">
    <tableColumn id="1" xr3:uid="{00000000-0010-0000-0100-000001000000}" name="Note number" dataDxfId="2"/>
    <tableColumn id="2" xr3:uid="{00000000-0010-0000-0100-000002000000}" name="Note text"/>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earnings_ni" displayName="earnings_ni" ref="A9:B13" totalsRowShown="0">
  <tableColumns count="2">
    <tableColumn id="1" xr3:uid="{00000000-0010-0000-0200-000001000000}" name="Year"/>
    <tableColumn id="2" xr3:uid="{00000000-0010-0000-0200-000002000000}" name="Proportion of NI employees earning on or above the Real Living Wage_x000a_(percentage)"/>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earnings_sex" displayName="earnings_sex" ref="A16:C20" totalsRowShown="0">
  <tableColumns count="3">
    <tableColumn id="1" xr3:uid="{00000000-0010-0000-0300-000001000000}" name="Year" dataDxfId="1"/>
    <tableColumn id="2" xr3:uid="{00000000-0010-0000-0300-000002000000}" name="Proportion of male employees earning on or above the Real Living Wage_x000a_(percentage)"/>
    <tableColumn id="3" xr3:uid="{00000000-0010-0000-0300-000003000000}" name="Proportion of female employees earning on or above the Real Living Wage_x000a_(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earnings_age" displayName="earnings_age" ref="A23:C27" totalsRowShown="0">
  <tableColumns count="3">
    <tableColumn id="1" xr3:uid="{00000000-0010-0000-0400-000001000000}" name="Year"/>
    <tableColumn id="2" xr3:uid="{00000000-0010-0000-0400-000002000000}" name="Proportion of employees aged 18 to 39 earning on or above the Real Living Wage_x000a_(percentage)"/>
    <tableColumn id="3" xr3:uid="{00000000-0010-0000-0400-000003000000}" name="Proportion of employees aged 40 and over earning on or above the Real Living Wage_x000a_(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earnings_deprivation" displayName="earnings_deprivation" ref="A30:C34" totalsRowShown="0">
  <tableColumns count="3">
    <tableColumn id="1" xr3:uid="{00000000-0010-0000-0500-000001000000}" name="Year"/>
    <tableColumn id="2" xr3:uid="{00000000-0010-0000-0500-000002000000}" name="Proportion of employees living in the most deprived areas earning on or above the Real Living Wage_x000a_(percentage)"/>
    <tableColumn id="3" xr3:uid="{00000000-0010-0000-0500-000003000000}" name="Proportion of employees living in the least deprived areas earning on or above the Real Living Wage_x000a_(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earnings_skill" displayName="earnings_skill" ref="A37:C41" totalsRowShown="0">
  <tableColumns count="3">
    <tableColumn id="1" xr3:uid="{00000000-0010-0000-0600-000001000000}" name="Year" dataDxfId="0"/>
    <tableColumn id="2" xr3:uid="{00000000-0010-0000-0600-000002000000}" name="Proportion of employees in low skilled jobs earning on or above the Real Living Wage_x000a_(percentage)"/>
    <tableColumn id="3" xr3:uid="{00000000-0010-0000-0600-000003000000}" name="Proportion of employees in high skilled jobs earning on or above the Real Living Wage_x000a_(percentage)"/>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under_over_ni" displayName="under_over_ni" ref="A9:B13" totalsRowShown="0">
  <tableColumns count="2">
    <tableColumn id="1" xr3:uid="{00000000-0010-0000-0700-000001000000}" name="Year"/>
    <tableColumn id="2" xr3:uid="{00000000-0010-0000-0700-000002000000}" name="Proportion of NI employees who are neither under nor over employed_x000a_(percentage)"/>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under_over_sex" displayName="under_over_sex" ref="A16:C20" totalsRowShown="0">
  <tableColumns count="3">
    <tableColumn id="1" xr3:uid="{00000000-0010-0000-0800-000001000000}" name="Year"/>
    <tableColumn id="2" xr3:uid="{00000000-0010-0000-0800-000002000000}" name="Proportion of male employees who are neither under nor over employed_x000a_(percentage)"/>
    <tableColumn id="3" xr3:uid="{00000000-0010-0000-0800-000003000000}" name="Proportion of female employees who are neither under nor over employed_x000a_(percentage)"/>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under_over_age" displayName="under_over_age" ref="A23:C27" totalsRowShown="0">
  <tableColumns count="3">
    <tableColumn id="1" xr3:uid="{00000000-0010-0000-0900-000001000000}" name="Year"/>
    <tableColumn id="2" xr3:uid="{00000000-0010-0000-0900-000002000000}" name="Proportion of employees aged 18 to 39 who are neither under nor over employed_x000a_(percentage)"/>
    <tableColumn id="3" xr3:uid="{00000000-0010-0000-0900-000003000000}" name="Proportion of employees aged 40 and over who are neither under nor over employed_x000a_(percentage)"/>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under_over_deprivation" displayName="under_over_deprivation" ref="A30:C34" totalsRowShown="0">
  <tableColumns count="3">
    <tableColumn id="1" xr3:uid="{00000000-0010-0000-0A00-000001000000}" name="Year"/>
    <tableColumn id="2" xr3:uid="{00000000-0010-0000-0A00-000002000000}" name="Proportion of employees living in the most deprived areas who are neither under nor over employed_x000a_(percentage)"/>
    <tableColumn id="3" xr3:uid="{00000000-0010-0000-0A00-000003000000}" name="Proportion of employees living in the least deprived areas who are neither under nor over employed_x000a_(percentage)"/>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under_over_skill" displayName="under_over_skill" ref="A37:C41" totalsRowShown="0">
  <tableColumns count="3">
    <tableColumn id="1" xr3:uid="{00000000-0010-0000-0B00-000001000000}" name="Year"/>
    <tableColumn id="2" xr3:uid="{00000000-0010-0000-0B00-000002000000}" name="Proportion of employees in low skilled jobs who are neither under nor over employed_x000a_(percentage)"/>
    <tableColumn id="3" xr3:uid="{00000000-0010-0000-0B00-000003000000}" name="Proportion of employees in high skilled jobs who are neither under nor over employed_x000a_(percentage)"/>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job_sec_ni" displayName="job_sec_ni" ref="A9:B13" totalsRowShown="0">
  <tableColumns count="2">
    <tableColumn id="1" xr3:uid="{00000000-0010-0000-0C00-000001000000}" name="Year"/>
    <tableColumn id="2" xr3:uid="{00000000-0010-0000-0C00-000002000000}" name="Proportion of NI employees in secure employment_x000a_(percentage)"/>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job_sec_sex" displayName="job_sec_sex" ref="A16:C20" totalsRowShown="0">
  <tableColumns count="3">
    <tableColumn id="1" xr3:uid="{00000000-0010-0000-0D00-000001000000}" name="Year"/>
    <tableColumn id="2" xr3:uid="{00000000-0010-0000-0D00-000002000000}" name="Proportion of male employees in secure employment_x000a_(percentage)"/>
    <tableColumn id="3" xr3:uid="{00000000-0010-0000-0D00-000003000000}" name="Proportion of female employees in secure employment_x000a_(percentage)"/>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job_sec_age" displayName="job_sec_age" ref="A23:C27" totalsRowShown="0">
  <tableColumns count="3">
    <tableColumn id="1" xr3:uid="{00000000-0010-0000-0E00-000001000000}" name="Year"/>
    <tableColumn id="2" xr3:uid="{00000000-0010-0000-0E00-000002000000}" name="Proportion of employees aged 18 to 39 in secure employment_x000a_(percentage)"/>
    <tableColumn id="3" xr3:uid="{00000000-0010-0000-0E00-000003000000}" name="Proportion of employees aged 40 and over in secure employment_x000a_(percentage)"/>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job_sec_deprivation" displayName="job_sec_deprivation" ref="A30:C34" totalsRowShown="0">
  <tableColumns count="3">
    <tableColumn id="1" xr3:uid="{00000000-0010-0000-0F00-000001000000}" name="Year"/>
    <tableColumn id="2" xr3:uid="{00000000-0010-0000-0F00-000002000000}" name="Proportion of employees living in the most deprived areas in secure employment_x000a_(percentage)"/>
    <tableColumn id="3" xr3:uid="{00000000-0010-0000-0F00-000003000000}" name="Proportion of employees living in the least deprived areas in secure employment_x000a_(percentage)"/>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job_sec_skill" displayName="job_sec_skill" ref="A37:C41" totalsRowShown="0">
  <tableColumns count="3">
    <tableColumn id="1" xr3:uid="{00000000-0010-0000-1000-000001000000}" name="Year"/>
    <tableColumn id="2" xr3:uid="{00000000-0010-0000-1000-000002000000}" name="Proportion of employees in low skilled jobs in secure employment_x000a_(percentage)"/>
    <tableColumn id="3" xr3:uid="{00000000-0010-0000-1000-000003000000}" name="Proportion of employees in high skilled jobs in secure employment_x000a_(percentage)"/>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job_sat_ni" displayName="job_sat_ni" ref="A9:B13" totalsRowShown="0">
  <tableColumns count="2">
    <tableColumn id="1" xr3:uid="{00000000-0010-0000-1100-000001000000}" name="Year"/>
    <tableColumn id="2" xr3:uid="{00000000-0010-0000-1100-000002000000}" name="Proportion of NI employees with reported job satisfaction_x000a_(percentage)"/>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job_sat_sex" displayName="job_sat_sex" ref="A16:C20" totalsRowShown="0">
  <tableColumns count="3">
    <tableColumn id="1" xr3:uid="{00000000-0010-0000-1200-000001000000}" name="Year"/>
    <tableColumn id="2" xr3:uid="{00000000-0010-0000-1200-000002000000}" name="Proportion of male employees with reported job satisfaction_x000a_(percentage)"/>
    <tableColumn id="3" xr3:uid="{00000000-0010-0000-1200-000003000000}" name="Proportion of female employees with reported job satisfaction_x000a_(percentage)"/>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job_sat_age" displayName="job_sat_age" ref="A23:C27" totalsRowShown="0">
  <tableColumns count="3">
    <tableColumn id="1" xr3:uid="{00000000-0010-0000-1300-000001000000}" name="Year"/>
    <tableColumn id="2" xr3:uid="{00000000-0010-0000-1300-000002000000}" name="Proportion of employees aged 18 to 39 with reported job satisfaction_x000a_(percentage)"/>
    <tableColumn id="3" xr3:uid="{00000000-0010-0000-1300-000003000000}" name="Proportion of employees aged 40 and over with reported job satisfaction_x000a_(percentage)"/>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job_sat_deprivation" displayName="job_sat_deprivation" ref="A30:C34" totalsRowShown="0">
  <tableColumns count="3">
    <tableColumn id="1" xr3:uid="{00000000-0010-0000-1400-000001000000}" name="Year"/>
    <tableColumn id="2" xr3:uid="{00000000-0010-0000-1400-000002000000}" name="Proportion of employees living in the most deprived areas with reported job satisfaction_x000a_(percentage)"/>
    <tableColumn id="3" xr3:uid="{00000000-0010-0000-1400-000003000000}" name="Proportion of employees living in the least deprived areas with reported job satisfaction_x000a_(percentage)"/>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job_sat_skill" displayName="job_sat_skill" ref="A37:C41" totalsRowShown="0">
  <tableColumns count="3">
    <tableColumn id="1" xr3:uid="{00000000-0010-0000-1500-000001000000}" name="Year"/>
    <tableColumn id="2" xr3:uid="{00000000-0010-0000-1500-000002000000}" name="Proportion of employees in low skilled jobs with reported job satisfaction_x000a_(percentage)"/>
    <tableColumn id="3" xr3:uid="{00000000-0010-0000-1500-000003000000}" name="Proportion of employees in high skilled jobs with reported job satisfaction_x000a_(percentage)"/>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career_pro_ni" displayName="career_pro_ni" ref="A9:B13" totalsRowShown="0">
  <tableColumns count="2">
    <tableColumn id="1" xr3:uid="{00000000-0010-0000-1600-000001000000}" name="Year"/>
    <tableColumn id="2" xr3:uid="{00000000-0010-0000-1600-000002000000}" name="Proportion of NI employees with reported opportunities for career progression_x000a_(percentage)"/>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career_pro_sex" displayName="career_pro_sex" ref="A16:C20" totalsRowShown="0">
  <tableColumns count="3">
    <tableColumn id="1" xr3:uid="{00000000-0010-0000-1700-000001000000}" name="Year"/>
    <tableColumn id="2" xr3:uid="{00000000-0010-0000-1700-000002000000}" name="Proportion of male employees with reported opportunities for career progression_x000a_(percentage)"/>
    <tableColumn id="3" xr3:uid="{00000000-0010-0000-1700-000003000000}" name="Proportion of female employees with reported opportunities for career progression_x000a_(percentage)"/>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career_pro_age" displayName="career_pro_age" ref="A23:C27" totalsRowShown="0">
  <tableColumns count="3">
    <tableColumn id="1" xr3:uid="{00000000-0010-0000-1800-000001000000}" name="Year"/>
    <tableColumn id="2" xr3:uid="{00000000-0010-0000-1800-000002000000}" name="Proportion of employees aged 18 to 39 with reported opportunities for career progression_x000a_(percentage)"/>
    <tableColumn id="3" xr3:uid="{00000000-0010-0000-1800-000003000000}" name="Proportion of employees aged 40 and over with reported opportunities for career progression_x000a_(percentage)"/>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career_pro_deprivation" displayName="career_pro_deprivation" ref="A30:C34" totalsRowShown="0">
  <tableColumns count="3">
    <tableColumn id="1" xr3:uid="{00000000-0010-0000-1900-000001000000}" name="Year"/>
    <tableColumn id="2" xr3:uid="{00000000-0010-0000-1900-000002000000}" name="Proportion of employees living in the most deprived areas with reported opportunities for career progression_x000a_(percentage)"/>
    <tableColumn id="3" xr3:uid="{00000000-0010-0000-1900-000003000000}" name="Proportion of employees living in the least deprived areas with reported opportunities for career progression_x000a_(percentage)"/>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career_pro_skill" displayName="career_pro_skill" ref="A37:C41" totalsRowShown="0">
  <tableColumns count="3">
    <tableColumn id="1" xr3:uid="{00000000-0010-0000-1A00-000001000000}" name="Year"/>
    <tableColumn id="2" xr3:uid="{00000000-0010-0000-1A00-000002000000}" name="Proportion of employees in low skilled jobs with reported opportunities for career progression_x000a_(percentage)"/>
    <tableColumn id="3" xr3:uid="{00000000-0010-0000-1A00-000003000000}" name="Proportion of employees in high skilled jobs with reported opportunities for career progression_x000a_(percentage)"/>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rep_ni" displayName="rep_ni" ref="A9:B13" totalsRowShown="0">
  <tableColumns count="2">
    <tableColumn id="1" xr3:uid="{00000000-0010-0000-1B00-000001000000}" name="Year"/>
    <tableColumn id="2" xr3:uid="{00000000-0010-0000-1B00-000002000000}" name="Proportion of NI employees with reported involvement in decision making_x000a_(percentage)"/>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rep_sex" displayName="rep_sex" ref="A16:C20" totalsRowShown="0">
  <tableColumns count="3">
    <tableColumn id="1" xr3:uid="{00000000-0010-0000-1C00-000001000000}" name="Year"/>
    <tableColumn id="2" xr3:uid="{00000000-0010-0000-1C00-000002000000}" name="Proportion of male employees with reported involvement in decision making_x000a_(percentage)"/>
    <tableColumn id="3" xr3:uid="{00000000-0010-0000-1C00-000003000000}" name="Proportion of female employees with reported involvement in decision making_x000a_(percentage)"/>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rep_age" displayName="rep_age" ref="A23:C27" totalsRowShown="0">
  <tableColumns count="3">
    <tableColumn id="1" xr3:uid="{00000000-0010-0000-1D00-000001000000}" name="Year"/>
    <tableColumn id="2" xr3:uid="{00000000-0010-0000-1D00-000002000000}" name="Proportion of employees aged 18 to 39 with reported involvement in decision making_x000a_(percentage)"/>
    <tableColumn id="3" xr3:uid="{00000000-0010-0000-1D00-000003000000}" name="Proportion of employees aged 40 and over with reported involvement in decision making_x000a_(percentage)"/>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rep_deprivation" displayName="rep_deprivation" ref="A30:C34" totalsRowShown="0">
  <tableColumns count="3">
    <tableColumn id="1" xr3:uid="{00000000-0010-0000-1E00-000001000000}" name="Year"/>
    <tableColumn id="2" xr3:uid="{00000000-0010-0000-1E00-000002000000}" name="Proportion of employees living in the most deprived areas with reported involvement in decision making_x000a_(percentage)"/>
    <tableColumn id="3" xr3:uid="{00000000-0010-0000-1E00-000003000000}" name="Proportion of employees living in the least deprived areas with reported involvement in decision making_x000a_(percentage)"/>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rep_skill" displayName="rep_skill" ref="A37:C41" totalsRowShown="0">
  <tableColumns count="3">
    <tableColumn id="1" xr3:uid="{00000000-0010-0000-1F00-000001000000}" name="Year"/>
    <tableColumn id="2" xr3:uid="{00000000-0010-0000-1F00-000002000000}" name="Proportion of employees in low skilled jobs with reported involvement in decision making_x000a_(percentage)"/>
    <tableColumn id="3" xr3:uid="{00000000-0010-0000-1F00-000003000000}" name="Proportion of employees in high skilled jobs with reported involvement in decision making_x000a_(percentage)"/>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pur_ni" displayName="pur_ni" ref="A9:B13" totalsRowShown="0">
  <tableColumns count="2">
    <tableColumn id="1" xr3:uid="{00000000-0010-0000-2000-000001000000}" name="Year"/>
    <tableColumn id="2" xr3:uid="{00000000-0010-0000-2000-000002000000}" name="Proportion of NI employees who reported preforming meaningful work_x000a_(percentage)"/>
  </tableColumns>
  <tableStyleInfo name="none"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pur_sex" displayName="pur_sex" ref="A16:C20" totalsRowShown="0">
  <tableColumns count="3">
    <tableColumn id="1" xr3:uid="{00000000-0010-0000-2100-000001000000}" name="Year"/>
    <tableColumn id="2" xr3:uid="{00000000-0010-0000-2100-000002000000}" name="Proportion of male employees who reported preforming meaningful work_x000a_(percentage)"/>
    <tableColumn id="3" xr3:uid="{00000000-0010-0000-2100-000003000000}" name="Proportion of female employees who reported preforming meaningful work_x000a_(percentage)"/>
  </tableColumns>
  <tableStyleInfo name="none"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pur_age" displayName="pur_age" ref="A23:C27" totalsRowShown="0">
  <tableColumns count="3">
    <tableColumn id="1" xr3:uid="{00000000-0010-0000-2200-000001000000}" name="Year"/>
    <tableColumn id="2" xr3:uid="{00000000-0010-0000-2200-000002000000}" name="Proportion of employees aged 18 to 39 who reported preforming meaningful work_x000a_(percentage)"/>
    <tableColumn id="3" xr3:uid="{00000000-0010-0000-2200-000003000000}" name="Proportion of employees aged 40 and over who reported preforming meaningful work_x000a_(percentage)"/>
  </tableColumns>
  <tableStyleInfo name="none"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pur_deprivation" displayName="pur_deprivation" ref="A30:C34" totalsRowShown="0">
  <tableColumns count="3">
    <tableColumn id="1" xr3:uid="{00000000-0010-0000-2300-000001000000}" name="Year"/>
    <tableColumn id="2" xr3:uid="{00000000-0010-0000-2300-000002000000}" name="Proportion of employees living in the most deprived areas who reported preforming meaningful work_x000a_(percentage)"/>
    <tableColumn id="3" xr3:uid="{00000000-0010-0000-2300-000003000000}" name="Proportion of employees living in the least deprived areas who reported preforming meaningful work_x000a_(percentage)"/>
  </tableColumns>
  <tableStyleInfo name="none"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pur_skill" displayName="pur_skill" ref="A37:C41" totalsRowShown="0">
  <tableColumns count="3">
    <tableColumn id="1" xr3:uid="{00000000-0010-0000-2400-000001000000}" name="Year"/>
    <tableColumn id="2" xr3:uid="{00000000-0010-0000-2400-000002000000}" name="Proportion of employees in low skilled jobs who reported preforming meaningful work_x000a_(percentage)"/>
    <tableColumn id="3" xr3:uid="{00000000-0010-0000-2400-000003000000}" name="Proportion of employees in high skilled jobs who reported preforming meaningful work_x000a_(percentage)"/>
  </tableColumns>
  <tableStyleInfo name="none"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flex_ni" displayName="flex_ni" ref="A9:B13" totalsRowShown="0">
  <tableColumns count="2">
    <tableColumn id="1" xr3:uid="{00000000-0010-0000-2500-000001000000}" name="Year"/>
    <tableColumn id="2" xr3:uid="{00000000-0010-0000-2500-000002000000}" name="Proportion of NI employees with flexible work_x000a_(percentage)"/>
  </tableColumns>
  <tableStyleInfo name="none"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flex_sex" displayName="flex_sex" ref="A16:C20" totalsRowShown="0">
  <tableColumns count="3">
    <tableColumn id="1" xr3:uid="{00000000-0010-0000-2600-000001000000}" name="Year"/>
    <tableColumn id="2" xr3:uid="{00000000-0010-0000-2600-000002000000}" name="Proportion of male employees with flexible work_x000a_(percentage)"/>
    <tableColumn id="3" xr3:uid="{00000000-0010-0000-2600-000003000000}" name="Proportion of female employees with flexible work_x000a_(percentage)"/>
  </tableColumns>
  <tableStyleInfo name="none"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flex_age" displayName="flex_age" ref="A23:C27" totalsRowShown="0">
  <tableColumns count="3">
    <tableColumn id="1" xr3:uid="{00000000-0010-0000-2700-000001000000}" name="Year"/>
    <tableColumn id="2" xr3:uid="{00000000-0010-0000-2700-000002000000}" name="Proportion of employees aged 18 to 39 with flexible work_x000a_(percentage)"/>
    <tableColumn id="3" xr3:uid="{00000000-0010-0000-2700-000003000000}" name="Proportion of employees aged 40 and over with flexible work_x000a_(percentage)"/>
  </tableColumns>
  <tableStyleInfo name="none" showFirstColumn="0"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flex_deprivation" displayName="flex_deprivation" ref="A30:C34" totalsRowShown="0">
  <tableColumns count="3">
    <tableColumn id="1" xr3:uid="{00000000-0010-0000-2800-000001000000}" name="Year"/>
    <tableColumn id="2" xr3:uid="{00000000-0010-0000-2800-000002000000}" name="Proportion of employees living in the most deprived areas with flexible work_x000a_(percentage)"/>
    <tableColumn id="3" xr3:uid="{00000000-0010-0000-2800-000003000000}" name="Proportion of employees living in the least deprived areas with flexible work_x000a_(percentage)"/>
  </tableColumns>
  <tableStyleInfo name="none" showFirstColumn="0" showLastColumn="0"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flex_skill" displayName="flex_skill" ref="A37:C41" totalsRowShown="0">
  <tableColumns count="3">
    <tableColumn id="1" xr3:uid="{00000000-0010-0000-2900-000001000000}" name="Year"/>
    <tableColumn id="2" xr3:uid="{00000000-0010-0000-2900-000002000000}" name="Proportion of employees in low skilled jobs with flexible work_x000a_(percentage)"/>
    <tableColumn id="3" xr3:uid="{00000000-0010-0000-2900-000003000000}" name="Proportion of employees in high skilled jobs with flexible work_x000a_(percentage)"/>
  </tableColumns>
  <tableStyleInfo name="none" showFirstColumn="0"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sup_ni" displayName="sup_ni" ref="A9:B10" totalsRowShown="0">
  <tableColumns count="2">
    <tableColumn id="1" xr3:uid="{00000000-0010-0000-2A00-000001000000}" name="Year"/>
    <tableColumn id="2" xr3:uid="{00000000-0010-0000-2A00-000002000000}" name="Proportion of NI employees with line manager support_x000a_(percentage)"/>
  </tableColumns>
  <tableStyleInfo name="none"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B000000}" name="sup_sex" displayName="sup_sex" ref="A13:C14" totalsRowShown="0">
  <tableColumns count="3">
    <tableColumn id="1" xr3:uid="{00000000-0010-0000-2B00-000001000000}" name="Year"/>
    <tableColumn id="2" xr3:uid="{00000000-0010-0000-2B00-000002000000}" name="Proportion of male employees with line manager support_x000a_(percentage)"/>
    <tableColumn id="3" xr3:uid="{00000000-0010-0000-2B00-000003000000}" name="Proportion of female employees with line manager support_x000a_(percentage)"/>
  </tableColumns>
  <tableStyleInfo name="none"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C000000}" name="sup_age" displayName="sup_age" ref="A17:C18" totalsRowShown="0">
  <tableColumns count="3">
    <tableColumn id="1" xr3:uid="{00000000-0010-0000-2C00-000001000000}" name="Year"/>
    <tableColumn id="2" xr3:uid="{00000000-0010-0000-2C00-000002000000}" name="Proportion of employees aged 18 to 39 with line manager support_x000a_(percentage)"/>
    <tableColumn id="3" xr3:uid="{00000000-0010-0000-2C00-000003000000}" name="Proportion of employees aged 40 and over with line manager support_x000a_(percentage)"/>
  </tableColumns>
  <tableStyleInfo name="none"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D000000}" name="sup_deprivation" displayName="sup_deprivation" ref="A21:C22" totalsRowShown="0">
  <tableColumns count="3">
    <tableColumn id="1" xr3:uid="{00000000-0010-0000-2D00-000001000000}" name="Year"/>
    <tableColumn id="2" xr3:uid="{00000000-0010-0000-2D00-000002000000}" name="Proportion of employees living in the most deprived areas with line manager support_x000a_(percentage)"/>
    <tableColumn id="3" xr3:uid="{00000000-0010-0000-2D00-000003000000}" name="Proportion of employees living in the least deprived areas with line manager support_x000a_(percentage)"/>
  </tableColumns>
  <tableStyleInfo name="none" showFirstColumn="0"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E000000}" name="sup_skill" displayName="sup_skill" ref="A25:C26" totalsRowShown="0">
  <tableColumns count="3">
    <tableColumn id="1" xr3:uid="{00000000-0010-0000-2E00-000001000000}" name="Year"/>
    <tableColumn id="2" xr3:uid="{00000000-0010-0000-2E00-000002000000}" name="Proportion of employees in low skilled jobs with line manager support_x000a_(percentage)"/>
    <tableColumn id="3" xr3:uid="{00000000-0010-0000-2E00-000003000000}" name="Proportion of employees in high skilled jobs with line manager support_x000a_(percentage)"/>
  </tableColumns>
  <tableStyleInfo name="none" showFirstColumn="0"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F000000}" name="bul_ni" displayName="bul_ni" ref="A9:B10" totalsRowShown="0">
  <tableColumns count="2">
    <tableColumn id="1" xr3:uid="{00000000-0010-0000-2F00-000001000000}" name="Year"/>
    <tableColumn id="2" xr3:uid="{00000000-0010-0000-2F00-000002000000}" name="Proportion of NI employees who were not bullied or harassed_x000a_(percentage)"/>
  </tableColumns>
  <tableStyleInfo name="none" showFirstColumn="0" showLastColumn="0" showRowStripes="0"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0000000}" name="bul_sex" displayName="bul_sex" ref="A13:C14" totalsRowShown="0">
  <tableColumns count="3">
    <tableColumn id="1" xr3:uid="{00000000-0010-0000-3000-000001000000}" name="Year"/>
    <tableColumn id="2" xr3:uid="{00000000-0010-0000-3000-000002000000}" name="Proportion of male employees who were not bullied or harassed_x000a_(percentage)"/>
    <tableColumn id="3" xr3:uid="{00000000-0010-0000-3000-000003000000}" name="Proportion of female employees who were not bullied or harassed_x000a_(percentage)"/>
  </tableColumns>
  <tableStyleInfo name="none" showFirstColumn="0" showLastColumn="0" showRowStripes="0"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1000000}" name="bul_age" displayName="bul_age" ref="A17:C18" totalsRowShown="0">
  <tableColumns count="3">
    <tableColumn id="1" xr3:uid="{00000000-0010-0000-3100-000001000000}" name="Year"/>
    <tableColumn id="2" xr3:uid="{00000000-0010-0000-3100-000002000000}" name="Proportion of employees aged 18 to 39 who were not bullied or harassed_x000a_(percentage)"/>
    <tableColumn id="3" xr3:uid="{00000000-0010-0000-3100-000003000000}" name="Proportion of employees aged 40 and over who were not bullied or harassed_x000a_(percentage)"/>
  </tableColumns>
  <tableStyleInfo name="none" showFirstColumn="0" showLastColumn="0" showRowStripes="0"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2000000}" name="bul_deprivation" displayName="bul_deprivation" ref="A21:C22" totalsRowShown="0">
  <tableColumns count="3">
    <tableColumn id="1" xr3:uid="{00000000-0010-0000-3200-000001000000}" name="Year"/>
    <tableColumn id="2" xr3:uid="{00000000-0010-0000-3200-000002000000}" name="Proportion of employees living in the most deprived areas who were not bullied or harassed_x000a_(percentage)"/>
    <tableColumn id="3" xr3:uid="{00000000-0010-0000-3200-000003000000}" name="Proportion of employees living in the least deprived areas who were not bullied or harassed_x000a_(percentage)"/>
  </tableColumns>
  <tableStyleInfo name="none" showFirstColumn="0" showLastColumn="0" showRowStripes="0"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bul_skill" displayName="bul_skill" ref="A25:C26" totalsRowShown="0">
  <tableColumns count="3">
    <tableColumn id="1" xr3:uid="{00000000-0010-0000-3300-000001000000}" name="Year"/>
    <tableColumn id="2" xr3:uid="{00000000-0010-0000-3300-000002000000}" name="Proportion of employees in low skilled jobs who were not bullied or harassed_x000a_(percentage)"/>
    <tableColumn id="3" xr3:uid="{00000000-0010-0000-3300-000003000000}" name="Proportion of employees in high skilled jobs who were not bullied or harassed_x000a_(percentage)"/>
  </tableColumns>
  <tableStyleInfo name="none" showFirstColumn="0" showLastColumn="0" showRowStripes="0"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4000000}" name="ski_ni" displayName="ski_ni" ref="A9:B10" totalsRowShown="0">
  <tableColumns count="2">
    <tableColumn id="1" xr3:uid="{00000000-0010-0000-3400-000001000000}" name="Year"/>
    <tableColumn id="2" xr3:uid="{00000000-0010-0000-3400-000002000000}" name="Proportion of NI employees with the required skills for their current duties_x000a_(percentage)"/>
  </tableColumns>
  <tableStyleInfo name="none" showFirstColumn="0" showLastColumn="0" showRowStripes="0"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5000000}" name="ski_sex" displayName="ski_sex" ref="A13:C14" totalsRowShown="0">
  <tableColumns count="3">
    <tableColumn id="1" xr3:uid="{00000000-0010-0000-3500-000001000000}" name="Year"/>
    <tableColumn id="2" xr3:uid="{00000000-0010-0000-3500-000002000000}" name="Proportion of male employees with the required skills for their current duties_x000a_(percentage)"/>
    <tableColumn id="3" xr3:uid="{00000000-0010-0000-3500-000003000000}" name="Proportion of female employees with the required skills for their current duties_x000a_(percentage)"/>
  </tableColumns>
  <tableStyleInfo name="none" showFirstColumn="0" showLastColumn="0" showRowStripes="0"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6000000}" name="ski_age" displayName="ski_age" ref="A17:C18" totalsRowShown="0">
  <tableColumns count="3">
    <tableColumn id="1" xr3:uid="{00000000-0010-0000-3600-000001000000}" name="Year"/>
    <tableColumn id="2" xr3:uid="{00000000-0010-0000-3600-000002000000}" name="Proportion of employees aged 18 to 39 with the required skills for their current duties_x000a_(percentage)"/>
    <tableColumn id="3" xr3:uid="{00000000-0010-0000-3600-000003000000}" name="Proportion of employees aged 40 and over with the required skills for their current duties_x000a_(percentage)"/>
  </tableColumns>
  <tableStyleInfo name="none" showFirstColumn="0" showLastColumn="0" showRowStripes="0"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7000000}" name="ski_deprivation" displayName="ski_deprivation" ref="A21:C22" totalsRowShown="0">
  <tableColumns count="3">
    <tableColumn id="1" xr3:uid="{00000000-0010-0000-3700-000001000000}" name="Year"/>
    <tableColumn id="2" xr3:uid="{00000000-0010-0000-3700-000002000000}" name="Proportion of employees living in the most deprived areas with the required skills for their current duties_x000a_(percentage)"/>
    <tableColumn id="3" xr3:uid="{00000000-0010-0000-3700-000003000000}" name="Proportion of employees living in the least deprived areas with the required skills for their current duties_x000a_(percentage)"/>
  </tableColumns>
  <tableStyleInfo name="none" showFirstColumn="0" showLastColumn="0" showRowStripes="0"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8000000}" name="ski_skill" displayName="ski_skill" ref="A25:C26" totalsRowShown="0">
  <tableColumns count="3">
    <tableColumn id="1" xr3:uid="{00000000-0010-0000-3800-000001000000}" name="Year"/>
    <tableColumn id="2" xr3:uid="{00000000-0010-0000-3800-000002000000}" name="Proportion of employees in low skilled jobs with the required skills for their current duties_x000a_(percentage)"/>
    <tableColumn id="3" xr3:uid="{00000000-0010-0000-3800-000003000000}" name="Proportion of employees in high skilled jobs with the required skills for their current duties_x000a_(percentage)"/>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ns.gov.uk/employmentandlabourmarket/" TargetMode="External"/><Relationship Id="rId3" Type="http://schemas.openxmlformats.org/officeDocument/2006/relationships/hyperlink" Target="https://www.ons.gov.uk/employmentandlabourmarket/peopleinwork/employmentandemployeetypes/articles/impactofreweightingonlabourforcesurveykeyindicators/2022" TargetMode="External"/><Relationship Id="rId7" Type="http://schemas.openxmlformats.org/officeDocument/2006/relationships/hyperlink" Target="https://www.nisra.gov.uk/statistics/labour-market-and-social-welfare/labour-market-overview" TargetMode="External"/><Relationship Id="rId2" Type="http://schemas.openxmlformats.org/officeDocument/2006/relationships/hyperlink" Target="https://www.nisra.gov.uk/publications/background-information-lfs" TargetMode="External"/><Relationship Id="rId1" Type="http://schemas.openxmlformats.org/officeDocument/2006/relationships/hyperlink" Target="mailto:lfs@finance-ni.gov.uk" TargetMode="External"/><Relationship Id="rId6" Type="http://schemas.openxmlformats.org/officeDocument/2006/relationships/hyperlink" Target="https://www.ons.gov.uk/methodology/methodologytopicsandstatisticalconcepts/revisions/revisionspoliciesforlabourmarketstatistics" TargetMode="External"/><Relationship Id="rId11" Type="http://schemas.openxmlformats.org/officeDocument/2006/relationships/hyperlink" Target="https://www.ons.gov.uk/employmentandlabourmarket/peopleinwork/employmentandemployeetypes/methodologies/aguidetolabourmarketstatistics" TargetMode="External"/><Relationship Id="rId5" Type="http://schemas.openxmlformats.org/officeDocument/2006/relationships/hyperlink" Target="https://www.nisra.gov.uk/statistics/labour-market-and-social-welfare/labour-market-overview" TargetMode="External"/><Relationship Id="rId10" Type="http://schemas.openxmlformats.org/officeDocument/2006/relationships/hyperlink" Target="https://www.ons.gov.uk/employmentandlabourmarket/peopleinwork/employmentandemployeetypes/methodologies/aguidetolabourmarketstatistics" TargetMode="External"/><Relationship Id="rId4" Type="http://schemas.openxmlformats.org/officeDocument/2006/relationships/hyperlink" Target="https://www.nisra.gov.uk/publications/employee-earnings-ni-2023" TargetMode="External"/><Relationship Id="rId9" Type="http://schemas.openxmlformats.org/officeDocument/2006/relationships/hyperlink" Target="https://www.ons.gov.uk/employmentandlabourmarket/peopleinwork/employmentandemployeetypes/methodologies/labourforcesurveylfsqmi"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 Id="rId5" Type="http://schemas.openxmlformats.org/officeDocument/2006/relationships/table" Target="../tables/table12.xml"/><Relationship Id="rId4"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table" Target="../tables/table13.xml"/><Relationship Id="rId5" Type="http://schemas.openxmlformats.org/officeDocument/2006/relationships/table" Target="../tables/table17.xml"/><Relationship Id="rId4" Type="http://schemas.openxmlformats.org/officeDocument/2006/relationships/table" Target="../tables/table1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 Id="rId5" Type="http://schemas.openxmlformats.org/officeDocument/2006/relationships/table" Target="../tables/table22.xml"/><Relationship Id="rId4" Type="http://schemas.openxmlformats.org/officeDocument/2006/relationships/table" Target="../tables/table2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table" Target="../tables/table23.xml"/><Relationship Id="rId5" Type="http://schemas.openxmlformats.org/officeDocument/2006/relationships/table" Target="../tables/table27.xml"/><Relationship Id="rId4" Type="http://schemas.openxmlformats.org/officeDocument/2006/relationships/table" Target="../tables/table2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 Id="rId5" Type="http://schemas.openxmlformats.org/officeDocument/2006/relationships/table" Target="../tables/table32.xml"/><Relationship Id="rId4" Type="http://schemas.openxmlformats.org/officeDocument/2006/relationships/table" Target="../tables/table3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table" Target="../tables/table33.xml"/><Relationship Id="rId5" Type="http://schemas.openxmlformats.org/officeDocument/2006/relationships/table" Target="../tables/table37.xml"/><Relationship Id="rId4" Type="http://schemas.openxmlformats.org/officeDocument/2006/relationships/table" Target="../tables/table36.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table" Target="../tables/table38.xml"/><Relationship Id="rId5" Type="http://schemas.openxmlformats.org/officeDocument/2006/relationships/table" Target="../tables/table42.xml"/><Relationship Id="rId4" Type="http://schemas.openxmlformats.org/officeDocument/2006/relationships/table" Target="../tables/table4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table" Target="../tables/table44.xml"/><Relationship Id="rId1" Type="http://schemas.openxmlformats.org/officeDocument/2006/relationships/table" Target="../tables/table43.xml"/><Relationship Id="rId5" Type="http://schemas.openxmlformats.org/officeDocument/2006/relationships/table" Target="../tables/table47.xml"/><Relationship Id="rId4" Type="http://schemas.openxmlformats.org/officeDocument/2006/relationships/table" Target="../tables/table4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table" Target="../tables/table48.xml"/><Relationship Id="rId5" Type="http://schemas.openxmlformats.org/officeDocument/2006/relationships/table" Target="../tables/table52.xml"/><Relationship Id="rId4" Type="http://schemas.openxmlformats.org/officeDocument/2006/relationships/table" Target="../tables/table5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table" Target="../tables/table54.xml"/><Relationship Id="rId1" Type="http://schemas.openxmlformats.org/officeDocument/2006/relationships/table" Target="../tables/table53.xml"/><Relationship Id="rId5" Type="http://schemas.openxmlformats.org/officeDocument/2006/relationships/table" Target="../tables/table57.xml"/><Relationship Id="rId4" Type="http://schemas.openxmlformats.org/officeDocument/2006/relationships/table" Target="../tables/table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abSelected="1" workbookViewId="0"/>
  </sheetViews>
  <sheetFormatPr defaultColWidth="11.5546875" defaultRowHeight="15" x14ac:dyDescent="0.2"/>
  <cols>
    <col min="1" max="1" width="110.6640625" customWidth="1"/>
  </cols>
  <sheetData>
    <row r="1" spans="1:1" ht="19.5" x14ac:dyDescent="0.3">
      <c r="A1" s="2" t="s">
        <v>269</v>
      </c>
    </row>
    <row r="2" spans="1:1" ht="30" x14ac:dyDescent="0.2">
      <c r="A2" s="4" t="s">
        <v>320</v>
      </c>
    </row>
    <row r="3" spans="1:1" ht="15.75" x14ac:dyDescent="0.25">
      <c r="A3" s="3" t="s">
        <v>0</v>
      </c>
    </row>
    <row r="4" spans="1:1" ht="60" x14ac:dyDescent="0.2">
      <c r="A4" s="4" t="s">
        <v>1</v>
      </c>
    </row>
    <row r="5" spans="1:1" ht="135" x14ac:dyDescent="0.2">
      <c r="A5" s="4" t="s">
        <v>2</v>
      </c>
    </row>
    <row r="6" spans="1:1" ht="60" x14ac:dyDescent="0.2">
      <c r="A6" s="4" t="s">
        <v>3</v>
      </c>
    </row>
    <row r="7" spans="1:1" ht="30" x14ac:dyDescent="0.2">
      <c r="A7" s="4" t="s">
        <v>4</v>
      </c>
    </row>
    <row r="8" spans="1:1" ht="15.75" x14ac:dyDescent="0.25">
      <c r="A8" s="3" t="s">
        <v>5</v>
      </c>
    </row>
    <row r="9" spans="1:1" ht="75" x14ac:dyDescent="0.2">
      <c r="A9" s="4" t="s">
        <v>281</v>
      </c>
    </row>
    <row r="10" spans="1:1" x14ac:dyDescent="0.2">
      <c r="A10" s="1" t="s">
        <v>6</v>
      </c>
    </row>
    <row r="11" spans="1:1" ht="15.75" x14ac:dyDescent="0.25">
      <c r="A11" s="3" t="s">
        <v>7</v>
      </c>
    </row>
    <row r="12" spans="1:1" ht="45" x14ac:dyDescent="0.2">
      <c r="A12" s="4" t="s">
        <v>8</v>
      </c>
    </row>
    <row r="13" spans="1:1" x14ac:dyDescent="0.2">
      <c r="A13" s="1" t="s">
        <v>28</v>
      </c>
    </row>
    <row r="14" spans="1:1" ht="15.75" x14ac:dyDescent="0.25">
      <c r="A14" s="3" t="s">
        <v>9</v>
      </c>
    </row>
    <row r="15" spans="1:1" x14ac:dyDescent="0.2">
      <c r="A15" s="4" t="s">
        <v>280</v>
      </c>
    </row>
    <row r="16" spans="1:1" ht="15.75" x14ac:dyDescent="0.25">
      <c r="A16" s="3" t="s">
        <v>10</v>
      </c>
    </row>
    <row r="17" spans="1:1" ht="270" x14ac:dyDescent="0.2">
      <c r="A17" s="4" t="s">
        <v>11</v>
      </c>
    </row>
    <row r="18" spans="1:1" ht="15.75" x14ac:dyDescent="0.25">
      <c r="A18" s="3" t="s">
        <v>12</v>
      </c>
    </row>
    <row r="19" spans="1:1" ht="135" x14ac:dyDescent="0.2">
      <c r="A19" s="4" t="s">
        <v>13</v>
      </c>
    </row>
    <row r="20" spans="1:1" x14ac:dyDescent="0.2">
      <c r="A20" s="1" t="s">
        <v>14</v>
      </c>
    </row>
    <row r="21" spans="1:1" x14ac:dyDescent="0.2">
      <c r="A21" s="1" t="s">
        <v>15</v>
      </c>
    </row>
    <row r="22" spans="1:1" x14ac:dyDescent="0.2">
      <c r="A22" s="4" t="s">
        <v>16</v>
      </c>
    </row>
    <row r="23" spans="1:1" x14ac:dyDescent="0.2">
      <c r="A23" s="1" t="s">
        <v>17</v>
      </c>
    </row>
    <row r="24" spans="1:1" ht="15.75" x14ac:dyDescent="0.25">
      <c r="A24" s="3" t="s">
        <v>18</v>
      </c>
    </row>
    <row r="25" spans="1:1" x14ac:dyDescent="0.2">
      <c r="A25" s="1" t="s">
        <v>19</v>
      </c>
    </row>
    <row r="26" spans="1:1" x14ac:dyDescent="0.2">
      <c r="A26" t="s">
        <v>20</v>
      </c>
    </row>
    <row r="27" spans="1:1" x14ac:dyDescent="0.2">
      <c r="A27" s="1" t="s">
        <v>21</v>
      </c>
    </row>
    <row r="28" spans="1:1" x14ac:dyDescent="0.2">
      <c r="A28" t="s">
        <v>22</v>
      </c>
    </row>
    <row r="29" spans="1:1" x14ac:dyDescent="0.2">
      <c r="A29" s="1" t="s">
        <v>23</v>
      </c>
    </row>
    <row r="30" spans="1:1" x14ac:dyDescent="0.2">
      <c r="A30" s="1" t="s">
        <v>24</v>
      </c>
    </row>
    <row r="31" spans="1:1" x14ac:dyDescent="0.2">
      <c r="A31" s="1" t="s">
        <v>25</v>
      </c>
    </row>
    <row r="32" spans="1:1" ht="15.75" x14ac:dyDescent="0.25">
      <c r="A32" s="3" t="s">
        <v>26</v>
      </c>
    </row>
    <row r="33" spans="1:1" x14ac:dyDescent="0.2">
      <c r="A33" s="1" t="s">
        <v>27</v>
      </c>
    </row>
  </sheetData>
  <hyperlinks>
    <hyperlink ref="A33" r:id="rId1" xr:uid="{00000000-0004-0000-0000-000000000000}"/>
    <hyperlink ref="A20" r:id="rId2" xr:uid="{00000000-0004-0000-0000-000001000000}"/>
    <hyperlink ref="A21" r:id="rId3" xr:uid="{00000000-0004-0000-0000-000002000000}"/>
    <hyperlink ref="A10" r:id="rId4" xr:uid="{00000000-0004-0000-0000-000003000000}"/>
    <hyperlink ref="A13" r:id="rId5" xr:uid="{00000000-0004-0000-0000-000004000000}"/>
    <hyperlink ref="A23" r:id="rId6" xr:uid="{00000000-0004-0000-0000-000005000000}"/>
    <hyperlink ref="A25" r:id="rId7" xr:uid="{00000000-0004-0000-0000-000006000000}"/>
    <hyperlink ref="A27" r:id="rId8" xr:uid="{00000000-0004-0000-0000-000007000000}"/>
    <hyperlink ref="A29" r:id="rId9" xr:uid="{00000000-0004-0000-0000-000008000000}"/>
    <hyperlink ref="A30" r:id="rId10" xr:uid="{00000000-0004-0000-0000-000009000000}"/>
    <hyperlink ref="A31" r:id="rId11" location="glossary" xr:uid="{00000000-0004-0000-0000-00000A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8"/>
  <sheetViews>
    <sheetView workbookViewId="0"/>
  </sheetViews>
  <sheetFormatPr defaultColWidth="11.5546875" defaultRowHeight="15" x14ac:dyDescent="0.2"/>
  <cols>
    <col min="1" max="1" width="16.88671875" customWidth="1"/>
    <col min="3" max="3" width="120.6640625" customWidth="1"/>
  </cols>
  <sheetData>
    <row r="1" spans="1:3" ht="19.5" x14ac:dyDescent="0.3">
      <c r="A1" s="2" t="s">
        <v>29</v>
      </c>
    </row>
    <row r="2" spans="1:3" ht="15.75" x14ac:dyDescent="0.25">
      <c r="A2" s="5" t="s">
        <v>30</v>
      </c>
      <c r="B2" s="5" t="s">
        <v>31</v>
      </c>
      <c r="C2" s="5" t="s">
        <v>32</v>
      </c>
    </row>
    <row r="3" spans="1:3" x14ac:dyDescent="0.2">
      <c r="A3" t="s">
        <v>33</v>
      </c>
      <c r="B3" s="1" t="str">
        <f>HYPERLINK("#Notes!A2", "Notes")</f>
        <v>Notes</v>
      </c>
      <c r="C3" s="4" t="s">
        <v>34</v>
      </c>
    </row>
    <row r="4" spans="1:3" x14ac:dyDescent="0.2">
      <c r="A4" t="s">
        <v>35</v>
      </c>
      <c r="B4" s="1" t="str">
        <f>HYPERLINK("#Table_1.1!A8", "1.1a")</f>
        <v>1.1a</v>
      </c>
      <c r="C4" s="4" t="s">
        <v>307</v>
      </c>
    </row>
    <row r="5" spans="1:3" x14ac:dyDescent="0.2">
      <c r="A5" t="s">
        <v>35</v>
      </c>
      <c r="B5" s="1" t="str">
        <f>HYPERLINK("#Table_1.1!A15", "1.1b")</f>
        <v>1.1b</v>
      </c>
      <c r="C5" s="4" t="s">
        <v>308</v>
      </c>
    </row>
    <row r="6" spans="1:3" x14ac:dyDescent="0.2">
      <c r="A6" t="s">
        <v>35</v>
      </c>
      <c r="B6" s="1" t="str">
        <f>HYPERLINK("#Table_1.1!A22", "1.1c")</f>
        <v>1.1c</v>
      </c>
      <c r="C6" s="4" t="s">
        <v>309</v>
      </c>
    </row>
    <row r="7" spans="1:3" x14ac:dyDescent="0.2">
      <c r="A7" t="s">
        <v>35</v>
      </c>
      <c r="B7" s="1" t="str">
        <f>HYPERLINK("#Table_1.1!A29", "1.1d")</f>
        <v>1.1d</v>
      </c>
      <c r="C7" s="4" t="s">
        <v>310</v>
      </c>
    </row>
    <row r="8" spans="1:3" x14ac:dyDescent="0.2">
      <c r="A8" t="s">
        <v>35</v>
      </c>
      <c r="B8" s="1" t="str">
        <f>HYPERLINK("#Table_1.1!36", "1.1e")</f>
        <v>1.1e</v>
      </c>
      <c r="C8" s="4" t="s">
        <v>311</v>
      </c>
    </row>
    <row r="9" spans="1:3" x14ac:dyDescent="0.2">
      <c r="A9" t="s">
        <v>36</v>
      </c>
      <c r="B9" s="1" t="str">
        <f>HYPERLINK("#Table_1.2!A8", "1.2a")</f>
        <v>1.2a</v>
      </c>
      <c r="C9" s="4" t="s">
        <v>37</v>
      </c>
    </row>
    <row r="10" spans="1:3" x14ac:dyDescent="0.2">
      <c r="A10" t="s">
        <v>36</v>
      </c>
      <c r="B10" s="1" t="str">
        <f>HYPERLINK("#Table_1.2!A15", "1.2b")</f>
        <v>1.2b</v>
      </c>
      <c r="C10" s="4" t="s">
        <v>38</v>
      </c>
    </row>
    <row r="11" spans="1:3" x14ac:dyDescent="0.2">
      <c r="A11" t="s">
        <v>36</v>
      </c>
      <c r="B11" s="1" t="str">
        <f>HYPERLINK("#Table_1.2!A22", "1.2c")</f>
        <v>1.2c</v>
      </c>
      <c r="C11" s="4" t="s">
        <v>39</v>
      </c>
    </row>
    <row r="12" spans="1:3" x14ac:dyDescent="0.2">
      <c r="A12" t="s">
        <v>36</v>
      </c>
      <c r="B12" s="1" t="str">
        <f>HYPERLINK("#Table_1.2!A29", "1.2d")</f>
        <v>1.2d</v>
      </c>
      <c r="C12" s="4" t="s">
        <v>270</v>
      </c>
    </row>
    <row r="13" spans="1:3" x14ac:dyDescent="0.2">
      <c r="A13" t="s">
        <v>36</v>
      </c>
      <c r="B13" s="1" t="str">
        <f>HYPERLINK("#Table_1.2!A36", "1.2e")</f>
        <v>1.2e</v>
      </c>
      <c r="C13" s="4" t="s">
        <v>40</v>
      </c>
    </row>
    <row r="14" spans="1:3" x14ac:dyDescent="0.2">
      <c r="A14" t="s">
        <v>41</v>
      </c>
      <c r="B14" s="1" t="str">
        <f>HYPERLINK("#Table_1.3!A8", "1.3a")</f>
        <v>1.3a</v>
      </c>
      <c r="C14" s="4" t="s">
        <v>42</v>
      </c>
    </row>
    <row r="15" spans="1:3" x14ac:dyDescent="0.2">
      <c r="A15" t="s">
        <v>41</v>
      </c>
      <c r="B15" s="1" t="str">
        <f>HYPERLINK("#Table_1.3!A15", "1.3b")</f>
        <v>1.3b</v>
      </c>
      <c r="C15" s="4" t="s">
        <v>43</v>
      </c>
    </row>
    <row r="16" spans="1:3" x14ac:dyDescent="0.2">
      <c r="A16" t="s">
        <v>41</v>
      </c>
      <c r="B16" s="1" t="str">
        <f>HYPERLINK("#Table_1.3!A22", "1.3c")</f>
        <v>1.3c</v>
      </c>
      <c r="C16" s="4" t="s">
        <v>44</v>
      </c>
    </row>
    <row r="17" spans="1:3" x14ac:dyDescent="0.2">
      <c r="A17" t="s">
        <v>41</v>
      </c>
      <c r="B17" s="1" t="str">
        <f>HYPERLINK("#Table_1.3!A29", "1.3d")</f>
        <v>1.3d</v>
      </c>
      <c r="C17" s="4" t="s">
        <v>271</v>
      </c>
    </row>
    <row r="18" spans="1:3" x14ac:dyDescent="0.2">
      <c r="A18" t="s">
        <v>41</v>
      </c>
      <c r="B18" s="1" t="str">
        <f>HYPERLINK("#Table_1.3!A36", "1.3e")</f>
        <v>1.3e</v>
      </c>
      <c r="C18" s="4" t="s">
        <v>45</v>
      </c>
    </row>
    <row r="19" spans="1:3" x14ac:dyDescent="0.2">
      <c r="A19" t="s">
        <v>46</v>
      </c>
      <c r="B19" s="1" t="str">
        <f>HYPERLINK("#Table_1.4!A8", "1.4a")</f>
        <v>1.4a</v>
      </c>
      <c r="C19" s="4" t="s">
        <v>47</v>
      </c>
    </row>
    <row r="20" spans="1:3" x14ac:dyDescent="0.2">
      <c r="A20" t="s">
        <v>46</v>
      </c>
      <c r="B20" s="1" t="str">
        <f>HYPERLINK("#Table_1.4!A15", "1.4b")</f>
        <v>1.4b</v>
      </c>
      <c r="C20" s="4" t="s">
        <v>48</v>
      </c>
    </row>
    <row r="21" spans="1:3" x14ac:dyDescent="0.2">
      <c r="A21" t="s">
        <v>46</v>
      </c>
      <c r="B21" s="1" t="str">
        <f>HYPERLINK("#Table_1.4!A22", "1.4c")</f>
        <v>1.4c</v>
      </c>
      <c r="C21" s="4" t="s">
        <v>49</v>
      </c>
    </row>
    <row r="22" spans="1:3" x14ac:dyDescent="0.2">
      <c r="A22" t="s">
        <v>46</v>
      </c>
      <c r="B22" s="1" t="str">
        <f>HYPERLINK("#Table_1.4!A29", "1.4d")</f>
        <v>1.4d</v>
      </c>
      <c r="C22" s="4" t="s">
        <v>272</v>
      </c>
    </row>
    <row r="23" spans="1:3" x14ac:dyDescent="0.2">
      <c r="A23" t="s">
        <v>46</v>
      </c>
      <c r="B23" s="1" t="str">
        <f>HYPERLINK("#Table_1.4!A36", "1.4e")</f>
        <v>1.4e</v>
      </c>
      <c r="C23" s="4" t="s">
        <v>50</v>
      </c>
    </row>
    <row r="24" spans="1:3" x14ac:dyDescent="0.2">
      <c r="A24" t="s">
        <v>51</v>
      </c>
      <c r="B24" s="1" t="str">
        <f>HYPERLINK("#Table_1.5!A8", "1.5a")</f>
        <v>1.5a</v>
      </c>
      <c r="C24" s="4" t="s">
        <v>52</v>
      </c>
    </row>
    <row r="25" spans="1:3" x14ac:dyDescent="0.2">
      <c r="A25" t="s">
        <v>51</v>
      </c>
      <c r="B25" s="1" t="str">
        <f>HYPERLINK("#Table_1.5!A15", "1.5b")</f>
        <v>1.5b</v>
      </c>
      <c r="C25" s="4" t="s">
        <v>53</v>
      </c>
    </row>
    <row r="26" spans="1:3" x14ac:dyDescent="0.2">
      <c r="A26" t="s">
        <v>51</v>
      </c>
      <c r="B26" s="1" t="str">
        <f>HYPERLINK("#Table_1.5!A22", "1.5c")</f>
        <v>1.5c</v>
      </c>
      <c r="C26" s="4" t="s">
        <v>54</v>
      </c>
    </row>
    <row r="27" spans="1:3" x14ac:dyDescent="0.2">
      <c r="A27" t="s">
        <v>51</v>
      </c>
      <c r="B27" s="1" t="str">
        <f>HYPERLINK("#Table_1.5!A29", "1.5d")</f>
        <v>1.5d</v>
      </c>
      <c r="C27" s="4" t="s">
        <v>273</v>
      </c>
    </row>
    <row r="28" spans="1:3" x14ac:dyDescent="0.2">
      <c r="A28" t="s">
        <v>51</v>
      </c>
      <c r="B28" s="1" t="str">
        <f>HYPERLINK("#Table_1.5!A36", "1.5e")</f>
        <v>1.5e</v>
      </c>
      <c r="C28" s="4" t="s">
        <v>55</v>
      </c>
    </row>
    <row r="29" spans="1:3" x14ac:dyDescent="0.2">
      <c r="A29" t="s">
        <v>56</v>
      </c>
      <c r="B29" s="1" t="str">
        <f>HYPERLINK("#Table_1.6!A8", "1.6a")</f>
        <v>1.6a</v>
      </c>
      <c r="C29" s="4" t="s">
        <v>57</v>
      </c>
    </row>
    <row r="30" spans="1:3" x14ac:dyDescent="0.2">
      <c r="A30" t="s">
        <v>56</v>
      </c>
      <c r="B30" s="1" t="str">
        <f>HYPERLINK("#Table_1.6!A15", "1.6b")</f>
        <v>1.6b</v>
      </c>
      <c r="C30" s="4" t="s">
        <v>58</v>
      </c>
    </row>
    <row r="31" spans="1:3" x14ac:dyDescent="0.2">
      <c r="A31" t="s">
        <v>56</v>
      </c>
      <c r="B31" s="1" t="str">
        <f>HYPERLINK("#Table_1.6!A22", "1.6c")</f>
        <v>1.6c</v>
      </c>
      <c r="C31" s="4" t="s">
        <v>59</v>
      </c>
    </row>
    <row r="32" spans="1:3" x14ac:dyDescent="0.2">
      <c r="A32" t="s">
        <v>56</v>
      </c>
      <c r="B32" s="1" t="str">
        <f>HYPERLINK("#Table_1.6!A29", "1.6d")</f>
        <v>1.6d</v>
      </c>
      <c r="C32" s="4" t="s">
        <v>274</v>
      </c>
    </row>
    <row r="33" spans="1:3" x14ac:dyDescent="0.2">
      <c r="A33" t="s">
        <v>56</v>
      </c>
      <c r="B33" s="1" t="str">
        <f>HYPERLINK("#Table_1.6!A36", "1.6e")</f>
        <v>1.6e</v>
      </c>
      <c r="C33" s="4" t="s">
        <v>60</v>
      </c>
    </row>
    <row r="34" spans="1:3" x14ac:dyDescent="0.2">
      <c r="A34" t="s">
        <v>61</v>
      </c>
      <c r="B34" s="1" t="str">
        <f>HYPERLINK("#Table_1.7!A8", "1.7a")</f>
        <v>1.7a</v>
      </c>
      <c r="C34" s="4" t="s">
        <v>62</v>
      </c>
    </row>
    <row r="35" spans="1:3" x14ac:dyDescent="0.2">
      <c r="A35" t="s">
        <v>61</v>
      </c>
      <c r="B35" s="1" t="str">
        <f>HYPERLINK("#Table_1.7!A15", "1.7b")</f>
        <v>1.7b</v>
      </c>
      <c r="C35" s="4" t="s">
        <v>63</v>
      </c>
    </row>
    <row r="36" spans="1:3" x14ac:dyDescent="0.2">
      <c r="A36" t="s">
        <v>61</v>
      </c>
      <c r="B36" s="1" t="str">
        <f>HYPERLINK("#Table_1.7!A22", "1.7c")</f>
        <v>1.7c</v>
      </c>
      <c r="C36" s="4" t="s">
        <v>64</v>
      </c>
    </row>
    <row r="37" spans="1:3" x14ac:dyDescent="0.2">
      <c r="A37" t="s">
        <v>61</v>
      </c>
      <c r="B37" s="1" t="str">
        <f>HYPERLINK("#Table_1.7!A29", "1.7d")</f>
        <v>1.7d</v>
      </c>
      <c r="C37" s="4" t="s">
        <v>275</v>
      </c>
    </row>
    <row r="38" spans="1:3" x14ac:dyDescent="0.2">
      <c r="A38" t="s">
        <v>61</v>
      </c>
      <c r="B38" s="1" t="str">
        <f>HYPERLINK("#Table_1.7!A36", "1.7e")</f>
        <v>1.7e</v>
      </c>
      <c r="C38" s="4" t="s">
        <v>65</v>
      </c>
    </row>
    <row r="39" spans="1:3" x14ac:dyDescent="0.2">
      <c r="A39" t="s">
        <v>66</v>
      </c>
      <c r="B39" s="1" t="str">
        <f>HYPERLINK("#Table_1.8!A8", "1.8a")</f>
        <v>1.8a</v>
      </c>
      <c r="C39" s="4" t="s">
        <v>67</v>
      </c>
    </row>
    <row r="40" spans="1:3" x14ac:dyDescent="0.2">
      <c r="A40" t="s">
        <v>66</v>
      </c>
      <c r="B40" s="1" t="str">
        <f>HYPERLINK("#Table_1.8!A15", "1.8b")</f>
        <v>1.8b</v>
      </c>
      <c r="C40" s="4" t="s">
        <v>68</v>
      </c>
    </row>
    <row r="41" spans="1:3" x14ac:dyDescent="0.2">
      <c r="A41" t="s">
        <v>66</v>
      </c>
      <c r="B41" s="1" t="str">
        <f>HYPERLINK("#Table_1.8!A22", "1.8c")</f>
        <v>1.8c</v>
      </c>
      <c r="C41" s="4" t="s">
        <v>69</v>
      </c>
    </row>
    <row r="42" spans="1:3" x14ac:dyDescent="0.2">
      <c r="A42" t="s">
        <v>66</v>
      </c>
      <c r="B42" s="1" t="str">
        <f>HYPERLINK("#Table_1.8!A29", "1.8d")</f>
        <v>1.8d</v>
      </c>
      <c r="C42" s="4" t="s">
        <v>276</v>
      </c>
    </row>
    <row r="43" spans="1:3" x14ac:dyDescent="0.2">
      <c r="A43" t="s">
        <v>66</v>
      </c>
      <c r="B43" s="1" t="str">
        <f>HYPERLINK("#Table_1.8!A36", "1.8e")</f>
        <v>1.8e</v>
      </c>
      <c r="C43" s="4" t="s">
        <v>70</v>
      </c>
    </row>
    <row r="44" spans="1:3" x14ac:dyDescent="0.2">
      <c r="A44" t="s">
        <v>71</v>
      </c>
      <c r="B44" s="1" t="str">
        <f>HYPERLINK("#Table_1.9!A8", "1.9a")</f>
        <v>1.9a</v>
      </c>
      <c r="C44" s="4" t="s">
        <v>72</v>
      </c>
    </row>
    <row r="45" spans="1:3" x14ac:dyDescent="0.2">
      <c r="A45" t="s">
        <v>71</v>
      </c>
      <c r="B45" s="1" t="str">
        <f>HYPERLINK("#Table_1.9!A15", "1.9b")</f>
        <v>1.9b</v>
      </c>
      <c r="C45" s="4" t="s">
        <v>73</v>
      </c>
    </row>
    <row r="46" spans="1:3" x14ac:dyDescent="0.2">
      <c r="A46" t="s">
        <v>71</v>
      </c>
      <c r="B46" s="1" t="str">
        <f>HYPERLINK("#Table_1.9!A22", "1.9c")</f>
        <v>1.9c</v>
      </c>
      <c r="C46" s="4" t="s">
        <v>74</v>
      </c>
    </row>
    <row r="47" spans="1:3" x14ac:dyDescent="0.2">
      <c r="A47" t="s">
        <v>71</v>
      </c>
      <c r="B47" s="1" t="str">
        <f>HYPERLINK("#Table_1.9!A29", "1.9d")</f>
        <v>1.9d</v>
      </c>
      <c r="C47" s="4" t="s">
        <v>279</v>
      </c>
    </row>
    <row r="48" spans="1:3" x14ac:dyDescent="0.2">
      <c r="A48" t="s">
        <v>71</v>
      </c>
      <c r="B48" s="1" t="str">
        <f>HYPERLINK("#Table_1.9!A36", "1.9e")</f>
        <v>1.9e</v>
      </c>
      <c r="C48" s="4" t="s">
        <v>75</v>
      </c>
    </row>
    <row r="49" spans="1:3" x14ac:dyDescent="0.2">
      <c r="A49" t="s">
        <v>76</v>
      </c>
      <c r="B49" s="1" t="str">
        <f>HYPERLINK("#Table_1.10!A8", "1.10a")</f>
        <v>1.10a</v>
      </c>
      <c r="C49" s="4" t="s">
        <v>77</v>
      </c>
    </row>
    <row r="50" spans="1:3" x14ac:dyDescent="0.2">
      <c r="A50" t="s">
        <v>76</v>
      </c>
      <c r="B50" s="1" t="str">
        <f>HYPERLINK("#Table_1.10!A15", "1.10b")</f>
        <v>1.10b</v>
      </c>
      <c r="C50" s="4" t="s">
        <v>78</v>
      </c>
    </row>
    <row r="51" spans="1:3" x14ac:dyDescent="0.2">
      <c r="A51" t="s">
        <v>76</v>
      </c>
      <c r="B51" s="1" t="str">
        <f>HYPERLINK("#Table_1.10!A22", "1.10c")</f>
        <v>1.10c</v>
      </c>
      <c r="C51" s="4" t="s">
        <v>79</v>
      </c>
    </row>
    <row r="52" spans="1:3" x14ac:dyDescent="0.2">
      <c r="A52" t="s">
        <v>76</v>
      </c>
      <c r="B52" s="1" t="str">
        <f>HYPERLINK("#Table_1.10!A29", "1.10d")</f>
        <v>1.10d</v>
      </c>
      <c r="C52" s="4" t="s">
        <v>278</v>
      </c>
    </row>
    <row r="53" spans="1:3" x14ac:dyDescent="0.2">
      <c r="A53" t="s">
        <v>76</v>
      </c>
      <c r="B53" s="1" t="str">
        <f>HYPERLINK("#Table_1.10!A36", "1.10e")</f>
        <v>1.10e</v>
      </c>
      <c r="C53" s="4" t="s">
        <v>80</v>
      </c>
    </row>
    <row r="54" spans="1:3" x14ac:dyDescent="0.2">
      <c r="A54" t="s">
        <v>81</v>
      </c>
      <c r="B54" s="1" t="str">
        <f>HYPERLINK("#Table_1.11!A8", "1.11a")</f>
        <v>1.11a</v>
      </c>
      <c r="C54" s="4" t="s">
        <v>82</v>
      </c>
    </row>
    <row r="55" spans="1:3" x14ac:dyDescent="0.2">
      <c r="A55" t="s">
        <v>81</v>
      </c>
      <c r="B55" s="1" t="str">
        <f>HYPERLINK("#Table_1.11!A15", "1.11b")</f>
        <v>1.11b</v>
      </c>
      <c r="C55" s="4" t="s">
        <v>83</v>
      </c>
    </row>
    <row r="56" spans="1:3" x14ac:dyDescent="0.2">
      <c r="A56" t="s">
        <v>81</v>
      </c>
      <c r="B56" s="1" t="str">
        <f>HYPERLINK("#Table_1.11!A22", "1.11c")</f>
        <v>1.11c</v>
      </c>
      <c r="C56" s="4" t="s">
        <v>84</v>
      </c>
    </row>
    <row r="57" spans="1:3" x14ac:dyDescent="0.2">
      <c r="A57" t="s">
        <v>81</v>
      </c>
      <c r="B57" s="1" t="str">
        <f>HYPERLINK("#Table_1.11!A29", "1.11d")</f>
        <v>1.11d</v>
      </c>
      <c r="C57" t="s">
        <v>277</v>
      </c>
    </row>
    <row r="58" spans="1:3" x14ac:dyDescent="0.2">
      <c r="A58" t="s">
        <v>81</v>
      </c>
      <c r="B58" s="1" t="str">
        <f>HYPERLINK("#Table_1.11!A36", "1.11e")</f>
        <v>1.11e</v>
      </c>
      <c r="C58" t="s">
        <v>85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workbookViewId="0"/>
  </sheetViews>
  <sheetFormatPr defaultColWidth="11.5546875" defaultRowHeight="15" x14ac:dyDescent="0.2"/>
  <cols>
    <col min="1" max="1" width="18.6640625" customWidth="1"/>
    <col min="2" max="2" width="80.6640625" customWidth="1"/>
  </cols>
  <sheetData>
    <row r="1" spans="1:2" ht="19.5" x14ac:dyDescent="0.3">
      <c r="A1" s="2" t="s">
        <v>34</v>
      </c>
    </row>
    <row r="2" spans="1:2" x14ac:dyDescent="0.2">
      <c r="A2" t="s">
        <v>86</v>
      </c>
    </row>
    <row r="3" spans="1:2" ht="15.75" x14ac:dyDescent="0.25">
      <c r="A3" s="5" t="s">
        <v>87</v>
      </c>
      <c r="B3" s="5" t="s">
        <v>88</v>
      </c>
    </row>
    <row r="4" spans="1:2" ht="45.75" x14ac:dyDescent="0.2">
      <c r="A4" s="9" t="s">
        <v>89</v>
      </c>
      <c r="B4" s="10" t="s">
        <v>256</v>
      </c>
    </row>
    <row r="5" spans="1:2" ht="165.75" x14ac:dyDescent="0.2">
      <c r="A5" s="9" t="s">
        <v>90</v>
      </c>
      <c r="B5" s="11" t="s">
        <v>321</v>
      </c>
    </row>
    <row r="6" spans="1:2" ht="75.75" x14ac:dyDescent="0.2">
      <c r="A6" s="9" t="s">
        <v>91</v>
      </c>
      <c r="B6" s="10" t="s">
        <v>257</v>
      </c>
    </row>
    <row r="7" spans="1:2" ht="45.75" x14ac:dyDescent="0.2">
      <c r="A7" s="9" t="s">
        <v>92</v>
      </c>
      <c r="B7" s="10" t="s">
        <v>258</v>
      </c>
    </row>
    <row r="8" spans="1:2" ht="45.75" x14ac:dyDescent="0.2">
      <c r="A8" s="9" t="s">
        <v>93</v>
      </c>
      <c r="B8" s="10" t="s">
        <v>259</v>
      </c>
    </row>
    <row r="9" spans="1:2" ht="60.75" x14ac:dyDescent="0.2">
      <c r="A9" s="9" t="s">
        <v>94</v>
      </c>
      <c r="B9" s="10" t="s">
        <v>260</v>
      </c>
    </row>
    <row r="10" spans="1:2" ht="75.75" x14ac:dyDescent="0.2">
      <c r="A10" s="9" t="s">
        <v>95</v>
      </c>
      <c r="B10" s="10" t="s">
        <v>261</v>
      </c>
    </row>
    <row r="11" spans="1:2" ht="105.75" x14ac:dyDescent="0.2">
      <c r="A11" s="9" t="s">
        <v>96</v>
      </c>
      <c r="B11" s="10" t="s">
        <v>262</v>
      </c>
    </row>
    <row r="12" spans="1:2" ht="105.75" x14ac:dyDescent="0.2">
      <c r="A12" s="9" t="s">
        <v>97</v>
      </c>
      <c r="B12" s="11" t="s">
        <v>263</v>
      </c>
    </row>
    <row r="13" spans="1:2" ht="75.75" x14ac:dyDescent="0.2">
      <c r="A13" s="9" t="s">
        <v>98</v>
      </c>
      <c r="B13" s="10" t="s">
        <v>264</v>
      </c>
    </row>
    <row r="14" spans="1:2" ht="150.75" x14ac:dyDescent="0.2">
      <c r="A14" s="9" t="s">
        <v>99</v>
      </c>
      <c r="B14" s="11" t="s">
        <v>265</v>
      </c>
    </row>
    <row r="15" spans="1:2" ht="45.75" x14ac:dyDescent="0.2">
      <c r="A15" s="9" t="s">
        <v>100</v>
      </c>
      <c r="B15" s="10" t="s">
        <v>266</v>
      </c>
    </row>
    <row r="16" spans="1:2" ht="60.75" x14ac:dyDescent="0.2">
      <c r="A16" s="9" t="s">
        <v>101</v>
      </c>
      <c r="B16" s="10" t="s">
        <v>267</v>
      </c>
    </row>
    <row r="17" spans="1:2" ht="90.75" x14ac:dyDescent="0.2">
      <c r="A17" s="9" t="s">
        <v>102</v>
      </c>
      <c r="B17" s="11" t="s">
        <v>268</v>
      </c>
    </row>
    <row r="18" spans="1:2" x14ac:dyDescent="0.2">
      <c r="B18" s="4"/>
    </row>
  </sheetData>
  <pageMargins left="0.7" right="0.7" top="0.75" bottom="0.75" header="0.3" footer="0.3"/>
  <pageSetup paperSize="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2"/>
  <sheetViews>
    <sheetView workbookViewId="0"/>
  </sheetViews>
  <sheetFormatPr defaultColWidth="11.5546875" defaultRowHeight="15" x14ac:dyDescent="0.2"/>
  <cols>
    <col min="1" max="1" width="20.6640625" customWidth="1"/>
    <col min="2" max="14" width="25.6640625" customWidth="1"/>
  </cols>
  <sheetData>
    <row r="1" spans="1:14" ht="30" customHeight="1" x14ac:dyDescent="0.3">
      <c r="A1" s="2" t="s">
        <v>292</v>
      </c>
    </row>
    <row r="2" spans="1:14" x14ac:dyDescent="0.2">
      <c r="A2" t="s">
        <v>103</v>
      </c>
    </row>
    <row r="3" spans="1:14" x14ac:dyDescent="0.2">
      <c r="A3" t="s">
        <v>104</v>
      </c>
    </row>
    <row r="4" spans="1:14" x14ac:dyDescent="0.2">
      <c r="A4" t="s">
        <v>105</v>
      </c>
    </row>
    <row r="5" spans="1:14" x14ac:dyDescent="0.2">
      <c r="A5" t="s">
        <v>106</v>
      </c>
    </row>
    <row r="6" spans="1:14" x14ac:dyDescent="0.2">
      <c r="A6" t="s">
        <v>107</v>
      </c>
    </row>
    <row r="7" spans="1:14" x14ac:dyDescent="0.2">
      <c r="A7" t="s">
        <v>108</v>
      </c>
    </row>
    <row r="8" spans="1:14" ht="15.75" x14ac:dyDescent="0.25">
      <c r="A8" s="3" t="s">
        <v>293</v>
      </c>
    </row>
    <row r="9" spans="1:14" ht="63" x14ac:dyDescent="0.25">
      <c r="A9" s="5" t="s">
        <v>109</v>
      </c>
      <c r="B9" s="6" t="s">
        <v>294</v>
      </c>
    </row>
    <row r="10" spans="1:14" x14ac:dyDescent="0.2">
      <c r="A10" s="7">
        <v>2020</v>
      </c>
      <c r="B10" s="8">
        <v>74</v>
      </c>
      <c r="C10" s="8"/>
      <c r="D10" s="8"/>
      <c r="E10" s="8"/>
      <c r="F10" s="8"/>
      <c r="G10" s="8"/>
      <c r="H10" s="8"/>
      <c r="I10" s="8"/>
      <c r="J10" s="8"/>
      <c r="K10" s="8"/>
      <c r="L10" s="8"/>
      <c r="M10" s="8"/>
      <c r="N10" s="8"/>
    </row>
    <row r="11" spans="1:14" x14ac:dyDescent="0.2">
      <c r="A11" s="7">
        <v>2021</v>
      </c>
      <c r="B11" s="8">
        <v>79.099999999999994</v>
      </c>
      <c r="C11" s="8"/>
      <c r="D11" s="8"/>
      <c r="E11" s="8"/>
      <c r="F11" s="8"/>
      <c r="G11" s="8"/>
      <c r="H11" s="8"/>
      <c r="I11" s="8"/>
      <c r="J11" s="8"/>
      <c r="K11" s="8"/>
      <c r="L11" s="8"/>
      <c r="M11" s="8"/>
      <c r="N11" s="8"/>
    </row>
    <row r="12" spans="1:14" x14ac:dyDescent="0.2">
      <c r="A12" s="7">
        <v>2022</v>
      </c>
      <c r="B12" s="8">
        <v>85.6</v>
      </c>
      <c r="C12" s="8"/>
      <c r="D12" s="8"/>
      <c r="E12" s="8"/>
      <c r="F12" s="8"/>
      <c r="G12" s="8"/>
      <c r="H12" s="8"/>
      <c r="I12" s="8"/>
      <c r="J12" s="8"/>
      <c r="K12" s="8"/>
      <c r="L12" s="8"/>
      <c r="M12" s="8"/>
      <c r="N12" s="8"/>
    </row>
    <row r="13" spans="1:14" x14ac:dyDescent="0.2">
      <c r="A13" s="7">
        <v>2023</v>
      </c>
      <c r="B13" s="8">
        <v>84.5</v>
      </c>
      <c r="C13" s="8"/>
      <c r="D13" s="8"/>
      <c r="E13" s="8"/>
      <c r="F13" s="8"/>
      <c r="G13" s="8"/>
      <c r="H13" s="8"/>
      <c r="I13" s="8"/>
      <c r="J13" s="8"/>
      <c r="K13" s="8"/>
      <c r="L13" s="8"/>
      <c r="M13" s="8"/>
      <c r="N13" s="8"/>
    </row>
    <row r="14" spans="1:14" x14ac:dyDescent="0.2">
      <c r="A14" s="7"/>
      <c r="B14" s="8"/>
      <c r="C14" s="8"/>
      <c r="D14" s="8"/>
      <c r="E14" s="8"/>
      <c r="F14" s="8"/>
      <c r="G14" s="8"/>
      <c r="H14" s="8"/>
      <c r="I14" s="8"/>
      <c r="J14" s="8"/>
      <c r="K14" s="8"/>
      <c r="L14" s="8"/>
      <c r="M14" s="8"/>
      <c r="N14" s="8"/>
    </row>
    <row r="15" spans="1:14" ht="15.75" x14ac:dyDescent="0.25">
      <c r="A15" s="3" t="s">
        <v>295</v>
      </c>
    </row>
    <row r="16" spans="1:14" ht="63" x14ac:dyDescent="0.25">
      <c r="A16" s="12" t="s">
        <v>109</v>
      </c>
      <c r="B16" s="6" t="s">
        <v>296</v>
      </c>
      <c r="C16" s="6" t="s">
        <v>297</v>
      </c>
    </row>
    <row r="17" spans="1:14" x14ac:dyDescent="0.2">
      <c r="A17" s="7">
        <v>2020</v>
      </c>
      <c r="B17" s="8">
        <v>75.099999999999994</v>
      </c>
      <c r="C17" s="8">
        <v>73</v>
      </c>
      <c r="D17" s="8"/>
      <c r="E17" s="8"/>
      <c r="F17" s="8"/>
      <c r="G17" s="8"/>
      <c r="H17" s="8"/>
      <c r="I17" s="8"/>
      <c r="J17" s="8"/>
      <c r="K17" s="8"/>
      <c r="L17" s="8"/>
      <c r="M17" s="8"/>
      <c r="N17" s="8"/>
    </row>
    <row r="18" spans="1:14" x14ac:dyDescent="0.2">
      <c r="A18" s="7">
        <v>2021</v>
      </c>
      <c r="B18" s="8">
        <v>81.5</v>
      </c>
      <c r="C18" s="8">
        <v>76.8</v>
      </c>
      <c r="D18" s="8"/>
      <c r="E18" s="8"/>
      <c r="F18" s="8"/>
      <c r="G18" s="8"/>
      <c r="H18" s="8"/>
      <c r="I18" s="8"/>
      <c r="J18" s="8"/>
      <c r="K18" s="8"/>
      <c r="L18" s="8"/>
      <c r="M18" s="8"/>
      <c r="N18" s="8"/>
    </row>
    <row r="19" spans="1:14" x14ac:dyDescent="0.2">
      <c r="A19" s="7">
        <v>2022</v>
      </c>
      <c r="B19" s="8">
        <v>87.6</v>
      </c>
      <c r="C19" s="8">
        <v>83.7</v>
      </c>
      <c r="D19" s="8"/>
      <c r="E19" s="8"/>
      <c r="F19" s="8"/>
      <c r="G19" s="8"/>
      <c r="H19" s="8"/>
      <c r="I19" s="8"/>
      <c r="J19" s="8"/>
      <c r="K19" s="8"/>
      <c r="L19" s="8"/>
      <c r="M19" s="8"/>
      <c r="N19" s="8"/>
    </row>
    <row r="20" spans="1:14" x14ac:dyDescent="0.2">
      <c r="A20" s="7">
        <v>2023</v>
      </c>
      <c r="B20" s="8">
        <v>86.8</v>
      </c>
      <c r="C20" s="8">
        <v>82.1</v>
      </c>
      <c r="D20" s="8"/>
      <c r="E20" s="8"/>
      <c r="F20" s="8"/>
      <c r="G20" s="8"/>
      <c r="H20" s="8"/>
      <c r="I20" s="8"/>
      <c r="J20" s="8"/>
      <c r="K20" s="8"/>
      <c r="L20" s="8"/>
      <c r="M20" s="8"/>
      <c r="N20" s="8"/>
    </row>
    <row r="21" spans="1:14" x14ac:dyDescent="0.2">
      <c r="A21" s="7"/>
      <c r="B21" s="8"/>
      <c r="C21" s="8"/>
      <c r="D21" s="8"/>
      <c r="E21" s="8"/>
      <c r="F21" s="8"/>
      <c r="G21" s="8"/>
      <c r="H21" s="8"/>
      <c r="I21" s="8"/>
      <c r="J21" s="8"/>
      <c r="K21" s="8"/>
      <c r="L21" s="8"/>
      <c r="M21" s="8"/>
      <c r="N21" s="8"/>
    </row>
    <row r="22" spans="1:14" ht="15.75" x14ac:dyDescent="0.25">
      <c r="A22" s="3" t="s">
        <v>298</v>
      </c>
    </row>
    <row r="23" spans="1:14" ht="78.75" x14ac:dyDescent="0.25">
      <c r="A23" s="12" t="s">
        <v>109</v>
      </c>
      <c r="B23" s="6" t="s">
        <v>299</v>
      </c>
      <c r="C23" s="6" t="s">
        <v>300</v>
      </c>
    </row>
    <row r="24" spans="1:14" x14ac:dyDescent="0.2">
      <c r="A24" s="7">
        <v>2020</v>
      </c>
      <c r="B24" s="8">
        <v>66</v>
      </c>
      <c r="C24" s="8">
        <v>81.400000000000006</v>
      </c>
      <c r="D24" s="8"/>
      <c r="E24" s="8"/>
      <c r="F24" s="8"/>
      <c r="G24" s="8"/>
      <c r="H24" s="8"/>
      <c r="I24" s="8"/>
      <c r="J24" s="8"/>
      <c r="K24" s="8"/>
      <c r="L24" s="8"/>
      <c r="M24" s="8"/>
      <c r="N24" s="8"/>
    </row>
    <row r="25" spans="1:14" x14ac:dyDescent="0.2">
      <c r="A25" s="7">
        <v>2021</v>
      </c>
      <c r="B25" s="8">
        <v>72.099999999999994</v>
      </c>
      <c r="C25" s="8">
        <v>85.4</v>
      </c>
      <c r="D25" s="8"/>
      <c r="E25" s="8"/>
      <c r="F25" s="8"/>
      <c r="G25" s="8"/>
      <c r="H25" s="8"/>
      <c r="I25" s="8"/>
      <c r="J25" s="8"/>
      <c r="K25" s="8"/>
      <c r="L25" s="8"/>
      <c r="M25" s="8"/>
      <c r="N25" s="8"/>
    </row>
    <row r="26" spans="1:14" x14ac:dyDescent="0.2">
      <c r="A26" s="7">
        <v>2022</v>
      </c>
      <c r="B26" s="8">
        <v>80.5</v>
      </c>
      <c r="C26" s="8">
        <v>90.3</v>
      </c>
      <c r="D26" s="8"/>
      <c r="E26" s="8"/>
      <c r="F26" s="8"/>
      <c r="G26" s="8"/>
      <c r="H26" s="8"/>
      <c r="I26" s="8"/>
      <c r="J26" s="8"/>
      <c r="K26" s="8"/>
      <c r="L26" s="8"/>
      <c r="M26" s="8"/>
      <c r="N26" s="8"/>
    </row>
    <row r="27" spans="1:14" x14ac:dyDescent="0.2">
      <c r="A27" s="7">
        <v>2023</v>
      </c>
      <c r="B27" s="8">
        <v>79.400000000000006</v>
      </c>
      <c r="C27" s="8">
        <v>89.1</v>
      </c>
      <c r="D27" s="8"/>
      <c r="E27" s="8"/>
      <c r="F27" s="8"/>
      <c r="G27" s="8"/>
      <c r="H27" s="8"/>
      <c r="I27" s="8"/>
      <c r="J27" s="8"/>
      <c r="K27" s="8"/>
      <c r="L27" s="8"/>
      <c r="M27" s="8"/>
      <c r="N27" s="8"/>
    </row>
    <row r="28" spans="1:14" x14ac:dyDescent="0.2">
      <c r="A28" s="7"/>
      <c r="B28" s="8"/>
      <c r="C28" s="8"/>
      <c r="D28" s="8"/>
      <c r="E28" s="8"/>
      <c r="F28" s="8"/>
      <c r="G28" s="8"/>
      <c r="H28" s="8"/>
      <c r="I28" s="8"/>
      <c r="J28" s="8"/>
      <c r="K28" s="8"/>
      <c r="L28" s="8"/>
      <c r="M28" s="8"/>
      <c r="N28" s="8"/>
    </row>
    <row r="29" spans="1:14" ht="15" customHeight="1" x14ac:dyDescent="0.25">
      <c r="A29" s="3" t="s">
        <v>301</v>
      </c>
    </row>
    <row r="30" spans="1:14" ht="78.75" x14ac:dyDescent="0.25">
      <c r="A30" s="12" t="s">
        <v>109</v>
      </c>
      <c r="B30" s="6" t="s">
        <v>302</v>
      </c>
      <c r="C30" s="6" t="s">
        <v>303</v>
      </c>
    </row>
    <row r="31" spans="1:14" x14ac:dyDescent="0.2">
      <c r="A31" s="7">
        <v>2020</v>
      </c>
      <c r="B31" s="8">
        <v>61.2</v>
      </c>
      <c r="C31" s="8">
        <v>82.3</v>
      </c>
      <c r="D31" s="8"/>
      <c r="E31" s="8"/>
      <c r="F31" s="8"/>
      <c r="G31" s="8"/>
      <c r="H31" s="8"/>
      <c r="I31" s="8"/>
      <c r="J31" s="8"/>
      <c r="K31" s="8"/>
      <c r="L31" s="8"/>
      <c r="M31" s="8"/>
      <c r="N31" s="8"/>
    </row>
    <row r="32" spans="1:14" x14ac:dyDescent="0.2">
      <c r="A32" s="7">
        <v>2021</v>
      </c>
      <c r="B32" s="8">
        <v>68</v>
      </c>
      <c r="C32" s="8">
        <v>85.4</v>
      </c>
      <c r="D32" s="8"/>
      <c r="E32" s="8"/>
      <c r="F32" s="8"/>
      <c r="G32" s="8"/>
      <c r="H32" s="8"/>
      <c r="I32" s="8"/>
      <c r="J32" s="8"/>
      <c r="K32" s="8"/>
      <c r="L32" s="8"/>
      <c r="M32" s="8"/>
      <c r="N32" s="8"/>
    </row>
    <row r="33" spans="1:14" x14ac:dyDescent="0.2">
      <c r="A33" s="7">
        <v>2022</v>
      </c>
      <c r="B33" s="8">
        <v>78.7</v>
      </c>
      <c r="C33" s="8">
        <v>90</v>
      </c>
      <c r="D33" s="8"/>
      <c r="E33" s="8"/>
      <c r="F33" s="8"/>
      <c r="G33" s="8"/>
      <c r="H33" s="8"/>
      <c r="I33" s="8"/>
      <c r="J33" s="8"/>
      <c r="K33" s="8"/>
      <c r="L33" s="8"/>
      <c r="M33" s="8"/>
      <c r="N33" s="8"/>
    </row>
    <row r="34" spans="1:14" x14ac:dyDescent="0.2">
      <c r="A34" s="7">
        <v>2023</v>
      </c>
      <c r="B34" s="8">
        <v>75.8</v>
      </c>
      <c r="C34" s="8">
        <v>91.4</v>
      </c>
      <c r="D34" s="8"/>
      <c r="E34" s="8"/>
      <c r="F34" s="8"/>
      <c r="G34" s="8"/>
      <c r="H34" s="8"/>
      <c r="I34" s="8"/>
      <c r="J34" s="8"/>
      <c r="K34" s="8"/>
      <c r="L34" s="8"/>
      <c r="M34" s="8"/>
      <c r="N34" s="8"/>
    </row>
    <row r="35" spans="1:14" x14ac:dyDescent="0.2">
      <c r="A35" s="7"/>
      <c r="B35" s="8"/>
      <c r="C35" s="8"/>
      <c r="D35" s="8"/>
      <c r="E35" s="8"/>
      <c r="F35" s="8"/>
      <c r="G35" s="8"/>
      <c r="H35" s="8"/>
      <c r="I35" s="8"/>
      <c r="J35" s="8"/>
      <c r="K35" s="8"/>
      <c r="L35" s="8"/>
      <c r="M35" s="8"/>
      <c r="N35" s="8"/>
    </row>
    <row r="36" spans="1:14" ht="15" customHeight="1" x14ac:dyDescent="0.25">
      <c r="A36" s="3" t="s">
        <v>304</v>
      </c>
    </row>
    <row r="37" spans="1:14" ht="78.75" x14ac:dyDescent="0.25">
      <c r="A37" s="12" t="s">
        <v>109</v>
      </c>
      <c r="B37" s="6" t="s">
        <v>305</v>
      </c>
      <c r="C37" s="6" t="s">
        <v>306</v>
      </c>
    </row>
    <row r="38" spans="1:14" x14ac:dyDescent="0.2">
      <c r="A38" s="7">
        <v>2020</v>
      </c>
      <c r="B38" s="8">
        <v>57.5</v>
      </c>
      <c r="C38" s="8">
        <v>90.1</v>
      </c>
      <c r="D38" s="8"/>
      <c r="E38" s="8"/>
      <c r="F38" s="8"/>
      <c r="G38" s="8"/>
      <c r="H38" s="8"/>
      <c r="I38" s="8"/>
      <c r="J38" s="8"/>
      <c r="K38" s="8"/>
      <c r="L38" s="8"/>
      <c r="M38" s="8"/>
      <c r="N38" s="8"/>
    </row>
    <row r="39" spans="1:14" x14ac:dyDescent="0.2">
      <c r="A39" s="7">
        <v>2021</v>
      </c>
      <c r="B39" s="8">
        <v>63.4</v>
      </c>
      <c r="C39" s="8">
        <v>93.1</v>
      </c>
      <c r="D39" s="8"/>
      <c r="E39" s="8"/>
      <c r="F39" s="8"/>
      <c r="G39" s="8"/>
      <c r="H39" s="8"/>
      <c r="I39" s="8"/>
      <c r="J39" s="8"/>
      <c r="K39" s="8"/>
      <c r="L39" s="8"/>
      <c r="M39" s="8"/>
      <c r="N39" s="8"/>
    </row>
    <row r="40" spans="1:14" x14ac:dyDescent="0.2">
      <c r="A40" s="7">
        <v>2022</v>
      </c>
      <c r="B40" s="8">
        <v>74.3</v>
      </c>
      <c r="C40" s="8">
        <v>95.4</v>
      </c>
      <c r="D40" s="8"/>
      <c r="E40" s="8"/>
      <c r="F40" s="8"/>
      <c r="G40" s="8"/>
      <c r="H40" s="8"/>
      <c r="I40" s="8"/>
      <c r="J40" s="8"/>
      <c r="K40" s="8"/>
      <c r="L40" s="8"/>
      <c r="M40" s="8"/>
      <c r="N40" s="8"/>
    </row>
    <row r="41" spans="1:14" x14ac:dyDescent="0.2">
      <c r="A41" s="7">
        <v>2023</v>
      </c>
      <c r="B41" s="8">
        <v>70.900000000000006</v>
      </c>
      <c r="C41" s="8">
        <v>95.3</v>
      </c>
      <c r="D41" s="8"/>
      <c r="E41" s="8"/>
      <c r="F41" s="8"/>
      <c r="G41" s="8"/>
      <c r="H41" s="8"/>
      <c r="I41" s="8"/>
      <c r="J41" s="8"/>
      <c r="K41" s="8"/>
      <c r="L41" s="8"/>
      <c r="M41" s="8"/>
      <c r="N41" s="8"/>
    </row>
    <row r="42" spans="1:14" x14ac:dyDescent="0.2">
      <c r="B42" s="8"/>
      <c r="C42" s="8"/>
      <c r="D42" s="8"/>
      <c r="E42" s="8"/>
      <c r="F42" s="8"/>
      <c r="G42" s="8"/>
      <c r="H42" s="8"/>
      <c r="I42" s="8"/>
      <c r="J42" s="8"/>
      <c r="K42" s="8"/>
      <c r="L42" s="8"/>
      <c r="M42" s="8"/>
      <c r="N42" s="8"/>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2"/>
  <sheetViews>
    <sheetView workbookViewId="0"/>
  </sheetViews>
  <sheetFormatPr defaultColWidth="11.5546875" defaultRowHeight="15" x14ac:dyDescent="0.2"/>
  <cols>
    <col min="1" max="1" width="20.6640625" customWidth="1"/>
    <col min="2" max="14" width="25.6640625" customWidth="1"/>
  </cols>
  <sheetData>
    <row r="1" spans="1:14" ht="30" customHeight="1" x14ac:dyDescent="0.3">
      <c r="A1" s="2" t="s">
        <v>110</v>
      </c>
    </row>
    <row r="2" spans="1:14" x14ac:dyDescent="0.2">
      <c r="A2" t="s">
        <v>103</v>
      </c>
    </row>
    <row r="3" spans="1:14" x14ac:dyDescent="0.2">
      <c r="A3" t="s">
        <v>111</v>
      </c>
    </row>
    <row r="4" spans="1:14" x14ac:dyDescent="0.2">
      <c r="A4" t="s">
        <v>105</v>
      </c>
    </row>
    <row r="5" spans="1:14" x14ac:dyDescent="0.2">
      <c r="A5" t="s">
        <v>112</v>
      </c>
    </row>
    <row r="6" spans="1:14" x14ac:dyDescent="0.2">
      <c r="A6" t="s">
        <v>107</v>
      </c>
    </row>
    <row r="7" spans="1:14" x14ac:dyDescent="0.2">
      <c r="A7" t="s">
        <v>113</v>
      </c>
    </row>
    <row r="8" spans="1:14" ht="15.75" x14ac:dyDescent="0.25">
      <c r="A8" s="3" t="s">
        <v>114</v>
      </c>
    </row>
    <row r="9" spans="1:14" ht="63" x14ac:dyDescent="0.25">
      <c r="A9" s="5" t="s">
        <v>109</v>
      </c>
      <c r="B9" s="6" t="s">
        <v>115</v>
      </c>
    </row>
    <row r="10" spans="1:14" x14ac:dyDescent="0.2">
      <c r="A10" s="7" t="s">
        <v>116</v>
      </c>
      <c r="B10" s="8">
        <v>84.1</v>
      </c>
      <c r="C10" s="8"/>
      <c r="D10" s="8"/>
      <c r="E10" s="8"/>
      <c r="F10" s="8"/>
      <c r="G10" s="8"/>
      <c r="H10" s="8"/>
      <c r="I10" s="8"/>
      <c r="J10" s="8"/>
      <c r="K10" s="8"/>
      <c r="L10" s="8"/>
      <c r="M10" s="8"/>
      <c r="N10" s="8"/>
    </row>
    <row r="11" spans="1:14" x14ac:dyDescent="0.2">
      <c r="A11" s="7" t="s">
        <v>117</v>
      </c>
      <c r="B11" s="8">
        <v>86.2</v>
      </c>
      <c r="C11" s="8"/>
      <c r="D11" s="8"/>
      <c r="E11" s="8"/>
      <c r="F11" s="8"/>
      <c r="G11" s="8"/>
      <c r="H11" s="8"/>
      <c r="I11" s="8"/>
      <c r="J11" s="8"/>
      <c r="K11" s="8"/>
      <c r="L11" s="8"/>
      <c r="M11" s="8"/>
      <c r="N11" s="8"/>
    </row>
    <row r="12" spans="1:14" x14ac:dyDescent="0.2">
      <c r="A12" s="7" t="s">
        <v>118</v>
      </c>
      <c r="B12" s="8">
        <v>87.4</v>
      </c>
      <c r="C12" s="8"/>
      <c r="D12" s="8"/>
      <c r="E12" s="8"/>
      <c r="F12" s="8"/>
      <c r="G12" s="8"/>
      <c r="H12" s="8"/>
      <c r="I12" s="8"/>
      <c r="J12" s="8"/>
      <c r="K12" s="8"/>
      <c r="L12" s="8"/>
      <c r="M12" s="8"/>
      <c r="N12" s="8"/>
    </row>
    <row r="13" spans="1:14" x14ac:dyDescent="0.2">
      <c r="A13" s="7" t="s">
        <v>119</v>
      </c>
      <c r="B13" s="8">
        <v>89.3</v>
      </c>
      <c r="C13" s="8"/>
      <c r="D13" s="8"/>
      <c r="E13" s="8"/>
      <c r="F13" s="8"/>
      <c r="G13" s="8"/>
      <c r="H13" s="8"/>
      <c r="I13" s="8"/>
      <c r="J13" s="8"/>
      <c r="K13" s="8"/>
      <c r="L13" s="8"/>
      <c r="M13" s="8"/>
      <c r="N13" s="8"/>
    </row>
    <row r="14" spans="1:14" x14ac:dyDescent="0.2">
      <c r="A14" s="7"/>
      <c r="B14" s="8"/>
      <c r="C14" s="8"/>
      <c r="D14" s="8"/>
      <c r="E14" s="8"/>
      <c r="F14" s="8"/>
      <c r="G14" s="8"/>
      <c r="H14" s="8"/>
      <c r="I14" s="8"/>
      <c r="J14" s="8"/>
      <c r="K14" s="8"/>
      <c r="L14" s="8"/>
      <c r="M14" s="8"/>
      <c r="N14" s="8"/>
    </row>
    <row r="15" spans="1:14" ht="15.75" x14ac:dyDescent="0.25">
      <c r="A15" s="3" t="s">
        <v>120</v>
      </c>
    </row>
    <row r="16" spans="1:14" ht="63" x14ac:dyDescent="0.25">
      <c r="A16" s="5" t="s">
        <v>109</v>
      </c>
      <c r="B16" s="6" t="s">
        <v>121</v>
      </c>
      <c r="C16" s="6" t="s">
        <v>122</v>
      </c>
    </row>
    <row r="17" spans="1:14" x14ac:dyDescent="0.2">
      <c r="A17" s="7" t="s">
        <v>116</v>
      </c>
      <c r="B17" s="8">
        <v>84.8</v>
      </c>
      <c r="C17" s="8">
        <v>83.5</v>
      </c>
      <c r="D17" s="8"/>
      <c r="E17" s="8"/>
      <c r="F17" s="8"/>
      <c r="G17" s="8"/>
      <c r="H17" s="8"/>
      <c r="I17" s="8"/>
      <c r="J17" s="8"/>
      <c r="K17" s="8"/>
      <c r="L17" s="8"/>
      <c r="M17" s="8"/>
      <c r="N17" s="8"/>
    </row>
    <row r="18" spans="1:14" x14ac:dyDescent="0.2">
      <c r="A18" s="7" t="s">
        <v>117</v>
      </c>
      <c r="B18" s="8">
        <v>87.1</v>
      </c>
      <c r="C18" s="8">
        <v>85.3</v>
      </c>
      <c r="D18" s="8"/>
      <c r="E18" s="8"/>
      <c r="F18" s="8"/>
      <c r="G18" s="8"/>
      <c r="H18" s="8"/>
      <c r="I18" s="8"/>
      <c r="J18" s="8"/>
      <c r="K18" s="8"/>
      <c r="L18" s="8"/>
      <c r="M18" s="8"/>
      <c r="N18" s="8"/>
    </row>
    <row r="19" spans="1:14" x14ac:dyDescent="0.2">
      <c r="A19" s="7" t="s">
        <v>118</v>
      </c>
      <c r="B19" s="8">
        <v>88.6</v>
      </c>
      <c r="C19" s="8">
        <v>86.2</v>
      </c>
      <c r="D19" s="8"/>
      <c r="E19" s="8"/>
      <c r="F19" s="8"/>
      <c r="G19" s="8"/>
      <c r="H19" s="8"/>
      <c r="I19" s="8"/>
      <c r="J19" s="8"/>
      <c r="K19" s="8"/>
      <c r="L19" s="8"/>
      <c r="M19" s="8"/>
      <c r="N19" s="8"/>
    </row>
    <row r="20" spans="1:14" x14ac:dyDescent="0.2">
      <c r="A20" s="7" t="s">
        <v>119</v>
      </c>
      <c r="B20" s="8">
        <v>90</v>
      </c>
      <c r="C20" s="8">
        <v>88.7</v>
      </c>
      <c r="D20" s="8"/>
      <c r="E20" s="8"/>
      <c r="F20" s="8"/>
      <c r="G20" s="8"/>
      <c r="H20" s="8"/>
      <c r="I20" s="8"/>
      <c r="J20" s="8"/>
      <c r="K20" s="8"/>
      <c r="L20" s="8"/>
      <c r="M20" s="8"/>
      <c r="N20" s="8"/>
    </row>
    <row r="21" spans="1:14" x14ac:dyDescent="0.2">
      <c r="A21" s="7"/>
      <c r="B21" s="8"/>
      <c r="C21" s="8"/>
      <c r="D21" s="8"/>
      <c r="E21" s="8"/>
      <c r="F21" s="8"/>
      <c r="G21" s="8"/>
      <c r="H21" s="8"/>
      <c r="I21" s="8"/>
      <c r="J21" s="8"/>
      <c r="K21" s="8"/>
      <c r="L21" s="8"/>
      <c r="M21" s="8"/>
      <c r="N21" s="8"/>
    </row>
    <row r="22" spans="1:14" ht="15.75" x14ac:dyDescent="0.25">
      <c r="A22" s="3" t="s">
        <v>123</v>
      </c>
    </row>
    <row r="23" spans="1:14" ht="78.75" x14ac:dyDescent="0.25">
      <c r="A23" s="12" t="s">
        <v>109</v>
      </c>
      <c r="B23" s="6" t="s">
        <v>124</v>
      </c>
      <c r="C23" s="6" t="s">
        <v>125</v>
      </c>
    </row>
    <row r="24" spans="1:14" x14ac:dyDescent="0.2">
      <c r="A24" s="7" t="s">
        <v>116</v>
      </c>
      <c r="B24" s="8">
        <v>85.5</v>
      </c>
      <c r="C24" s="8">
        <v>82.7</v>
      </c>
      <c r="D24" s="8"/>
      <c r="E24" s="8"/>
      <c r="F24" s="8"/>
      <c r="G24" s="8"/>
      <c r="H24" s="8"/>
      <c r="I24" s="8"/>
      <c r="J24" s="8"/>
      <c r="K24" s="8"/>
      <c r="L24" s="8"/>
      <c r="M24" s="8"/>
      <c r="N24" s="8"/>
    </row>
    <row r="25" spans="1:14" x14ac:dyDescent="0.2">
      <c r="A25" s="7" t="s">
        <v>117</v>
      </c>
      <c r="B25" s="8">
        <v>88.3</v>
      </c>
      <c r="C25" s="8">
        <v>84.2</v>
      </c>
      <c r="D25" s="8"/>
      <c r="E25" s="8"/>
      <c r="F25" s="8"/>
      <c r="G25" s="8"/>
      <c r="H25" s="8"/>
      <c r="I25" s="8"/>
      <c r="J25" s="8"/>
      <c r="K25" s="8"/>
      <c r="L25" s="8"/>
      <c r="M25" s="8"/>
      <c r="N25" s="8"/>
    </row>
    <row r="26" spans="1:14" x14ac:dyDescent="0.2">
      <c r="A26" s="7" t="s">
        <v>118</v>
      </c>
      <c r="B26" s="8">
        <v>89</v>
      </c>
      <c r="C26" s="8">
        <v>85.9</v>
      </c>
      <c r="D26" s="8"/>
      <c r="E26" s="8"/>
      <c r="F26" s="8"/>
      <c r="G26" s="8"/>
      <c r="H26" s="8"/>
      <c r="I26" s="8"/>
      <c r="J26" s="8"/>
      <c r="K26" s="8"/>
      <c r="L26" s="8"/>
      <c r="M26" s="8"/>
      <c r="N26" s="8"/>
    </row>
    <row r="27" spans="1:14" x14ac:dyDescent="0.2">
      <c r="A27" s="7" t="s">
        <v>119</v>
      </c>
      <c r="B27" s="8">
        <v>89.8</v>
      </c>
      <c r="C27" s="8">
        <v>88.8</v>
      </c>
      <c r="D27" s="8"/>
      <c r="E27" s="8"/>
      <c r="F27" s="8"/>
      <c r="G27" s="8"/>
      <c r="H27" s="8"/>
      <c r="I27" s="8"/>
      <c r="J27" s="8"/>
      <c r="K27" s="8"/>
      <c r="L27" s="8"/>
      <c r="M27" s="8"/>
      <c r="N27" s="8"/>
    </row>
    <row r="28" spans="1:14" x14ac:dyDescent="0.2">
      <c r="A28" s="7"/>
      <c r="B28" s="8"/>
      <c r="C28" s="8"/>
      <c r="D28" s="8"/>
      <c r="E28" s="8"/>
      <c r="F28" s="8"/>
      <c r="G28" s="8"/>
      <c r="H28" s="8"/>
      <c r="I28" s="8"/>
      <c r="J28" s="8"/>
      <c r="K28" s="8"/>
      <c r="L28" s="8"/>
      <c r="M28" s="8"/>
      <c r="N28" s="8"/>
    </row>
    <row r="29" spans="1:14" ht="15" customHeight="1" x14ac:dyDescent="0.25">
      <c r="A29" s="3" t="s">
        <v>282</v>
      </c>
    </row>
    <row r="30" spans="1:14" ht="78.75" x14ac:dyDescent="0.25">
      <c r="A30" s="12" t="s">
        <v>109</v>
      </c>
      <c r="B30" s="6" t="s">
        <v>126</v>
      </c>
      <c r="C30" s="6" t="s">
        <v>127</v>
      </c>
    </row>
    <row r="31" spans="1:14" x14ac:dyDescent="0.2">
      <c r="A31" s="7" t="s">
        <v>116</v>
      </c>
      <c r="B31" s="8">
        <v>83.4</v>
      </c>
      <c r="C31" s="8">
        <v>83.2</v>
      </c>
      <c r="D31" s="8"/>
      <c r="E31" s="8"/>
      <c r="F31" s="8"/>
      <c r="G31" s="8"/>
      <c r="H31" s="8"/>
      <c r="I31" s="8"/>
      <c r="J31" s="8"/>
      <c r="K31" s="8"/>
      <c r="L31" s="8"/>
      <c r="M31" s="8"/>
      <c r="N31" s="8"/>
    </row>
    <row r="32" spans="1:14" x14ac:dyDescent="0.2">
      <c r="A32" s="7" t="s">
        <v>117</v>
      </c>
      <c r="B32" s="8">
        <v>85.4</v>
      </c>
      <c r="C32" s="8">
        <v>86.3</v>
      </c>
      <c r="D32" s="8"/>
      <c r="E32" s="8"/>
      <c r="F32" s="8"/>
      <c r="G32" s="8"/>
      <c r="H32" s="8"/>
      <c r="I32" s="8"/>
      <c r="J32" s="8"/>
      <c r="K32" s="8"/>
      <c r="L32" s="8"/>
      <c r="M32" s="8"/>
      <c r="N32" s="8"/>
    </row>
    <row r="33" spans="1:14" x14ac:dyDescent="0.2">
      <c r="A33" s="7" t="s">
        <v>118</v>
      </c>
      <c r="B33" s="8">
        <v>84.6</v>
      </c>
      <c r="C33" s="8">
        <v>88.4</v>
      </c>
      <c r="D33" s="8"/>
      <c r="E33" s="8"/>
      <c r="F33" s="8"/>
      <c r="G33" s="8"/>
      <c r="H33" s="8"/>
      <c r="I33" s="8"/>
      <c r="J33" s="8"/>
      <c r="K33" s="8"/>
      <c r="L33" s="8"/>
      <c r="M33" s="8"/>
      <c r="N33" s="8"/>
    </row>
    <row r="34" spans="1:14" x14ac:dyDescent="0.2">
      <c r="A34" s="7" t="s">
        <v>119</v>
      </c>
      <c r="B34" s="8">
        <v>88.4</v>
      </c>
      <c r="C34" s="8">
        <v>88.3</v>
      </c>
      <c r="D34" s="8"/>
      <c r="E34" s="8"/>
      <c r="F34" s="8"/>
      <c r="G34" s="8"/>
      <c r="H34" s="8"/>
      <c r="I34" s="8"/>
      <c r="J34" s="8"/>
      <c r="K34" s="8"/>
      <c r="L34" s="8"/>
      <c r="M34" s="8"/>
      <c r="N34" s="8"/>
    </row>
    <row r="35" spans="1:14" x14ac:dyDescent="0.2">
      <c r="A35" s="7"/>
      <c r="B35" s="8"/>
      <c r="C35" s="8"/>
      <c r="D35" s="8"/>
      <c r="E35" s="8"/>
      <c r="F35" s="8"/>
      <c r="G35" s="8"/>
      <c r="H35" s="8"/>
      <c r="I35" s="8"/>
      <c r="J35" s="8"/>
      <c r="K35" s="8"/>
      <c r="L35" s="8"/>
      <c r="M35" s="8"/>
      <c r="N35" s="8"/>
    </row>
    <row r="36" spans="1:14" ht="15" customHeight="1" x14ac:dyDescent="0.25">
      <c r="A36" s="3" t="s">
        <v>128</v>
      </c>
    </row>
    <row r="37" spans="1:14" ht="78.75" x14ac:dyDescent="0.25">
      <c r="A37" s="12" t="s">
        <v>109</v>
      </c>
      <c r="B37" s="6" t="s">
        <v>129</v>
      </c>
      <c r="C37" s="6" t="s">
        <v>130</v>
      </c>
    </row>
    <row r="38" spans="1:14" x14ac:dyDescent="0.2">
      <c r="A38" s="7" t="s">
        <v>116</v>
      </c>
      <c r="B38" s="8">
        <v>83.1</v>
      </c>
      <c r="C38" s="8">
        <v>85.3</v>
      </c>
      <c r="D38" s="8"/>
      <c r="E38" s="8"/>
      <c r="F38" s="8"/>
      <c r="G38" s="8"/>
      <c r="H38" s="8"/>
      <c r="I38" s="8"/>
      <c r="J38" s="8"/>
      <c r="K38" s="8"/>
      <c r="L38" s="8"/>
      <c r="M38" s="8"/>
      <c r="N38" s="8"/>
    </row>
    <row r="39" spans="1:14" x14ac:dyDescent="0.2">
      <c r="A39" t="s">
        <v>117</v>
      </c>
      <c r="B39" s="8">
        <v>84.2</v>
      </c>
      <c r="C39" s="8">
        <v>87.8</v>
      </c>
      <c r="D39" s="8"/>
      <c r="E39" s="8"/>
      <c r="F39" s="8"/>
      <c r="G39" s="8"/>
      <c r="H39" s="8"/>
      <c r="I39" s="8"/>
      <c r="J39" s="8"/>
      <c r="K39" s="8"/>
      <c r="L39" s="8"/>
      <c r="M39" s="8"/>
      <c r="N39" s="8"/>
    </row>
    <row r="40" spans="1:14" x14ac:dyDescent="0.2">
      <c r="A40" t="s">
        <v>118</v>
      </c>
      <c r="B40" s="8">
        <v>88.4</v>
      </c>
      <c r="C40" s="8">
        <v>86.5</v>
      </c>
      <c r="D40" s="8"/>
      <c r="E40" s="8"/>
      <c r="F40" s="8"/>
      <c r="G40" s="8"/>
      <c r="H40" s="8"/>
      <c r="I40" s="8"/>
      <c r="J40" s="8"/>
      <c r="K40" s="8"/>
      <c r="L40" s="8"/>
      <c r="M40" s="8"/>
      <c r="N40" s="8"/>
    </row>
    <row r="41" spans="1:14" x14ac:dyDescent="0.2">
      <c r="A41" t="s">
        <v>119</v>
      </c>
      <c r="B41" s="8">
        <v>90.7</v>
      </c>
      <c r="C41" s="8">
        <v>88.1</v>
      </c>
      <c r="D41" s="8"/>
      <c r="E41" s="8"/>
      <c r="F41" s="8"/>
      <c r="G41" s="8"/>
      <c r="H41" s="8"/>
      <c r="I41" s="8"/>
      <c r="J41" s="8"/>
      <c r="K41" s="8"/>
      <c r="L41" s="8"/>
      <c r="M41" s="8"/>
      <c r="N41" s="8"/>
    </row>
    <row r="42" spans="1:14" x14ac:dyDescent="0.2">
      <c r="B42" s="8"/>
      <c r="C42" s="8"/>
      <c r="D42" s="8"/>
      <c r="E42" s="8"/>
      <c r="F42" s="8"/>
      <c r="G42" s="8"/>
      <c r="H42" s="8"/>
      <c r="I42" s="8"/>
      <c r="J42" s="8"/>
      <c r="K42" s="8"/>
      <c r="L42" s="8"/>
      <c r="M42" s="8"/>
      <c r="N42" s="8"/>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2"/>
  <sheetViews>
    <sheetView workbookViewId="0"/>
  </sheetViews>
  <sheetFormatPr defaultColWidth="11.5546875" defaultRowHeight="15" x14ac:dyDescent="0.2"/>
  <cols>
    <col min="1" max="1" width="20.6640625" customWidth="1"/>
    <col min="2" max="14" width="25.6640625" customWidth="1"/>
  </cols>
  <sheetData>
    <row r="1" spans="1:14" ht="30" customHeight="1" x14ac:dyDescent="0.3">
      <c r="A1" s="2" t="s">
        <v>131</v>
      </c>
    </row>
    <row r="2" spans="1:14" x14ac:dyDescent="0.2">
      <c r="A2" t="s">
        <v>103</v>
      </c>
    </row>
    <row r="3" spans="1:14" x14ac:dyDescent="0.2">
      <c r="A3" t="s">
        <v>132</v>
      </c>
    </row>
    <row r="4" spans="1:14" x14ac:dyDescent="0.2">
      <c r="A4" t="s">
        <v>105</v>
      </c>
    </row>
    <row r="5" spans="1:14" x14ac:dyDescent="0.2">
      <c r="A5" t="s">
        <v>112</v>
      </c>
    </row>
    <row r="6" spans="1:14" x14ac:dyDescent="0.2">
      <c r="A6" t="s">
        <v>107</v>
      </c>
    </row>
    <row r="7" spans="1:14" x14ac:dyDescent="0.2">
      <c r="A7" t="s">
        <v>113</v>
      </c>
    </row>
    <row r="8" spans="1:14" ht="15.75" x14ac:dyDescent="0.25">
      <c r="A8" s="3" t="s">
        <v>133</v>
      </c>
    </row>
    <row r="9" spans="1:14" ht="47.25" x14ac:dyDescent="0.25">
      <c r="A9" s="5" t="s">
        <v>109</v>
      </c>
      <c r="B9" s="6" t="s">
        <v>134</v>
      </c>
    </row>
    <row r="10" spans="1:14" x14ac:dyDescent="0.2">
      <c r="A10" s="7" t="s">
        <v>116</v>
      </c>
      <c r="B10" s="8">
        <v>95.8</v>
      </c>
      <c r="C10" s="8"/>
      <c r="D10" s="8"/>
      <c r="E10" s="8"/>
      <c r="F10" s="8"/>
      <c r="G10" s="8"/>
      <c r="H10" s="8"/>
      <c r="I10" s="8"/>
      <c r="J10" s="8"/>
      <c r="K10" s="8"/>
      <c r="L10" s="8"/>
      <c r="M10" s="8"/>
      <c r="N10" s="8"/>
    </row>
    <row r="11" spans="1:14" x14ac:dyDescent="0.2">
      <c r="A11" s="7" t="s">
        <v>117</v>
      </c>
      <c r="B11" s="8">
        <v>95.2</v>
      </c>
      <c r="C11" s="8"/>
      <c r="D11" s="8"/>
      <c r="E11" s="8"/>
      <c r="F11" s="8"/>
      <c r="G11" s="8"/>
      <c r="H11" s="8"/>
      <c r="I11" s="8"/>
      <c r="J11" s="8"/>
      <c r="K11" s="8"/>
      <c r="L11" s="8"/>
      <c r="M11" s="8"/>
      <c r="N11" s="8"/>
    </row>
    <row r="12" spans="1:14" x14ac:dyDescent="0.2">
      <c r="A12" s="7" t="s">
        <v>118</v>
      </c>
      <c r="B12" s="8">
        <v>95.6</v>
      </c>
      <c r="C12" s="8"/>
      <c r="D12" s="8"/>
      <c r="E12" s="8"/>
      <c r="F12" s="8"/>
      <c r="G12" s="8"/>
      <c r="H12" s="8"/>
      <c r="I12" s="8"/>
      <c r="J12" s="8"/>
      <c r="K12" s="8"/>
      <c r="L12" s="8"/>
      <c r="M12" s="8"/>
      <c r="N12" s="8"/>
    </row>
    <row r="13" spans="1:14" x14ac:dyDescent="0.2">
      <c r="A13" s="7" t="s">
        <v>119</v>
      </c>
      <c r="B13" s="8">
        <v>96.9</v>
      </c>
      <c r="C13" s="8"/>
      <c r="D13" s="8"/>
      <c r="E13" s="8"/>
      <c r="F13" s="8"/>
      <c r="G13" s="8"/>
      <c r="H13" s="8"/>
      <c r="I13" s="8"/>
      <c r="J13" s="8"/>
      <c r="K13" s="8"/>
      <c r="L13" s="8"/>
      <c r="M13" s="8"/>
      <c r="N13" s="8"/>
    </row>
    <row r="14" spans="1:14" x14ac:dyDescent="0.2">
      <c r="A14" s="7"/>
      <c r="B14" s="8"/>
      <c r="C14" s="8"/>
      <c r="D14" s="8"/>
      <c r="E14" s="8"/>
      <c r="F14" s="8"/>
      <c r="G14" s="8"/>
      <c r="H14" s="8"/>
      <c r="I14" s="8"/>
      <c r="J14" s="8"/>
      <c r="K14" s="8"/>
      <c r="L14" s="8"/>
      <c r="M14" s="8"/>
      <c r="N14" s="8"/>
    </row>
    <row r="15" spans="1:14" ht="15.75" x14ac:dyDescent="0.25">
      <c r="A15" s="3" t="s">
        <v>135</v>
      </c>
    </row>
    <row r="16" spans="1:14" ht="63" x14ac:dyDescent="0.25">
      <c r="A16" s="12" t="s">
        <v>109</v>
      </c>
      <c r="B16" s="6" t="s">
        <v>136</v>
      </c>
      <c r="C16" s="6" t="s">
        <v>137</v>
      </c>
    </row>
    <row r="17" spans="1:14" x14ac:dyDescent="0.2">
      <c r="A17" s="7" t="s">
        <v>116</v>
      </c>
      <c r="B17" s="8">
        <v>96.4</v>
      </c>
      <c r="C17" s="8">
        <v>95.2</v>
      </c>
      <c r="D17" s="8"/>
      <c r="E17" s="8"/>
      <c r="F17" s="8"/>
      <c r="G17" s="8"/>
      <c r="H17" s="8"/>
      <c r="I17" s="8"/>
      <c r="J17" s="8"/>
      <c r="K17" s="8"/>
      <c r="L17" s="8"/>
      <c r="M17" s="8"/>
      <c r="N17" s="8"/>
    </row>
    <row r="18" spans="1:14" x14ac:dyDescent="0.2">
      <c r="A18" s="7" t="s">
        <v>117</v>
      </c>
      <c r="B18" s="8">
        <v>96.1</v>
      </c>
      <c r="C18" s="8">
        <v>94.3</v>
      </c>
      <c r="D18" s="8"/>
      <c r="E18" s="8"/>
      <c r="F18" s="8"/>
      <c r="G18" s="8"/>
      <c r="H18" s="8"/>
      <c r="I18" s="8"/>
      <c r="J18" s="8"/>
      <c r="K18" s="8"/>
      <c r="L18" s="8"/>
      <c r="M18" s="8"/>
      <c r="N18" s="8"/>
    </row>
    <row r="19" spans="1:14" x14ac:dyDescent="0.2">
      <c r="A19" s="7" t="s">
        <v>118</v>
      </c>
      <c r="B19" s="8">
        <v>96.7</v>
      </c>
      <c r="C19" s="8">
        <v>94.6</v>
      </c>
      <c r="D19" s="8"/>
      <c r="E19" s="8"/>
      <c r="F19" s="8"/>
      <c r="G19" s="8"/>
      <c r="H19" s="8"/>
      <c r="I19" s="8"/>
      <c r="J19" s="8"/>
      <c r="K19" s="8"/>
      <c r="L19" s="8"/>
      <c r="M19" s="8"/>
      <c r="N19" s="8"/>
    </row>
    <row r="20" spans="1:14" x14ac:dyDescent="0.2">
      <c r="A20" s="7" t="s">
        <v>119</v>
      </c>
      <c r="B20" s="8">
        <v>97.9</v>
      </c>
      <c r="C20" s="8">
        <v>95.9</v>
      </c>
      <c r="D20" s="8"/>
      <c r="E20" s="8"/>
      <c r="F20" s="8"/>
      <c r="G20" s="8"/>
      <c r="H20" s="8"/>
      <c r="I20" s="8"/>
      <c r="J20" s="8"/>
      <c r="K20" s="8"/>
      <c r="L20" s="8"/>
      <c r="M20" s="8"/>
      <c r="N20" s="8"/>
    </row>
    <row r="21" spans="1:14" x14ac:dyDescent="0.2">
      <c r="A21" s="7"/>
      <c r="B21" s="8"/>
      <c r="C21" s="8"/>
      <c r="D21" s="8"/>
      <c r="E21" s="8"/>
      <c r="F21" s="8"/>
      <c r="G21" s="8"/>
      <c r="H21" s="8"/>
      <c r="I21" s="8"/>
      <c r="J21" s="8"/>
      <c r="K21" s="8"/>
      <c r="L21" s="8"/>
      <c r="M21" s="8"/>
      <c r="N21" s="8"/>
    </row>
    <row r="22" spans="1:14" ht="15.75" x14ac:dyDescent="0.25">
      <c r="A22" s="3" t="s">
        <v>138</v>
      </c>
    </row>
    <row r="23" spans="1:14" ht="63" x14ac:dyDescent="0.25">
      <c r="A23" s="12" t="s">
        <v>109</v>
      </c>
      <c r="B23" s="6" t="s">
        <v>139</v>
      </c>
      <c r="C23" s="6" t="s">
        <v>140</v>
      </c>
    </row>
    <row r="24" spans="1:14" x14ac:dyDescent="0.2">
      <c r="A24" s="7" t="s">
        <v>116</v>
      </c>
      <c r="B24" s="8">
        <v>94.3</v>
      </c>
      <c r="C24" s="8">
        <v>97.3</v>
      </c>
      <c r="D24" s="8"/>
      <c r="E24" s="8"/>
      <c r="F24" s="8"/>
      <c r="G24" s="8"/>
      <c r="H24" s="8"/>
      <c r="I24" s="8"/>
      <c r="J24" s="8"/>
      <c r="K24" s="8"/>
      <c r="L24" s="8"/>
      <c r="M24" s="8"/>
      <c r="N24" s="8"/>
    </row>
    <row r="25" spans="1:14" x14ac:dyDescent="0.2">
      <c r="A25" s="7" t="s">
        <v>117</v>
      </c>
      <c r="B25" s="8">
        <v>93.9</v>
      </c>
      <c r="C25" s="8">
        <v>96.5</v>
      </c>
      <c r="D25" s="8"/>
      <c r="E25" s="8"/>
      <c r="F25" s="8"/>
      <c r="G25" s="8"/>
      <c r="H25" s="8"/>
      <c r="I25" s="8"/>
      <c r="J25" s="8"/>
      <c r="K25" s="8"/>
      <c r="L25" s="8"/>
      <c r="M25" s="8"/>
      <c r="N25" s="8"/>
    </row>
    <row r="26" spans="1:14" x14ac:dyDescent="0.2">
      <c r="A26" s="7" t="s">
        <v>118</v>
      </c>
      <c r="B26" s="8">
        <v>93.7</v>
      </c>
      <c r="C26" s="8">
        <v>97.3</v>
      </c>
      <c r="D26" s="8"/>
      <c r="E26" s="8"/>
      <c r="F26" s="8"/>
      <c r="G26" s="8"/>
      <c r="H26" s="8"/>
      <c r="I26" s="8"/>
      <c r="J26" s="8"/>
      <c r="K26" s="8"/>
      <c r="L26" s="8"/>
      <c r="M26" s="8"/>
      <c r="N26" s="8"/>
    </row>
    <row r="27" spans="1:14" x14ac:dyDescent="0.2">
      <c r="A27" s="7" t="s">
        <v>119</v>
      </c>
      <c r="B27" s="8">
        <v>95.8</v>
      </c>
      <c r="C27" s="8">
        <v>97.9</v>
      </c>
      <c r="D27" s="8"/>
      <c r="E27" s="8"/>
      <c r="F27" s="8"/>
      <c r="G27" s="8"/>
      <c r="H27" s="8"/>
      <c r="I27" s="8"/>
      <c r="J27" s="8"/>
      <c r="K27" s="8"/>
      <c r="L27" s="8"/>
      <c r="M27" s="8"/>
      <c r="N27" s="8"/>
    </row>
    <row r="28" spans="1:14" x14ac:dyDescent="0.2">
      <c r="A28" s="7"/>
      <c r="B28" s="8"/>
      <c r="C28" s="8"/>
      <c r="D28" s="8"/>
      <c r="E28" s="8"/>
      <c r="F28" s="8"/>
      <c r="G28" s="8"/>
      <c r="H28" s="8"/>
      <c r="I28" s="8"/>
      <c r="J28" s="8"/>
      <c r="K28" s="8"/>
      <c r="L28" s="8"/>
      <c r="M28" s="8"/>
      <c r="N28" s="8"/>
    </row>
    <row r="29" spans="1:14" ht="15" customHeight="1" x14ac:dyDescent="0.25">
      <c r="A29" s="3" t="s">
        <v>283</v>
      </c>
    </row>
    <row r="30" spans="1:14" ht="63" x14ac:dyDescent="0.25">
      <c r="A30" s="12" t="s">
        <v>109</v>
      </c>
      <c r="B30" s="6" t="s">
        <v>141</v>
      </c>
      <c r="C30" s="6" t="s">
        <v>142</v>
      </c>
    </row>
    <row r="31" spans="1:14" x14ac:dyDescent="0.2">
      <c r="A31" s="7" t="s">
        <v>116</v>
      </c>
      <c r="B31" s="8">
        <v>96.4</v>
      </c>
      <c r="C31" s="8">
        <v>95.7</v>
      </c>
      <c r="D31" s="8"/>
      <c r="E31" s="8"/>
      <c r="F31" s="8"/>
      <c r="G31" s="8"/>
      <c r="H31" s="8"/>
      <c r="I31" s="8"/>
      <c r="J31" s="8"/>
      <c r="K31" s="8"/>
      <c r="L31" s="8"/>
      <c r="M31" s="8"/>
      <c r="N31" s="8"/>
    </row>
    <row r="32" spans="1:14" x14ac:dyDescent="0.2">
      <c r="A32" s="7" t="s">
        <v>117</v>
      </c>
      <c r="B32" s="8">
        <v>93.1</v>
      </c>
      <c r="C32" s="8">
        <v>96.5</v>
      </c>
      <c r="D32" s="8"/>
      <c r="E32" s="8"/>
      <c r="F32" s="8"/>
      <c r="G32" s="8"/>
      <c r="H32" s="8"/>
      <c r="I32" s="8"/>
      <c r="J32" s="8"/>
      <c r="K32" s="8"/>
      <c r="L32" s="8"/>
      <c r="M32" s="8"/>
      <c r="N32" s="8"/>
    </row>
    <row r="33" spans="1:14" x14ac:dyDescent="0.2">
      <c r="A33" s="7" t="s">
        <v>118</v>
      </c>
      <c r="B33" s="8">
        <v>94.5</v>
      </c>
      <c r="C33" s="8">
        <v>95.6</v>
      </c>
      <c r="D33" s="8"/>
      <c r="E33" s="8"/>
      <c r="F33" s="8"/>
      <c r="G33" s="8"/>
      <c r="H33" s="8"/>
      <c r="I33" s="8"/>
      <c r="J33" s="8"/>
      <c r="K33" s="8"/>
      <c r="L33" s="8"/>
      <c r="M33" s="8"/>
      <c r="N33" s="8"/>
    </row>
    <row r="34" spans="1:14" x14ac:dyDescent="0.2">
      <c r="A34" s="7" t="s">
        <v>119</v>
      </c>
      <c r="B34" s="8">
        <v>97.1</v>
      </c>
      <c r="C34" s="8">
        <v>97.2</v>
      </c>
      <c r="D34" s="8"/>
      <c r="E34" s="8"/>
      <c r="F34" s="8"/>
      <c r="G34" s="8"/>
      <c r="H34" s="8"/>
      <c r="I34" s="8"/>
      <c r="J34" s="8"/>
      <c r="K34" s="8"/>
      <c r="L34" s="8"/>
      <c r="M34" s="8"/>
      <c r="N34" s="8"/>
    </row>
    <row r="35" spans="1:14" x14ac:dyDescent="0.2">
      <c r="A35" s="7"/>
      <c r="B35" s="8"/>
      <c r="C35" s="8"/>
      <c r="D35" s="8"/>
      <c r="E35" s="8"/>
      <c r="F35" s="8"/>
      <c r="G35" s="8"/>
      <c r="H35" s="8"/>
      <c r="I35" s="8"/>
      <c r="J35" s="8"/>
      <c r="K35" s="8"/>
      <c r="L35" s="8"/>
      <c r="M35" s="8"/>
      <c r="N35" s="8"/>
    </row>
    <row r="36" spans="1:14" ht="15" customHeight="1" x14ac:dyDescent="0.25">
      <c r="A36" s="3" t="s">
        <v>143</v>
      </c>
    </row>
    <row r="37" spans="1:14" ht="63" x14ac:dyDescent="0.25">
      <c r="A37" s="12" t="s">
        <v>109</v>
      </c>
      <c r="B37" s="6" t="s">
        <v>144</v>
      </c>
      <c r="C37" s="6" t="s">
        <v>145</v>
      </c>
    </row>
    <row r="38" spans="1:14" x14ac:dyDescent="0.2">
      <c r="A38" s="7" t="s">
        <v>116</v>
      </c>
      <c r="B38" s="8">
        <v>95.3</v>
      </c>
      <c r="C38" s="8">
        <v>96.3</v>
      </c>
      <c r="D38" s="8"/>
      <c r="E38" s="8"/>
      <c r="F38" s="8"/>
      <c r="G38" s="8"/>
      <c r="H38" s="8"/>
      <c r="I38" s="8"/>
      <c r="J38" s="8"/>
      <c r="K38" s="8"/>
      <c r="L38" s="8"/>
      <c r="M38" s="8"/>
      <c r="N38" s="8"/>
    </row>
    <row r="39" spans="1:14" x14ac:dyDescent="0.2">
      <c r="A39" t="s">
        <v>117</v>
      </c>
      <c r="B39" s="8">
        <v>94.4</v>
      </c>
      <c r="C39" s="8">
        <v>95.9</v>
      </c>
      <c r="D39" s="8"/>
      <c r="E39" s="8"/>
      <c r="F39" s="8"/>
      <c r="G39" s="8"/>
      <c r="H39" s="8"/>
      <c r="I39" s="8"/>
      <c r="J39" s="8"/>
      <c r="K39" s="8"/>
      <c r="L39" s="8"/>
      <c r="M39" s="8"/>
      <c r="N39" s="8"/>
    </row>
    <row r="40" spans="1:14" x14ac:dyDescent="0.2">
      <c r="A40" t="s">
        <v>118</v>
      </c>
      <c r="B40" s="8">
        <v>95</v>
      </c>
      <c r="C40" s="8">
        <v>96.1</v>
      </c>
      <c r="D40" s="8"/>
      <c r="E40" s="8"/>
      <c r="F40" s="8"/>
      <c r="G40" s="8"/>
      <c r="H40" s="8"/>
      <c r="I40" s="8"/>
      <c r="J40" s="8"/>
      <c r="K40" s="8"/>
      <c r="L40" s="8"/>
      <c r="M40" s="8"/>
      <c r="N40" s="8"/>
    </row>
    <row r="41" spans="1:14" x14ac:dyDescent="0.2">
      <c r="A41" t="s">
        <v>119</v>
      </c>
      <c r="B41" s="8">
        <v>97.4</v>
      </c>
      <c r="C41" s="8">
        <v>96.4</v>
      </c>
      <c r="D41" s="8"/>
      <c r="E41" s="8"/>
      <c r="F41" s="8"/>
      <c r="G41" s="8"/>
      <c r="H41" s="8"/>
      <c r="I41" s="8"/>
      <c r="J41" s="8"/>
      <c r="K41" s="8"/>
      <c r="L41" s="8"/>
      <c r="M41" s="8"/>
      <c r="N41" s="8"/>
    </row>
    <row r="42" spans="1:14" x14ac:dyDescent="0.2">
      <c r="B42" s="8"/>
      <c r="C42" s="8"/>
      <c r="D42" s="8"/>
      <c r="E42" s="8"/>
      <c r="F42" s="8"/>
      <c r="G42" s="8"/>
      <c r="H42" s="8"/>
      <c r="I42" s="8"/>
      <c r="J42" s="8"/>
      <c r="K42" s="8"/>
      <c r="L42" s="8"/>
      <c r="M42" s="8"/>
      <c r="N42" s="8"/>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2"/>
  <sheetViews>
    <sheetView workbookViewId="0"/>
  </sheetViews>
  <sheetFormatPr defaultColWidth="11.5546875" defaultRowHeight="15" x14ac:dyDescent="0.2"/>
  <cols>
    <col min="1" max="1" width="20.6640625" customWidth="1"/>
    <col min="2" max="14" width="25.6640625" customWidth="1"/>
  </cols>
  <sheetData>
    <row r="1" spans="1:14" ht="30" customHeight="1" x14ac:dyDescent="0.3">
      <c r="A1" s="2" t="s">
        <v>312</v>
      </c>
    </row>
    <row r="2" spans="1:14" x14ac:dyDescent="0.2">
      <c r="A2" t="s">
        <v>103</v>
      </c>
    </row>
    <row r="3" spans="1:14" x14ac:dyDescent="0.2">
      <c r="A3" t="s">
        <v>146</v>
      </c>
    </row>
    <row r="4" spans="1:14" x14ac:dyDescent="0.2">
      <c r="A4" t="s">
        <v>105</v>
      </c>
    </row>
    <row r="5" spans="1:14" x14ac:dyDescent="0.2">
      <c r="A5" t="s">
        <v>112</v>
      </c>
    </row>
    <row r="6" spans="1:14" x14ac:dyDescent="0.2">
      <c r="A6" t="s">
        <v>107</v>
      </c>
    </row>
    <row r="7" spans="1:14" x14ac:dyDescent="0.2">
      <c r="A7" t="s">
        <v>113</v>
      </c>
    </row>
    <row r="8" spans="1:14" ht="15.75" x14ac:dyDescent="0.25">
      <c r="A8" s="3" t="s">
        <v>147</v>
      </c>
    </row>
    <row r="9" spans="1:14" ht="63" x14ac:dyDescent="0.25">
      <c r="A9" s="5" t="s">
        <v>109</v>
      </c>
      <c r="B9" s="6" t="s">
        <v>148</v>
      </c>
    </row>
    <row r="10" spans="1:14" x14ac:dyDescent="0.2">
      <c r="A10" s="7" t="s">
        <v>116</v>
      </c>
      <c r="B10" s="8">
        <v>77.8</v>
      </c>
      <c r="C10" s="8"/>
      <c r="D10" s="8"/>
      <c r="E10" s="8"/>
      <c r="F10" s="8"/>
      <c r="G10" s="8"/>
      <c r="H10" s="8"/>
      <c r="I10" s="8"/>
      <c r="J10" s="8"/>
      <c r="K10" s="8"/>
      <c r="L10" s="8"/>
      <c r="M10" s="8"/>
      <c r="N10" s="8"/>
    </row>
    <row r="11" spans="1:14" x14ac:dyDescent="0.2">
      <c r="A11" s="7" t="s">
        <v>117</v>
      </c>
      <c r="B11" s="8">
        <v>79.5</v>
      </c>
      <c r="C11" s="8"/>
      <c r="D11" s="8"/>
      <c r="E11" s="8"/>
      <c r="F11" s="8"/>
      <c r="G11" s="8"/>
      <c r="H11" s="8"/>
      <c r="I11" s="8"/>
      <c r="J11" s="8"/>
      <c r="K11" s="8"/>
      <c r="L11" s="8"/>
      <c r="M11" s="8"/>
      <c r="N11" s="8"/>
    </row>
    <row r="12" spans="1:14" x14ac:dyDescent="0.2">
      <c r="A12" s="7" t="s">
        <v>118</v>
      </c>
      <c r="B12" s="8">
        <v>80</v>
      </c>
      <c r="C12" s="8"/>
      <c r="D12" s="8"/>
      <c r="E12" s="8"/>
      <c r="F12" s="8"/>
      <c r="G12" s="8"/>
      <c r="H12" s="8"/>
      <c r="I12" s="8"/>
      <c r="J12" s="8"/>
      <c r="K12" s="8"/>
      <c r="L12" s="8"/>
      <c r="M12" s="8"/>
      <c r="N12" s="8"/>
    </row>
    <row r="13" spans="1:14" x14ac:dyDescent="0.2">
      <c r="A13" s="7" t="s">
        <v>119</v>
      </c>
      <c r="B13" s="8">
        <v>78.400000000000006</v>
      </c>
      <c r="C13" s="8"/>
      <c r="D13" s="8"/>
      <c r="E13" s="8"/>
      <c r="F13" s="8"/>
      <c r="G13" s="8"/>
      <c r="H13" s="8"/>
      <c r="I13" s="8"/>
      <c r="J13" s="8"/>
      <c r="K13" s="8"/>
      <c r="L13" s="8"/>
      <c r="M13" s="8"/>
      <c r="N13" s="8"/>
    </row>
    <row r="14" spans="1:14" x14ac:dyDescent="0.2">
      <c r="A14" s="7"/>
      <c r="B14" s="8"/>
      <c r="C14" s="8"/>
      <c r="D14" s="8"/>
      <c r="E14" s="8"/>
      <c r="F14" s="8"/>
      <c r="G14" s="8"/>
      <c r="H14" s="8"/>
      <c r="I14" s="8"/>
      <c r="J14" s="8"/>
      <c r="K14" s="8"/>
      <c r="L14" s="8"/>
      <c r="M14" s="8"/>
      <c r="N14" s="8"/>
    </row>
    <row r="15" spans="1:14" ht="15.75" x14ac:dyDescent="0.25">
      <c r="A15" s="3" t="s">
        <v>149</v>
      </c>
    </row>
    <row r="16" spans="1:14" ht="63" x14ac:dyDescent="0.25">
      <c r="A16" s="12" t="s">
        <v>109</v>
      </c>
      <c r="B16" s="6" t="s">
        <v>150</v>
      </c>
      <c r="C16" s="6" t="s">
        <v>151</v>
      </c>
    </row>
    <row r="17" spans="1:14" x14ac:dyDescent="0.2">
      <c r="A17" s="7" t="s">
        <v>116</v>
      </c>
      <c r="B17" s="8">
        <v>76.400000000000006</v>
      </c>
      <c r="C17" s="8">
        <v>79.3</v>
      </c>
      <c r="D17" s="8"/>
      <c r="E17" s="8"/>
      <c r="F17" s="8"/>
      <c r="G17" s="8"/>
      <c r="H17" s="8"/>
      <c r="I17" s="8"/>
      <c r="J17" s="8"/>
      <c r="K17" s="8"/>
      <c r="L17" s="8"/>
      <c r="M17" s="8"/>
      <c r="N17" s="8"/>
    </row>
    <row r="18" spans="1:14" x14ac:dyDescent="0.2">
      <c r="A18" s="7" t="s">
        <v>117</v>
      </c>
      <c r="B18" s="8">
        <v>78.8</v>
      </c>
      <c r="C18" s="8">
        <v>80.2</v>
      </c>
      <c r="D18" s="8"/>
      <c r="E18" s="8"/>
      <c r="F18" s="8"/>
      <c r="G18" s="8"/>
      <c r="H18" s="8"/>
      <c r="I18" s="8"/>
      <c r="J18" s="8"/>
      <c r="K18" s="8"/>
      <c r="L18" s="8"/>
      <c r="M18" s="8"/>
      <c r="N18" s="8"/>
    </row>
    <row r="19" spans="1:14" x14ac:dyDescent="0.2">
      <c r="A19" s="7" t="s">
        <v>118</v>
      </c>
      <c r="B19" s="8">
        <v>79.400000000000006</v>
      </c>
      <c r="C19" s="8">
        <v>80.8</v>
      </c>
      <c r="D19" s="8"/>
      <c r="E19" s="8"/>
      <c r="F19" s="8"/>
      <c r="G19" s="8"/>
      <c r="H19" s="8"/>
      <c r="I19" s="8"/>
      <c r="J19" s="8"/>
      <c r="K19" s="8"/>
      <c r="L19" s="8"/>
      <c r="M19" s="8"/>
      <c r="N19" s="8"/>
    </row>
    <row r="20" spans="1:14" x14ac:dyDescent="0.2">
      <c r="A20" s="7" t="s">
        <v>119</v>
      </c>
      <c r="B20" s="8">
        <v>76.400000000000006</v>
      </c>
      <c r="C20" s="8">
        <v>81.3</v>
      </c>
      <c r="D20" s="8"/>
      <c r="E20" s="8"/>
      <c r="F20" s="8"/>
      <c r="G20" s="8"/>
      <c r="H20" s="8"/>
      <c r="I20" s="8"/>
      <c r="J20" s="8"/>
      <c r="K20" s="8"/>
      <c r="L20" s="8"/>
      <c r="M20" s="8"/>
      <c r="N20" s="8"/>
    </row>
    <row r="21" spans="1:14" x14ac:dyDescent="0.2">
      <c r="A21" s="7"/>
      <c r="B21" s="8"/>
      <c r="C21" s="8"/>
      <c r="D21" s="8"/>
      <c r="E21" s="8"/>
      <c r="F21" s="8"/>
      <c r="G21" s="8"/>
      <c r="H21" s="8"/>
      <c r="I21" s="8"/>
      <c r="J21" s="8"/>
      <c r="K21" s="8"/>
      <c r="L21" s="8"/>
      <c r="M21" s="8"/>
      <c r="N21" s="8"/>
    </row>
    <row r="22" spans="1:14" ht="15.75" x14ac:dyDescent="0.25">
      <c r="A22" s="3" t="s">
        <v>152</v>
      </c>
    </row>
    <row r="23" spans="1:14" ht="63" x14ac:dyDescent="0.25">
      <c r="A23" s="12" t="s">
        <v>109</v>
      </c>
      <c r="B23" s="6" t="s">
        <v>153</v>
      </c>
      <c r="C23" s="6" t="s">
        <v>154</v>
      </c>
    </row>
    <row r="24" spans="1:14" x14ac:dyDescent="0.2">
      <c r="A24" s="7" t="s">
        <v>116</v>
      </c>
      <c r="B24" s="8">
        <v>77.2</v>
      </c>
      <c r="C24" s="8">
        <v>78.599999999999994</v>
      </c>
      <c r="D24" s="8"/>
      <c r="E24" s="8"/>
      <c r="F24" s="8"/>
      <c r="G24" s="8"/>
      <c r="H24" s="8"/>
      <c r="I24" s="8"/>
      <c r="J24" s="8"/>
      <c r="K24" s="8"/>
      <c r="L24" s="8"/>
      <c r="M24" s="8"/>
      <c r="N24" s="8"/>
    </row>
    <row r="25" spans="1:14" x14ac:dyDescent="0.2">
      <c r="A25" s="7" t="s">
        <v>117</v>
      </c>
      <c r="B25" s="8">
        <v>78.3</v>
      </c>
      <c r="C25" s="8">
        <v>80.599999999999994</v>
      </c>
      <c r="D25" s="8"/>
      <c r="E25" s="8"/>
      <c r="F25" s="8"/>
      <c r="G25" s="8"/>
      <c r="H25" s="8"/>
      <c r="I25" s="8"/>
      <c r="J25" s="8"/>
      <c r="K25" s="8"/>
      <c r="L25" s="8"/>
      <c r="M25" s="8"/>
      <c r="N25" s="8"/>
    </row>
    <row r="26" spans="1:14" x14ac:dyDescent="0.2">
      <c r="A26" s="7" t="s">
        <v>118</v>
      </c>
      <c r="B26" s="8">
        <v>79.400000000000006</v>
      </c>
      <c r="C26" s="8">
        <v>80.8</v>
      </c>
      <c r="D26" s="8"/>
      <c r="E26" s="8"/>
      <c r="F26" s="8"/>
      <c r="G26" s="8"/>
      <c r="H26" s="8"/>
      <c r="I26" s="8"/>
      <c r="J26" s="8"/>
      <c r="K26" s="8"/>
      <c r="L26" s="8"/>
      <c r="M26" s="8"/>
      <c r="N26" s="8"/>
    </row>
    <row r="27" spans="1:14" x14ac:dyDescent="0.2">
      <c r="A27" s="7" t="s">
        <v>119</v>
      </c>
      <c r="B27" s="8">
        <v>76.099999999999994</v>
      </c>
      <c r="C27" s="8">
        <v>81.2</v>
      </c>
      <c r="D27" s="8"/>
      <c r="E27" s="8"/>
      <c r="F27" s="8"/>
      <c r="G27" s="8"/>
      <c r="H27" s="8"/>
      <c r="I27" s="8"/>
      <c r="J27" s="8"/>
      <c r="K27" s="8"/>
      <c r="L27" s="8"/>
      <c r="M27" s="8"/>
      <c r="N27" s="8"/>
    </row>
    <row r="28" spans="1:14" x14ac:dyDescent="0.2">
      <c r="A28" s="7"/>
      <c r="B28" s="8"/>
      <c r="C28" s="8"/>
      <c r="D28" s="8"/>
      <c r="E28" s="8"/>
      <c r="F28" s="8"/>
      <c r="G28" s="8"/>
      <c r="H28" s="8"/>
      <c r="I28" s="8"/>
      <c r="J28" s="8"/>
      <c r="K28" s="8"/>
      <c r="L28" s="8"/>
      <c r="M28" s="8"/>
      <c r="N28" s="8"/>
    </row>
    <row r="29" spans="1:14" ht="15" customHeight="1" x14ac:dyDescent="0.25">
      <c r="A29" s="3" t="s">
        <v>284</v>
      </c>
    </row>
    <row r="30" spans="1:14" ht="78.75" x14ac:dyDescent="0.25">
      <c r="A30" s="12" t="s">
        <v>109</v>
      </c>
      <c r="B30" s="6" t="s">
        <v>155</v>
      </c>
      <c r="C30" s="6" t="s">
        <v>156</v>
      </c>
    </row>
    <row r="31" spans="1:14" x14ac:dyDescent="0.2">
      <c r="A31" s="7" t="s">
        <v>116</v>
      </c>
      <c r="B31" s="8">
        <v>75.5</v>
      </c>
      <c r="C31" s="8">
        <v>77.099999999999994</v>
      </c>
      <c r="D31" s="8"/>
      <c r="E31" s="8"/>
      <c r="F31" s="8"/>
      <c r="G31" s="8"/>
      <c r="H31" s="8"/>
      <c r="I31" s="8"/>
      <c r="J31" s="8"/>
      <c r="K31" s="8"/>
      <c r="L31" s="8"/>
      <c r="M31" s="8"/>
      <c r="N31" s="8"/>
    </row>
    <row r="32" spans="1:14" x14ac:dyDescent="0.2">
      <c r="A32" s="7" t="s">
        <v>117</v>
      </c>
      <c r="B32" s="8">
        <v>78.7</v>
      </c>
      <c r="C32" s="8">
        <v>79.2</v>
      </c>
      <c r="D32" s="8"/>
      <c r="E32" s="8"/>
      <c r="F32" s="8"/>
      <c r="G32" s="8"/>
      <c r="H32" s="8"/>
      <c r="I32" s="8"/>
      <c r="J32" s="8"/>
      <c r="K32" s="8"/>
      <c r="L32" s="8"/>
      <c r="M32" s="8"/>
      <c r="N32" s="8"/>
    </row>
    <row r="33" spans="1:14" x14ac:dyDescent="0.2">
      <c r="A33" s="7" t="s">
        <v>118</v>
      </c>
      <c r="B33" s="8">
        <v>73</v>
      </c>
      <c r="C33" s="8">
        <v>77.8</v>
      </c>
      <c r="D33" s="8"/>
      <c r="E33" s="8"/>
      <c r="F33" s="8"/>
      <c r="G33" s="8"/>
      <c r="H33" s="8"/>
      <c r="I33" s="8"/>
      <c r="J33" s="8"/>
      <c r="K33" s="8"/>
      <c r="L33" s="8"/>
      <c r="M33" s="8"/>
      <c r="N33" s="8"/>
    </row>
    <row r="34" spans="1:14" x14ac:dyDescent="0.2">
      <c r="A34" s="7" t="s">
        <v>119</v>
      </c>
      <c r="B34" s="8">
        <v>78.3</v>
      </c>
      <c r="C34" s="8">
        <v>76.400000000000006</v>
      </c>
      <c r="D34" s="8"/>
      <c r="E34" s="8"/>
      <c r="F34" s="8"/>
      <c r="G34" s="8"/>
      <c r="H34" s="8"/>
      <c r="I34" s="8"/>
      <c r="J34" s="8"/>
      <c r="K34" s="8"/>
      <c r="L34" s="8"/>
      <c r="M34" s="8"/>
      <c r="N34" s="8"/>
    </row>
    <row r="35" spans="1:14" x14ac:dyDescent="0.2">
      <c r="A35" s="7"/>
      <c r="B35" s="8"/>
      <c r="C35" s="8"/>
      <c r="D35" s="8"/>
      <c r="E35" s="8"/>
      <c r="F35" s="8"/>
      <c r="G35" s="8"/>
      <c r="H35" s="8"/>
      <c r="I35" s="8"/>
      <c r="J35" s="8"/>
      <c r="K35" s="8"/>
      <c r="L35" s="8"/>
      <c r="M35" s="8"/>
      <c r="N35" s="8"/>
    </row>
    <row r="36" spans="1:14" ht="15" customHeight="1" x14ac:dyDescent="0.25">
      <c r="A36" s="3" t="s">
        <v>157</v>
      </c>
    </row>
    <row r="37" spans="1:14" ht="63" x14ac:dyDescent="0.25">
      <c r="A37" s="12" t="s">
        <v>109</v>
      </c>
      <c r="B37" s="6" t="s">
        <v>158</v>
      </c>
      <c r="C37" s="6" t="s">
        <v>159</v>
      </c>
    </row>
    <row r="38" spans="1:14" x14ac:dyDescent="0.2">
      <c r="A38" s="7" t="s">
        <v>116</v>
      </c>
      <c r="B38" s="8">
        <v>75.7</v>
      </c>
      <c r="C38" s="8">
        <v>79.8</v>
      </c>
      <c r="D38" s="8"/>
      <c r="E38" s="8"/>
      <c r="F38" s="8"/>
      <c r="G38" s="8"/>
      <c r="H38" s="8"/>
      <c r="I38" s="8"/>
      <c r="J38" s="8"/>
      <c r="K38" s="8"/>
      <c r="L38" s="8"/>
      <c r="M38" s="8"/>
      <c r="N38" s="8"/>
    </row>
    <row r="39" spans="1:14" x14ac:dyDescent="0.2">
      <c r="A39" t="s">
        <v>117</v>
      </c>
      <c r="B39" s="8">
        <v>76.8</v>
      </c>
      <c r="C39" s="8">
        <v>81.5</v>
      </c>
      <c r="D39" s="8"/>
      <c r="E39" s="8"/>
      <c r="F39" s="8"/>
      <c r="G39" s="8"/>
      <c r="H39" s="8"/>
      <c r="I39" s="8"/>
      <c r="J39" s="8"/>
      <c r="K39" s="8"/>
      <c r="L39" s="8"/>
      <c r="M39" s="8"/>
      <c r="N39" s="8"/>
    </row>
    <row r="40" spans="1:14" x14ac:dyDescent="0.2">
      <c r="A40" t="s">
        <v>118</v>
      </c>
      <c r="B40" s="8">
        <v>76.400000000000006</v>
      </c>
      <c r="C40" s="8">
        <v>83</v>
      </c>
      <c r="D40" s="8"/>
      <c r="E40" s="8"/>
      <c r="F40" s="8"/>
      <c r="G40" s="8"/>
      <c r="H40" s="8"/>
      <c r="I40" s="8"/>
      <c r="J40" s="8"/>
      <c r="K40" s="8"/>
      <c r="L40" s="8"/>
      <c r="M40" s="8"/>
      <c r="N40" s="8"/>
    </row>
    <row r="41" spans="1:14" x14ac:dyDescent="0.2">
      <c r="A41" t="s">
        <v>119</v>
      </c>
      <c r="B41" s="8">
        <v>77.5</v>
      </c>
      <c r="C41" s="8">
        <v>79</v>
      </c>
      <c r="D41" s="8"/>
      <c r="E41" s="8"/>
      <c r="F41" s="8"/>
      <c r="G41" s="8"/>
      <c r="H41" s="8"/>
      <c r="I41" s="8"/>
      <c r="J41" s="8"/>
      <c r="K41" s="8"/>
      <c r="L41" s="8"/>
      <c r="M41" s="8"/>
      <c r="N41" s="8"/>
    </row>
    <row r="42" spans="1:14" x14ac:dyDescent="0.2">
      <c r="B42" s="8"/>
      <c r="C42" s="8"/>
      <c r="D42" s="8"/>
      <c r="E42" s="8"/>
      <c r="F42" s="8"/>
      <c r="G42" s="8"/>
      <c r="H42" s="8"/>
      <c r="I42" s="8"/>
      <c r="J42" s="8"/>
      <c r="K42" s="8"/>
      <c r="L42" s="8"/>
      <c r="M42" s="8"/>
      <c r="N42" s="8"/>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2"/>
  <sheetViews>
    <sheetView workbookViewId="0"/>
  </sheetViews>
  <sheetFormatPr defaultColWidth="11.5546875" defaultRowHeight="15" x14ac:dyDescent="0.2"/>
  <cols>
    <col min="1" max="1" width="20.6640625" customWidth="1"/>
    <col min="2" max="14" width="25.6640625" customWidth="1"/>
  </cols>
  <sheetData>
    <row r="1" spans="1:14" ht="30" customHeight="1" x14ac:dyDescent="0.3">
      <c r="A1" s="2" t="s">
        <v>313</v>
      </c>
    </row>
    <row r="2" spans="1:14" x14ac:dyDescent="0.2">
      <c r="A2" t="s">
        <v>103</v>
      </c>
    </row>
    <row r="3" spans="1:14" x14ac:dyDescent="0.2">
      <c r="A3" t="s">
        <v>160</v>
      </c>
    </row>
    <row r="4" spans="1:14" x14ac:dyDescent="0.2">
      <c r="A4" t="s">
        <v>105</v>
      </c>
    </row>
    <row r="5" spans="1:14" x14ac:dyDescent="0.2">
      <c r="A5" t="s">
        <v>112</v>
      </c>
    </row>
    <row r="6" spans="1:14" x14ac:dyDescent="0.2">
      <c r="A6" t="s">
        <v>107</v>
      </c>
    </row>
    <row r="7" spans="1:14" x14ac:dyDescent="0.2">
      <c r="A7" t="s">
        <v>113</v>
      </c>
    </row>
    <row r="8" spans="1:14" ht="15.75" x14ac:dyDescent="0.25">
      <c r="A8" s="3" t="s">
        <v>161</v>
      </c>
    </row>
    <row r="9" spans="1:14" ht="63" x14ac:dyDescent="0.25">
      <c r="A9" s="5" t="s">
        <v>109</v>
      </c>
      <c r="B9" s="6" t="s">
        <v>162</v>
      </c>
    </row>
    <row r="10" spans="1:14" x14ac:dyDescent="0.2">
      <c r="A10" s="7" t="s">
        <v>116</v>
      </c>
      <c r="B10" s="8">
        <v>52.6</v>
      </c>
      <c r="C10" s="8"/>
      <c r="D10" s="8"/>
      <c r="E10" s="8"/>
      <c r="F10" s="8"/>
      <c r="G10" s="8"/>
      <c r="H10" s="8"/>
      <c r="I10" s="8"/>
      <c r="J10" s="8"/>
      <c r="K10" s="8"/>
      <c r="L10" s="8"/>
      <c r="M10" s="8"/>
      <c r="N10" s="8"/>
    </row>
    <row r="11" spans="1:14" x14ac:dyDescent="0.2">
      <c r="A11" s="7" t="s">
        <v>117</v>
      </c>
      <c r="B11" s="8">
        <v>53.2</v>
      </c>
      <c r="C11" s="8"/>
      <c r="D11" s="8"/>
      <c r="E11" s="8"/>
      <c r="F11" s="8"/>
      <c r="G11" s="8"/>
      <c r="H11" s="8"/>
      <c r="I11" s="8"/>
      <c r="J11" s="8"/>
      <c r="K11" s="8"/>
      <c r="L11" s="8"/>
      <c r="M11" s="8"/>
      <c r="N11" s="8"/>
    </row>
    <row r="12" spans="1:14" x14ac:dyDescent="0.2">
      <c r="A12" s="7" t="s">
        <v>118</v>
      </c>
      <c r="B12" s="8">
        <v>58.3</v>
      </c>
      <c r="C12" s="8"/>
      <c r="D12" s="8"/>
      <c r="E12" s="8"/>
      <c r="F12" s="8"/>
      <c r="G12" s="8"/>
      <c r="H12" s="8"/>
      <c r="I12" s="8"/>
      <c r="J12" s="8"/>
      <c r="K12" s="8"/>
      <c r="L12" s="8"/>
      <c r="M12" s="8"/>
      <c r="N12" s="8"/>
    </row>
    <row r="13" spans="1:14" x14ac:dyDescent="0.2">
      <c r="A13" s="7" t="s">
        <v>119</v>
      </c>
      <c r="B13" s="8">
        <v>60.2</v>
      </c>
      <c r="C13" s="8"/>
      <c r="D13" s="8"/>
      <c r="E13" s="8"/>
      <c r="F13" s="8"/>
      <c r="G13" s="8"/>
      <c r="H13" s="8"/>
      <c r="I13" s="8"/>
      <c r="J13" s="8"/>
      <c r="K13" s="8"/>
      <c r="L13" s="8"/>
      <c r="M13" s="8"/>
      <c r="N13" s="8"/>
    </row>
    <row r="14" spans="1:14" x14ac:dyDescent="0.2">
      <c r="A14" s="7"/>
      <c r="B14" s="8"/>
      <c r="C14" s="8"/>
      <c r="D14" s="8"/>
      <c r="E14" s="8"/>
      <c r="F14" s="8"/>
      <c r="G14" s="8"/>
      <c r="H14" s="8"/>
      <c r="I14" s="8"/>
      <c r="J14" s="8"/>
      <c r="K14" s="8"/>
      <c r="L14" s="8"/>
      <c r="M14" s="8"/>
      <c r="N14" s="8"/>
    </row>
    <row r="15" spans="1:14" ht="15.75" x14ac:dyDescent="0.25">
      <c r="A15" s="3" t="s">
        <v>163</v>
      </c>
    </row>
    <row r="16" spans="1:14" ht="78.75" x14ac:dyDescent="0.25">
      <c r="A16" s="12" t="s">
        <v>109</v>
      </c>
      <c r="B16" s="6" t="s">
        <v>164</v>
      </c>
      <c r="C16" s="6" t="s">
        <v>165</v>
      </c>
    </row>
    <row r="17" spans="1:14" x14ac:dyDescent="0.2">
      <c r="A17" s="7" t="s">
        <v>116</v>
      </c>
      <c r="B17" s="8">
        <v>54.4</v>
      </c>
      <c r="C17" s="8">
        <v>50.6</v>
      </c>
      <c r="D17" s="8"/>
      <c r="E17" s="8"/>
      <c r="F17" s="8"/>
      <c r="G17" s="8"/>
      <c r="H17" s="8"/>
      <c r="I17" s="8"/>
      <c r="J17" s="8"/>
      <c r="K17" s="8"/>
      <c r="L17" s="8"/>
      <c r="M17" s="8"/>
      <c r="N17" s="8"/>
    </row>
    <row r="18" spans="1:14" x14ac:dyDescent="0.2">
      <c r="A18" s="7" t="s">
        <v>117</v>
      </c>
      <c r="B18" s="8">
        <v>57.9</v>
      </c>
      <c r="C18" s="8">
        <v>48.5</v>
      </c>
      <c r="D18" s="8"/>
      <c r="E18" s="8"/>
      <c r="F18" s="8"/>
      <c r="G18" s="8"/>
      <c r="H18" s="8"/>
      <c r="I18" s="8"/>
      <c r="J18" s="8"/>
      <c r="K18" s="8"/>
      <c r="L18" s="8"/>
      <c r="M18" s="8"/>
      <c r="N18" s="8"/>
    </row>
    <row r="19" spans="1:14" x14ac:dyDescent="0.2">
      <c r="A19" s="7" t="s">
        <v>118</v>
      </c>
      <c r="B19" s="8">
        <v>61.6</v>
      </c>
      <c r="C19" s="8">
        <v>54.1</v>
      </c>
      <c r="D19" s="8"/>
      <c r="E19" s="8"/>
      <c r="F19" s="8"/>
      <c r="G19" s="8"/>
      <c r="H19" s="8"/>
      <c r="I19" s="8"/>
      <c r="J19" s="8"/>
      <c r="K19" s="8"/>
      <c r="L19" s="8"/>
      <c r="M19" s="8"/>
      <c r="N19" s="8"/>
    </row>
    <row r="20" spans="1:14" x14ac:dyDescent="0.2">
      <c r="A20" s="7" t="s">
        <v>119</v>
      </c>
      <c r="B20" s="8">
        <v>62</v>
      </c>
      <c r="C20" s="8">
        <v>57.5</v>
      </c>
      <c r="D20" s="8"/>
      <c r="E20" s="8"/>
      <c r="F20" s="8"/>
      <c r="G20" s="8"/>
      <c r="H20" s="8"/>
      <c r="I20" s="8"/>
      <c r="J20" s="8"/>
      <c r="K20" s="8"/>
      <c r="L20" s="8"/>
      <c r="M20" s="8"/>
      <c r="N20" s="8"/>
    </row>
    <row r="21" spans="1:14" x14ac:dyDescent="0.2">
      <c r="A21" s="7"/>
      <c r="B21" s="8"/>
      <c r="C21" s="8"/>
      <c r="D21" s="8"/>
      <c r="E21" s="8"/>
      <c r="F21" s="8"/>
      <c r="G21" s="8"/>
      <c r="H21" s="8"/>
      <c r="I21" s="8"/>
      <c r="J21" s="8"/>
      <c r="K21" s="8"/>
      <c r="L21" s="8"/>
      <c r="M21" s="8"/>
      <c r="N21" s="8"/>
    </row>
    <row r="22" spans="1:14" ht="15.75" x14ac:dyDescent="0.25">
      <c r="A22" s="3" t="s">
        <v>166</v>
      </c>
    </row>
    <row r="23" spans="1:14" ht="78.75" x14ac:dyDescent="0.25">
      <c r="A23" s="12" t="s">
        <v>109</v>
      </c>
      <c r="B23" s="6" t="s">
        <v>167</v>
      </c>
      <c r="C23" s="6" t="s">
        <v>168</v>
      </c>
    </row>
    <row r="24" spans="1:14" x14ac:dyDescent="0.2">
      <c r="A24" s="7" t="s">
        <v>116</v>
      </c>
      <c r="B24" s="8">
        <v>57.9</v>
      </c>
      <c r="C24" s="8">
        <v>46.6</v>
      </c>
      <c r="D24" s="8"/>
      <c r="E24" s="8"/>
      <c r="F24" s="8"/>
      <c r="G24" s="8"/>
      <c r="H24" s="8"/>
      <c r="I24" s="8"/>
      <c r="J24" s="8"/>
      <c r="K24" s="8"/>
      <c r="L24" s="8"/>
      <c r="M24" s="8"/>
      <c r="N24" s="8"/>
    </row>
    <row r="25" spans="1:14" x14ac:dyDescent="0.2">
      <c r="A25" s="7" t="s">
        <v>117</v>
      </c>
      <c r="B25" s="8">
        <v>61.3</v>
      </c>
      <c r="C25" s="8">
        <v>45.2</v>
      </c>
      <c r="D25" s="8"/>
      <c r="E25" s="8"/>
      <c r="F25" s="8"/>
      <c r="G25" s="8"/>
      <c r="H25" s="8"/>
      <c r="I25" s="8"/>
      <c r="J25" s="8"/>
      <c r="K25" s="8"/>
      <c r="L25" s="8"/>
      <c r="M25" s="8"/>
      <c r="N25" s="8"/>
    </row>
    <row r="26" spans="1:14" x14ac:dyDescent="0.2">
      <c r="A26" s="7" t="s">
        <v>118</v>
      </c>
      <c r="B26" s="8">
        <v>63.8</v>
      </c>
      <c r="C26" s="8">
        <v>52.2</v>
      </c>
      <c r="D26" s="8"/>
      <c r="E26" s="8"/>
      <c r="F26" s="8"/>
      <c r="G26" s="8"/>
      <c r="H26" s="8"/>
      <c r="I26" s="8"/>
      <c r="J26" s="8"/>
      <c r="K26" s="8"/>
      <c r="L26" s="8"/>
      <c r="M26" s="8"/>
      <c r="N26" s="8"/>
    </row>
    <row r="27" spans="1:14" x14ac:dyDescent="0.2">
      <c r="A27" s="7" t="s">
        <v>119</v>
      </c>
      <c r="B27" s="8">
        <v>65.400000000000006</v>
      </c>
      <c r="C27" s="8">
        <v>53.6</v>
      </c>
      <c r="D27" s="8"/>
      <c r="E27" s="8"/>
      <c r="F27" s="8"/>
      <c r="G27" s="8"/>
      <c r="H27" s="8"/>
      <c r="I27" s="8"/>
      <c r="J27" s="8"/>
      <c r="K27" s="8"/>
      <c r="L27" s="8"/>
      <c r="M27" s="8"/>
      <c r="N27" s="8"/>
    </row>
    <row r="28" spans="1:14" x14ac:dyDescent="0.2">
      <c r="A28" s="7"/>
      <c r="B28" s="8"/>
      <c r="C28" s="8"/>
      <c r="D28" s="8"/>
      <c r="E28" s="8"/>
      <c r="F28" s="8"/>
      <c r="G28" s="8"/>
      <c r="H28" s="8"/>
      <c r="I28" s="8"/>
      <c r="J28" s="8"/>
      <c r="K28" s="8"/>
      <c r="L28" s="8"/>
      <c r="M28" s="8"/>
      <c r="N28" s="8"/>
    </row>
    <row r="29" spans="1:14" ht="15" customHeight="1" x14ac:dyDescent="0.25">
      <c r="A29" s="3" t="s">
        <v>285</v>
      </c>
    </row>
    <row r="30" spans="1:14" ht="94.5" x14ac:dyDescent="0.25">
      <c r="A30" s="12" t="s">
        <v>109</v>
      </c>
      <c r="B30" s="6" t="s">
        <v>169</v>
      </c>
      <c r="C30" s="6" t="s">
        <v>170</v>
      </c>
    </row>
    <row r="31" spans="1:14" x14ac:dyDescent="0.2">
      <c r="A31" s="7" t="s">
        <v>116</v>
      </c>
      <c r="B31" s="8">
        <v>54</v>
      </c>
      <c r="C31" s="8">
        <v>54.6</v>
      </c>
      <c r="D31" s="8"/>
      <c r="E31" s="8"/>
      <c r="F31" s="8"/>
      <c r="G31" s="8"/>
      <c r="H31" s="8"/>
      <c r="I31" s="8"/>
      <c r="J31" s="8"/>
      <c r="K31" s="8"/>
      <c r="L31" s="8"/>
      <c r="M31" s="8"/>
      <c r="N31" s="8"/>
    </row>
    <row r="32" spans="1:14" x14ac:dyDescent="0.2">
      <c r="A32" s="7" t="s">
        <v>117</v>
      </c>
      <c r="B32" s="8">
        <v>47.8</v>
      </c>
      <c r="C32" s="8">
        <v>58.1</v>
      </c>
      <c r="D32" s="8"/>
      <c r="E32" s="8"/>
      <c r="F32" s="8"/>
      <c r="G32" s="8"/>
      <c r="H32" s="8"/>
      <c r="I32" s="8"/>
      <c r="J32" s="8"/>
      <c r="K32" s="8"/>
      <c r="L32" s="8"/>
      <c r="M32" s="8"/>
      <c r="N32" s="8"/>
    </row>
    <row r="33" spans="1:14" x14ac:dyDescent="0.2">
      <c r="A33" s="7" t="s">
        <v>118</v>
      </c>
      <c r="B33" s="8">
        <v>55.8</v>
      </c>
      <c r="C33" s="8">
        <v>60.4</v>
      </c>
      <c r="D33" s="8"/>
      <c r="E33" s="8"/>
      <c r="F33" s="8"/>
      <c r="G33" s="8"/>
      <c r="H33" s="8"/>
      <c r="I33" s="8"/>
      <c r="J33" s="8"/>
      <c r="K33" s="8"/>
      <c r="L33" s="8"/>
      <c r="M33" s="8"/>
      <c r="N33" s="8"/>
    </row>
    <row r="34" spans="1:14" x14ac:dyDescent="0.2">
      <c r="A34" s="7" t="s">
        <v>119</v>
      </c>
      <c r="B34" s="8">
        <v>54.5</v>
      </c>
      <c r="C34" s="8">
        <v>65.400000000000006</v>
      </c>
      <c r="D34" s="8"/>
      <c r="E34" s="8"/>
      <c r="F34" s="8"/>
      <c r="G34" s="8"/>
      <c r="H34" s="8"/>
      <c r="I34" s="8"/>
      <c r="J34" s="8"/>
      <c r="K34" s="8"/>
      <c r="L34" s="8"/>
      <c r="M34" s="8"/>
      <c r="N34" s="8"/>
    </row>
    <row r="35" spans="1:14" x14ac:dyDescent="0.2">
      <c r="A35" s="7"/>
      <c r="B35" s="8"/>
      <c r="C35" s="8"/>
      <c r="D35" s="8"/>
      <c r="E35" s="8"/>
      <c r="F35" s="8"/>
      <c r="G35" s="8"/>
      <c r="H35" s="8"/>
      <c r="I35" s="8"/>
      <c r="J35" s="8"/>
      <c r="K35" s="8"/>
      <c r="L35" s="8"/>
      <c r="M35" s="8"/>
      <c r="N35" s="8"/>
    </row>
    <row r="36" spans="1:14" ht="15" customHeight="1" x14ac:dyDescent="0.25">
      <c r="A36" s="3" t="s">
        <v>171</v>
      </c>
    </row>
    <row r="37" spans="1:14" ht="78.75" x14ac:dyDescent="0.25">
      <c r="A37" s="12" t="s">
        <v>109</v>
      </c>
      <c r="B37" s="6" t="s">
        <v>172</v>
      </c>
      <c r="C37" s="6" t="s">
        <v>173</v>
      </c>
    </row>
    <row r="38" spans="1:14" x14ac:dyDescent="0.2">
      <c r="A38" s="7" t="s">
        <v>116</v>
      </c>
      <c r="B38" s="8">
        <v>43.5</v>
      </c>
      <c r="C38" s="8">
        <v>60.7</v>
      </c>
      <c r="D38" s="8"/>
      <c r="E38" s="8"/>
      <c r="F38" s="8"/>
      <c r="G38" s="8"/>
      <c r="H38" s="8"/>
      <c r="I38" s="8"/>
      <c r="J38" s="8"/>
      <c r="K38" s="8"/>
      <c r="L38" s="8"/>
      <c r="M38" s="8"/>
      <c r="N38" s="8"/>
    </row>
    <row r="39" spans="1:14" x14ac:dyDescent="0.2">
      <c r="A39" t="s">
        <v>117</v>
      </c>
      <c r="B39" s="8">
        <v>43.1</v>
      </c>
      <c r="C39" s="8">
        <v>60.7</v>
      </c>
      <c r="D39" s="8"/>
      <c r="E39" s="8"/>
      <c r="F39" s="8"/>
      <c r="G39" s="8"/>
      <c r="H39" s="8"/>
      <c r="I39" s="8"/>
      <c r="J39" s="8"/>
      <c r="K39" s="8"/>
      <c r="L39" s="8"/>
      <c r="M39" s="8"/>
      <c r="N39" s="8"/>
    </row>
    <row r="40" spans="1:14" x14ac:dyDescent="0.2">
      <c r="A40" t="s">
        <v>118</v>
      </c>
      <c r="B40" s="8">
        <v>49.8</v>
      </c>
      <c r="C40" s="8">
        <v>64.7</v>
      </c>
      <c r="D40" s="8"/>
      <c r="E40" s="8"/>
      <c r="F40" s="8"/>
      <c r="G40" s="8"/>
      <c r="H40" s="8"/>
      <c r="I40" s="8"/>
      <c r="J40" s="8"/>
      <c r="K40" s="8"/>
      <c r="L40" s="8"/>
      <c r="M40" s="8"/>
      <c r="N40" s="8"/>
    </row>
    <row r="41" spans="1:14" x14ac:dyDescent="0.2">
      <c r="A41" t="s">
        <v>119</v>
      </c>
      <c r="B41" s="8">
        <v>50.2</v>
      </c>
      <c r="C41" s="8">
        <v>68.099999999999994</v>
      </c>
      <c r="D41" s="8"/>
      <c r="E41" s="8"/>
      <c r="F41" s="8"/>
      <c r="G41" s="8"/>
      <c r="H41" s="8"/>
      <c r="I41" s="8"/>
      <c r="J41" s="8"/>
      <c r="K41" s="8"/>
      <c r="L41" s="8"/>
      <c r="M41" s="8"/>
      <c r="N41" s="8"/>
    </row>
    <row r="42" spans="1:14" x14ac:dyDescent="0.2">
      <c r="B42" s="8"/>
      <c r="C42" s="8"/>
      <c r="D42" s="8"/>
      <c r="E42" s="8"/>
      <c r="F42" s="8"/>
      <c r="G42" s="8"/>
      <c r="H42" s="8"/>
      <c r="I42" s="8"/>
      <c r="J42" s="8"/>
      <c r="K42" s="8"/>
      <c r="L42" s="8"/>
      <c r="M42" s="8"/>
      <c r="N42" s="8"/>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2"/>
  <sheetViews>
    <sheetView workbookViewId="0"/>
  </sheetViews>
  <sheetFormatPr defaultColWidth="11.5546875" defaultRowHeight="15" x14ac:dyDescent="0.2"/>
  <cols>
    <col min="1" max="1" width="20.6640625" customWidth="1"/>
    <col min="2" max="14" width="25.6640625" customWidth="1"/>
  </cols>
  <sheetData>
    <row r="1" spans="1:14" ht="30" customHeight="1" x14ac:dyDescent="0.3">
      <c r="A1" s="2" t="s">
        <v>314</v>
      </c>
    </row>
    <row r="2" spans="1:14" x14ac:dyDescent="0.2">
      <c r="A2" t="s">
        <v>103</v>
      </c>
    </row>
    <row r="3" spans="1:14" x14ac:dyDescent="0.2">
      <c r="A3" t="s">
        <v>174</v>
      </c>
    </row>
    <row r="4" spans="1:14" x14ac:dyDescent="0.2">
      <c r="A4" t="s">
        <v>105</v>
      </c>
    </row>
    <row r="5" spans="1:14" x14ac:dyDescent="0.2">
      <c r="A5" t="s">
        <v>112</v>
      </c>
    </row>
    <row r="6" spans="1:14" x14ac:dyDescent="0.2">
      <c r="A6" t="s">
        <v>107</v>
      </c>
    </row>
    <row r="7" spans="1:14" x14ac:dyDescent="0.2">
      <c r="A7" t="s">
        <v>113</v>
      </c>
    </row>
    <row r="8" spans="1:14" ht="15.75" x14ac:dyDescent="0.25">
      <c r="A8" s="3" t="s">
        <v>175</v>
      </c>
    </row>
    <row r="9" spans="1:14" ht="63" x14ac:dyDescent="0.25">
      <c r="A9" s="5" t="s">
        <v>109</v>
      </c>
      <c r="B9" s="6" t="s">
        <v>176</v>
      </c>
    </row>
    <row r="10" spans="1:14" x14ac:dyDescent="0.2">
      <c r="A10" s="7" t="s">
        <v>116</v>
      </c>
      <c r="B10" s="8">
        <v>52.5</v>
      </c>
      <c r="C10" s="8"/>
      <c r="D10" s="8"/>
      <c r="E10" s="8"/>
      <c r="F10" s="8"/>
      <c r="G10" s="8"/>
      <c r="H10" s="8"/>
      <c r="I10" s="8"/>
      <c r="J10" s="8"/>
      <c r="K10" s="8"/>
      <c r="L10" s="8"/>
      <c r="M10" s="8"/>
      <c r="N10" s="8"/>
    </row>
    <row r="11" spans="1:14" x14ac:dyDescent="0.2">
      <c r="A11" s="7" t="s">
        <v>117</v>
      </c>
      <c r="B11" s="8">
        <v>53.9</v>
      </c>
      <c r="C11" s="8"/>
      <c r="D11" s="8"/>
      <c r="E11" s="8"/>
      <c r="F11" s="8"/>
      <c r="G11" s="8"/>
      <c r="H11" s="8"/>
      <c r="I11" s="8"/>
      <c r="J11" s="8"/>
      <c r="K11" s="8"/>
      <c r="L11" s="8"/>
      <c r="M11" s="8"/>
      <c r="N11" s="8"/>
    </row>
    <row r="12" spans="1:14" x14ac:dyDescent="0.2">
      <c r="A12" s="7" t="s">
        <v>118</v>
      </c>
      <c r="B12" s="8">
        <v>58.4</v>
      </c>
      <c r="C12" s="8"/>
      <c r="D12" s="8"/>
      <c r="E12" s="8"/>
      <c r="F12" s="8"/>
      <c r="G12" s="8"/>
      <c r="H12" s="8"/>
      <c r="I12" s="8"/>
      <c r="J12" s="8"/>
      <c r="K12" s="8"/>
      <c r="L12" s="8"/>
      <c r="M12" s="8"/>
      <c r="N12" s="8"/>
    </row>
    <row r="13" spans="1:14" x14ac:dyDescent="0.2">
      <c r="A13" s="7" t="s">
        <v>119</v>
      </c>
      <c r="B13" s="8">
        <v>58.3</v>
      </c>
      <c r="C13" s="8"/>
      <c r="D13" s="8"/>
      <c r="E13" s="8"/>
      <c r="F13" s="8"/>
      <c r="G13" s="8"/>
      <c r="H13" s="8"/>
      <c r="I13" s="8"/>
      <c r="J13" s="8"/>
      <c r="K13" s="8"/>
      <c r="L13" s="8"/>
      <c r="M13" s="8"/>
      <c r="N13" s="8"/>
    </row>
    <row r="14" spans="1:14" x14ac:dyDescent="0.2">
      <c r="A14" s="7"/>
      <c r="B14" s="8"/>
      <c r="C14" s="8"/>
      <c r="D14" s="8"/>
      <c r="E14" s="8"/>
      <c r="F14" s="8"/>
      <c r="G14" s="8"/>
      <c r="H14" s="8"/>
      <c r="I14" s="8"/>
      <c r="J14" s="8"/>
      <c r="K14" s="8"/>
      <c r="L14" s="8"/>
      <c r="M14" s="8"/>
      <c r="N14" s="8"/>
    </row>
    <row r="15" spans="1:14" ht="15.75" x14ac:dyDescent="0.25">
      <c r="A15" s="3" t="s">
        <v>177</v>
      </c>
    </row>
    <row r="16" spans="1:14" ht="78.75" x14ac:dyDescent="0.25">
      <c r="A16" s="12" t="s">
        <v>109</v>
      </c>
      <c r="B16" s="6" t="s">
        <v>178</v>
      </c>
      <c r="C16" s="6" t="s">
        <v>179</v>
      </c>
    </row>
    <row r="17" spans="1:14" x14ac:dyDescent="0.2">
      <c r="A17" s="7" t="s">
        <v>116</v>
      </c>
      <c r="B17" s="8">
        <v>52</v>
      </c>
      <c r="C17" s="8">
        <v>53</v>
      </c>
      <c r="D17" s="8"/>
      <c r="E17" s="8"/>
      <c r="F17" s="8"/>
      <c r="G17" s="8"/>
      <c r="H17" s="8"/>
      <c r="I17" s="8"/>
      <c r="J17" s="8"/>
      <c r="K17" s="8"/>
      <c r="L17" s="8"/>
      <c r="M17" s="8"/>
      <c r="N17" s="8"/>
    </row>
    <row r="18" spans="1:14" x14ac:dyDescent="0.2">
      <c r="A18" s="7" t="s">
        <v>117</v>
      </c>
      <c r="B18" s="8">
        <v>52.7</v>
      </c>
      <c r="C18" s="8">
        <v>55.1</v>
      </c>
      <c r="D18" s="8"/>
      <c r="E18" s="8"/>
      <c r="F18" s="8"/>
      <c r="G18" s="8"/>
      <c r="H18" s="8"/>
      <c r="I18" s="8"/>
      <c r="J18" s="8"/>
      <c r="K18" s="8"/>
      <c r="L18" s="8"/>
      <c r="M18" s="8"/>
      <c r="N18" s="8"/>
    </row>
    <row r="19" spans="1:14" x14ac:dyDescent="0.2">
      <c r="A19" s="7" t="s">
        <v>118</v>
      </c>
      <c r="B19" s="8">
        <v>59.3</v>
      </c>
      <c r="C19" s="8">
        <v>57.2</v>
      </c>
      <c r="D19" s="8"/>
      <c r="E19" s="8"/>
      <c r="F19" s="8"/>
      <c r="G19" s="8"/>
      <c r="H19" s="8"/>
      <c r="I19" s="8"/>
      <c r="J19" s="8"/>
      <c r="K19" s="8"/>
      <c r="L19" s="8"/>
      <c r="M19" s="8"/>
      <c r="N19" s="8"/>
    </row>
    <row r="20" spans="1:14" x14ac:dyDescent="0.2">
      <c r="A20" s="7" t="s">
        <v>119</v>
      </c>
      <c r="B20" s="8">
        <v>60.7</v>
      </c>
      <c r="C20" s="8">
        <v>54.9</v>
      </c>
      <c r="D20" s="8"/>
      <c r="E20" s="8"/>
      <c r="F20" s="8"/>
      <c r="G20" s="8"/>
      <c r="H20" s="8"/>
      <c r="I20" s="8"/>
      <c r="J20" s="8"/>
      <c r="K20" s="8"/>
      <c r="L20" s="8"/>
      <c r="M20" s="8"/>
      <c r="N20" s="8"/>
    </row>
    <row r="21" spans="1:14" x14ac:dyDescent="0.2">
      <c r="A21" s="7"/>
      <c r="B21" s="8"/>
      <c r="C21" s="8"/>
      <c r="D21" s="8"/>
      <c r="E21" s="8"/>
      <c r="F21" s="8"/>
      <c r="G21" s="8"/>
      <c r="H21" s="8"/>
      <c r="I21" s="8"/>
      <c r="J21" s="8"/>
      <c r="K21" s="8"/>
      <c r="L21" s="8"/>
      <c r="M21" s="8"/>
      <c r="N21" s="8"/>
    </row>
    <row r="22" spans="1:14" ht="15.75" x14ac:dyDescent="0.25">
      <c r="A22" s="3" t="s">
        <v>180</v>
      </c>
    </row>
    <row r="23" spans="1:14" ht="78.75" x14ac:dyDescent="0.25">
      <c r="A23" s="12" t="s">
        <v>109</v>
      </c>
      <c r="B23" s="6" t="s">
        <v>181</v>
      </c>
      <c r="C23" s="6" t="s">
        <v>182</v>
      </c>
    </row>
    <row r="24" spans="1:14" x14ac:dyDescent="0.2">
      <c r="A24" s="7" t="s">
        <v>116</v>
      </c>
      <c r="B24" s="8">
        <v>53.2</v>
      </c>
      <c r="C24" s="8">
        <v>51.6</v>
      </c>
      <c r="D24" s="8"/>
      <c r="E24" s="8"/>
      <c r="F24" s="8"/>
      <c r="G24" s="8"/>
      <c r="H24" s="8"/>
      <c r="I24" s="8"/>
      <c r="J24" s="8"/>
      <c r="K24" s="8"/>
      <c r="L24" s="8"/>
      <c r="M24" s="8"/>
      <c r="N24" s="8"/>
    </row>
    <row r="25" spans="1:14" x14ac:dyDescent="0.2">
      <c r="A25" s="7" t="s">
        <v>117</v>
      </c>
      <c r="B25" s="8">
        <v>54.4</v>
      </c>
      <c r="C25" s="8">
        <v>53.4</v>
      </c>
      <c r="D25" s="8"/>
      <c r="E25" s="8"/>
      <c r="F25" s="8"/>
      <c r="G25" s="8"/>
      <c r="H25" s="8"/>
      <c r="I25" s="8"/>
      <c r="J25" s="8"/>
      <c r="K25" s="8"/>
      <c r="L25" s="8"/>
      <c r="M25" s="8"/>
      <c r="N25" s="8"/>
    </row>
    <row r="26" spans="1:14" x14ac:dyDescent="0.2">
      <c r="A26" s="7" t="s">
        <v>118</v>
      </c>
      <c r="B26" s="8">
        <v>60.6</v>
      </c>
      <c r="C26" s="8">
        <v>55.9</v>
      </c>
      <c r="D26" s="8"/>
      <c r="E26" s="8"/>
      <c r="F26" s="8"/>
      <c r="G26" s="8"/>
      <c r="H26" s="8"/>
      <c r="I26" s="8"/>
      <c r="J26" s="8"/>
      <c r="K26" s="8"/>
      <c r="L26" s="8"/>
      <c r="M26" s="8"/>
      <c r="N26" s="8"/>
    </row>
    <row r="27" spans="1:14" x14ac:dyDescent="0.2">
      <c r="A27" s="7" t="s">
        <v>119</v>
      </c>
      <c r="B27" s="8">
        <v>59.1</v>
      </c>
      <c r="C27" s="8">
        <v>57.2</v>
      </c>
      <c r="D27" s="8"/>
      <c r="E27" s="8"/>
      <c r="F27" s="8"/>
      <c r="G27" s="8"/>
      <c r="H27" s="8"/>
      <c r="I27" s="8"/>
      <c r="J27" s="8"/>
      <c r="K27" s="8"/>
      <c r="L27" s="8"/>
      <c r="M27" s="8"/>
      <c r="N27" s="8"/>
    </row>
    <row r="28" spans="1:14" x14ac:dyDescent="0.2">
      <c r="A28" s="7"/>
      <c r="B28" s="8"/>
      <c r="C28" s="8"/>
      <c r="D28" s="8"/>
      <c r="E28" s="8"/>
      <c r="F28" s="8"/>
      <c r="G28" s="8"/>
      <c r="H28" s="8"/>
      <c r="I28" s="8"/>
      <c r="J28" s="8"/>
      <c r="K28" s="8"/>
      <c r="L28" s="8"/>
      <c r="M28" s="8"/>
      <c r="N28" s="8"/>
    </row>
    <row r="29" spans="1:14" ht="15" customHeight="1" x14ac:dyDescent="0.25">
      <c r="A29" s="3" t="s">
        <v>286</v>
      </c>
    </row>
    <row r="30" spans="1:14" ht="94.5" x14ac:dyDescent="0.25">
      <c r="A30" s="12" t="s">
        <v>109</v>
      </c>
      <c r="B30" s="6" t="s">
        <v>183</v>
      </c>
      <c r="C30" s="6" t="s">
        <v>184</v>
      </c>
    </row>
    <row r="31" spans="1:14" x14ac:dyDescent="0.2">
      <c r="A31" s="7" t="s">
        <v>116</v>
      </c>
      <c r="B31" s="8">
        <v>54.5</v>
      </c>
      <c r="C31" s="8">
        <v>54.6</v>
      </c>
      <c r="D31" s="8"/>
      <c r="E31" s="8"/>
      <c r="F31" s="8"/>
      <c r="G31" s="8"/>
      <c r="H31" s="8"/>
      <c r="I31" s="8"/>
      <c r="J31" s="8"/>
      <c r="K31" s="8"/>
      <c r="L31" s="8"/>
      <c r="M31" s="8"/>
      <c r="N31" s="8"/>
    </row>
    <row r="32" spans="1:14" x14ac:dyDescent="0.2">
      <c r="A32" s="7" t="s">
        <v>117</v>
      </c>
      <c r="B32" s="8">
        <v>51.1</v>
      </c>
      <c r="C32" s="8">
        <v>55.8</v>
      </c>
      <c r="D32" s="8"/>
      <c r="E32" s="8"/>
      <c r="F32" s="8"/>
      <c r="G32" s="8"/>
      <c r="H32" s="8"/>
      <c r="I32" s="8"/>
      <c r="J32" s="8"/>
      <c r="K32" s="8"/>
      <c r="L32" s="8"/>
      <c r="M32" s="8"/>
      <c r="N32" s="8"/>
    </row>
    <row r="33" spans="1:14" x14ac:dyDescent="0.2">
      <c r="A33" s="7" t="s">
        <v>118</v>
      </c>
      <c r="B33" s="8">
        <v>52.6</v>
      </c>
      <c r="C33" s="8">
        <v>58.8</v>
      </c>
      <c r="D33" s="8"/>
      <c r="E33" s="8"/>
      <c r="F33" s="8"/>
      <c r="G33" s="8"/>
      <c r="H33" s="8"/>
      <c r="I33" s="8"/>
      <c r="J33" s="8"/>
      <c r="K33" s="8"/>
      <c r="L33" s="8"/>
      <c r="M33" s="8"/>
      <c r="N33" s="8"/>
    </row>
    <row r="34" spans="1:14" x14ac:dyDescent="0.2">
      <c r="A34" s="7" t="s">
        <v>119</v>
      </c>
      <c r="B34" s="8">
        <v>58.2</v>
      </c>
      <c r="C34" s="8">
        <v>58.5</v>
      </c>
      <c r="D34" s="8"/>
      <c r="E34" s="8"/>
      <c r="F34" s="8"/>
      <c r="G34" s="8"/>
      <c r="H34" s="8"/>
      <c r="I34" s="8"/>
      <c r="J34" s="8"/>
      <c r="K34" s="8"/>
      <c r="L34" s="8"/>
      <c r="M34" s="8"/>
      <c r="N34" s="8"/>
    </row>
    <row r="35" spans="1:14" x14ac:dyDescent="0.2">
      <c r="A35" s="7"/>
      <c r="B35" s="8"/>
      <c r="C35" s="8"/>
      <c r="D35" s="8"/>
      <c r="E35" s="8"/>
      <c r="F35" s="8"/>
      <c r="G35" s="8"/>
      <c r="H35" s="8"/>
      <c r="I35" s="8"/>
      <c r="J35" s="8"/>
      <c r="K35" s="8"/>
      <c r="L35" s="8"/>
      <c r="M35" s="8"/>
      <c r="N35" s="8"/>
    </row>
    <row r="36" spans="1:14" ht="15" customHeight="1" x14ac:dyDescent="0.25">
      <c r="A36" s="3" t="s">
        <v>185</v>
      </c>
    </row>
    <row r="37" spans="1:14" ht="78.75" x14ac:dyDescent="0.25">
      <c r="A37" s="12" t="s">
        <v>109</v>
      </c>
      <c r="B37" s="6" t="s">
        <v>186</v>
      </c>
      <c r="C37" s="6" t="s">
        <v>187</v>
      </c>
    </row>
    <row r="38" spans="1:14" x14ac:dyDescent="0.2">
      <c r="A38" s="7" t="s">
        <v>116</v>
      </c>
      <c r="B38" s="8">
        <v>47.5</v>
      </c>
      <c r="C38" s="8">
        <v>56.8</v>
      </c>
      <c r="D38" s="8"/>
      <c r="E38" s="8"/>
      <c r="F38" s="8"/>
      <c r="G38" s="8"/>
      <c r="H38" s="8"/>
      <c r="I38" s="8"/>
      <c r="J38" s="8"/>
      <c r="K38" s="8"/>
      <c r="L38" s="8"/>
      <c r="M38" s="8"/>
      <c r="N38" s="8"/>
    </row>
    <row r="39" spans="1:14" x14ac:dyDescent="0.2">
      <c r="A39" t="s">
        <v>117</v>
      </c>
      <c r="B39" s="8">
        <v>50.5</v>
      </c>
      <c r="C39" s="8">
        <v>56.4</v>
      </c>
      <c r="D39" s="8"/>
      <c r="E39" s="8"/>
      <c r="F39" s="8"/>
      <c r="G39" s="8"/>
      <c r="H39" s="8"/>
      <c r="I39" s="8"/>
      <c r="J39" s="8"/>
      <c r="K39" s="8"/>
      <c r="L39" s="8"/>
      <c r="M39" s="8"/>
      <c r="N39" s="8"/>
    </row>
    <row r="40" spans="1:14" x14ac:dyDescent="0.2">
      <c r="A40" t="s">
        <v>118</v>
      </c>
      <c r="B40" s="8">
        <v>54.3</v>
      </c>
      <c r="C40" s="8">
        <v>61.7</v>
      </c>
      <c r="D40" s="8"/>
      <c r="E40" s="8"/>
      <c r="F40" s="8"/>
      <c r="G40" s="8"/>
      <c r="H40" s="8"/>
      <c r="I40" s="8"/>
      <c r="J40" s="8"/>
      <c r="K40" s="8"/>
      <c r="L40" s="8"/>
      <c r="M40" s="8"/>
      <c r="N40" s="8"/>
    </row>
    <row r="41" spans="1:14" x14ac:dyDescent="0.2">
      <c r="A41" t="s">
        <v>119</v>
      </c>
      <c r="B41" s="8">
        <v>52.2</v>
      </c>
      <c r="C41" s="8">
        <v>63.2</v>
      </c>
      <c r="D41" s="8"/>
      <c r="E41" s="8"/>
      <c r="F41" s="8"/>
      <c r="G41" s="8"/>
      <c r="H41" s="8"/>
      <c r="I41" s="8"/>
      <c r="J41" s="8"/>
      <c r="K41" s="8"/>
      <c r="L41" s="8"/>
      <c r="M41" s="8"/>
      <c r="N41" s="8"/>
    </row>
    <row r="42" spans="1:14" x14ac:dyDescent="0.2">
      <c r="B42" s="8"/>
      <c r="C42" s="8"/>
      <c r="D42" s="8"/>
      <c r="E42" s="8"/>
      <c r="F42" s="8"/>
      <c r="G42" s="8"/>
      <c r="H42" s="8"/>
      <c r="I42" s="8"/>
      <c r="J42" s="8"/>
      <c r="K42" s="8"/>
      <c r="L42" s="8"/>
      <c r="M42" s="8"/>
      <c r="N42" s="8"/>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2"/>
  <sheetViews>
    <sheetView workbookViewId="0"/>
  </sheetViews>
  <sheetFormatPr defaultColWidth="11.5546875" defaultRowHeight="15" x14ac:dyDescent="0.2"/>
  <cols>
    <col min="1" max="1" width="20.6640625" customWidth="1"/>
    <col min="2" max="14" width="25.6640625" customWidth="1"/>
  </cols>
  <sheetData>
    <row r="1" spans="1:14" ht="30" customHeight="1" x14ac:dyDescent="0.3">
      <c r="A1" s="2" t="s">
        <v>315</v>
      </c>
    </row>
    <row r="2" spans="1:14" x14ac:dyDescent="0.2">
      <c r="A2" t="s">
        <v>103</v>
      </c>
    </row>
    <row r="3" spans="1:14" x14ac:dyDescent="0.2">
      <c r="A3" t="s">
        <v>188</v>
      </c>
    </row>
    <row r="4" spans="1:14" x14ac:dyDescent="0.2">
      <c r="A4" t="s">
        <v>105</v>
      </c>
    </row>
    <row r="5" spans="1:14" x14ac:dyDescent="0.2">
      <c r="A5" t="s">
        <v>112</v>
      </c>
    </row>
    <row r="6" spans="1:14" x14ac:dyDescent="0.2">
      <c r="A6" t="s">
        <v>107</v>
      </c>
    </row>
    <row r="7" spans="1:14" x14ac:dyDescent="0.2">
      <c r="A7" t="s">
        <v>113</v>
      </c>
    </row>
    <row r="8" spans="1:14" ht="15.75" x14ac:dyDescent="0.25">
      <c r="A8" s="3" t="s">
        <v>189</v>
      </c>
    </row>
    <row r="9" spans="1:14" ht="63" x14ac:dyDescent="0.25">
      <c r="A9" s="5" t="s">
        <v>109</v>
      </c>
      <c r="B9" s="6" t="s">
        <v>190</v>
      </c>
    </row>
    <row r="10" spans="1:14" x14ac:dyDescent="0.2">
      <c r="A10" s="7" t="s">
        <v>116</v>
      </c>
      <c r="B10" s="8">
        <v>86.1</v>
      </c>
      <c r="C10" s="8"/>
      <c r="D10" s="8"/>
      <c r="E10" s="8"/>
      <c r="F10" s="8"/>
      <c r="G10" s="8"/>
      <c r="H10" s="8"/>
      <c r="I10" s="8"/>
      <c r="J10" s="8"/>
      <c r="K10" s="8"/>
      <c r="L10" s="8"/>
      <c r="M10" s="8"/>
      <c r="N10" s="8"/>
    </row>
    <row r="11" spans="1:14" x14ac:dyDescent="0.2">
      <c r="A11" s="7" t="s">
        <v>117</v>
      </c>
      <c r="B11" s="8">
        <v>87.6</v>
      </c>
      <c r="C11" s="8"/>
      <c r="D11" s="8"/>
      <c r="E11" s="8"/>
      <c r="F11" s="8"/>
      <c r="G11" s="8"/>
      <c r="H11" s="8"/>
      <c r="I11" s="8"/>
      <c r="J11" s="8"/>
      <c r="K11" s="8"/>
      <c r="L11" s="8"/>
      <c r="M11" s="8"/>
      <c r="N11" s="8"/>
    </row>
    <row r="12" spans="1:14" x14ac:dyDescent="0.2">
      <c r="A12" s="7" t="s">
        <v>118</v>
      </c>
      <c r="B12" s="8">
        <v>86.5</v>
      </c>
      <c r="C12" s="8"/>
      <c r="D12" s="8"/>
      <c r="E12" s="8"/>
      <c r="F12" s="8"/>
      <c r="G12" s="8"/>
      <c r="H12" s="8"/>
      <c r="I12" s="8"/>
      <c r="J12" s="8"/>
      <c r="K12" s="8"/>
      <c r="L12" s="8"/>
      <c r="M12" s="8"/>
      <c r="N12" s="8"/>
    </row>
    <row r="13" spans="1:14" x14ac:dyDescent="0.2">
      <c r="A13" s="7" t="s">
        <v>119</v>
      </c>
      <c r="B13" s="8">
        <v>86.3</v>
      </c>
      <c r="C13" s="8"/>
      <c r="D13" s="8"/>
      <c r="E13" s="8"/>
      <c r="F13" s="8"/>
      <c r="G13" s="8"/>
      <c r="H13" s="8"/>
      <c r="I13" s="8"/>
      <c r="J13" s="8"/>
      <c r="K13" s="8"/>
      <c r="L13" s="8"/>
      <c r="M13" s="8"/>
      <c r="N13" s="8"/>
    </row>
    <row r="14" spans="1:14" x14ac:dyDescent="0.2">
      <c r="A14" s="7"/>
      <c r="B14" s="8"/>
      <c r="C14" s="8"/>
      <c r="D14" s="8"/>
      <c r="E14" s="8"/>
      <c r="F14" s="8"/>
      <c r="G14" s="8"/>
      <c r="H14" s="8"/>
      <c r="I14" s="8"/>
      <c r="J14" s="8"/>
      <c r="K14" s="8"/>
      <c r="L14" s="8"/>
      <c r="M14" s="8"/>
      <c r="N14" s="8"/>
    </row>
    <row r="15" spans="1:14" ht="15.75" x14ac:dyDescent="0.25">
      <c r="A15" s="3" t="s">
        <v>191</v>
      </c>
    </row>
    <row r="16" spans="1:14" ht="63" x14ac:dyDescent="0.25">
      <c r="A16" s="12" t="s">
        <v>109</v>
      </c>
      <c r="B16" s="6" t="s">
        <v>192</v>
      </c>
      <c r="C16" s="6" t="s">
        <v>193</v>
      </c>
    </row>
    <row r="17" spans="1:14" x14ac:dyDescent="0.2">
      <c r="A17" s="7" t="s">
        <v>116</v>
      </c>
      <c r="B17" s="8">
        <v>85.2</v>
      </c>
      <c r="C17" s="8">
        <v>87.1</v>
      </c>
      <c r="D17" s="8"/>
      <c r="E17" s="8"/>
      <c r="F17" s="8"/>
      <c r="G17" s="8"/>
      <c r="H17" s="8"/>
      <c r="I17" s="8"/>
      <c r="J17" s="8"/>
      <c r="K17" s="8"/>
      <c r="L17" s="8"/>
      <c r="M17" s="8"/>
      <c r="N17" s="8"/>
    </row>
    <row r="18" spans="1:14" x14ac:dyDescent="0.2">
      <c r="A18" s="7" t="s">
        <v>117</v>
      </c>
      <c r="B18" s="8">
        <v>86</v>
      </c>
      <c r="C18" s="8">
        <v>89.2</v>
      </c>
      <c r="D18" s="8"/>
      <c r="E18" s="8"/>
      <c r="F18" s="8"/>
      <c r="G18" s="8"/>
      <c r="H18" s="8"/>
      <c r="I18" s="8"/>
      <c r="J18" s="8"/>
      <c r="K18" s="8"/>
      <c r="L18" s="8"/>
      <c r="M18" s="8"/>
      <c r="N18" s="8"/>
    </row>
    <row r="19" spans="1:14" x14ac:dyDescent="0.2">
      <c r="A19" s="7" t="s">
        <v>118</v>
      </c>
      <c r="B19" s="8">
        <v>83.1</v>
      </c>
      <c r="C19" s="8">
        <v>90.7</v>
      </c>
      <c r="D19" s="8"/>
      <c r="E19" s="8"/>
      <c r="F19" s="8"/>
      <c r="G19" s="8"/>
      <c r="H19" s="8"/>
      <c r="I19" s="8"/>
      <c r="J19" s="8"/>
      <c r="K19" s="8"/>
      <c r="L19" s="8"/>
      <c r="M19" s="8"/>
      <c r="N19" s="8"/>
    </row>
    <row r="20" spans="1:14" x14ac:dyDescent="0.2">
      <c r="A20" s="7" t="s">
        <v>119</v>
      </c>
      <c r="B20" s="8">
        <v>83.6</v>
      </c>
      <c r="C20" s="8">
        <v>90.1</v>
      </c>
      <c r="D20" s="8"/>
      <c r="E20" s="8"/>
      <c r="F20" s="8"/>
      <c r="G20" s="8"/>
      <c r="H20" s="8"/>
      <c r="I20" s="8"/>
      <c r="J20" s="8"/>
      <c r="K20" s="8"/>
      <c r="L20" s="8"/>
      <c r="M20" s="8"/>
      <c r="N20" s="8"/>
    </row>
    <row r="21" spans="1:14" x14ac:dyDescent="0.2">
      <c r="A21" s="7"/>
      <c r="B21" s="8"/>
      <c r="C21" s="8"/>
      <c r="D21" s="8"/>
      <c r="E21" s="8"/>
      <c r="F21" s="8"/>
      <c r="G21" s="8"/>
      <c r="H21" s="8"/>
      <c r="I21" s="8"/>
      <c r="J21" s="8"/>
      <c r="K21" s="8"/>
      <c r="L21" s="8"/>
      <c r="M21" s="8"/>
      <c r="N21" s="8"/>
    </row>
    <row r="22" spans="1:14" ht="15.75" x14ac:dyDescent="0.25">
      <c r="A22" s="3" t="s">
        <v>194</v>
      </c>
    </row>
    <row r="23" spans="1:14" ht="78.75" x14ac:dyDescent="0.25">
      <c r="A23" s="12" t="s">
        <v>109</v>
      </c>
      <c r="B23" s="6" t="s">
        <v>195</v>
      </c>
      <c r="C23" s="6" t="s">
        <v>196</v>
      </c>
    </row>
    <row r="24" spans="1:14" x14ac:dyDescent="0.2">
      <c r="A24" s="7" t="s">
        <v>116</v>
      </c>
      <c r="B24" s="8">
        <v>85.8</v>
      </c>
      <c r="C24" s="8">
        <v>86.5</v>
      </c>
      <c r="D24" s="8"/>
      <c r="E24" s="8"/>
      <c r="F24" s="8"/>
      <c r="G24" s="8"/>
      <c r="H24" s="8"/>
      <c r="I24" s="8"/>
      <c r="J24" s="8"/>
      <c r="K24" s="8"/>
      <c r="L24" s="8"/>
      <c r="M24" s="8"/>
      <c r="N24" s="8"/>
    </row>
    <row r="25" spans="1:14" x14ac:dyDescent="0.2">
      <c r="A25" s="7" t="s">
        <v>117</v>
      </c>
      <c r="B25" s="8">
        <v>85.2</v>
      </c>
      <c r="C25" s="8">
        <v>89.9</v>
      </c>
      <c r="D25" s="8"/>
      <c r="E25" s="8"/>
      <c r="F25" s="8"/>
      <c r="G25" s="8"/>
      <c r="H25" s="8"/>
      <c r="I25" s="8"/>
      <c r="J25" s="8"/>
      <c r="K25" s="8"/>
      <c r="L25" s="8"/>
      <c r="M25" s="8"/>
      <c r="N25" s="8"/>
    </row>
    <row r="26" spans="1:14" x14ac:dyDescent="0.2">
      <c r="A26" s="7" t="s">
        <v>118</v>
      </c>
      <c r="B26" s="8">
        <v>84.6</v>
      </c>
      <c r="C26" s="8">
        <v>88.5</v>
      </c>
      <c r="D26" s="8"/>
      <c r="E26" s="8"/>
      <c r="F26" s="8"/>
      <c r="G26" s="8"/>
      <c r="H26" s="8"/>
      <c r="I26" s="8"/>
      <c r="J26" s="8"/>
      <c r="K26" s="8"/>
      <c r="L26" s="8"/>
      <c r="M26" s="8"/>
      <c r="N26" s="8"/>
    </row>
    <row r="27" spans="1:14" x14ac:dyDescent="0.2">
      <c r="A27" s="7" t="s">
        <v>119</v>
      </c>
      <c r="B27" s="8">
        <v>81.400000000000006</v>
      </c>
      <c r="C27" s="8">
        <v>92.3</v>
      </c>
      <c r="D27" s="8"/>
      <c r="E27" s="8"/>
      <c r="F27" s="8"/>
      <c r="G27" s="8"/>
      <c r="H27" s="8"/>
      <c r="I27" s="8"/>
      <c r="J27" s="8"/>
      <c r="K27" s="8"/>
      <c r="L27" s="8"/>
      <c r="M27" s="8"/>
      <c r="N27" s="8"/>
    </row>
    <row r="28" spans="1:14" x14ac:dyDescent="0.2">
      <c r="A28" s="7"/>
      <c r="B28" s="8"/>
      <c r="C28" s="8"/>
      <c r="D28" s="8"/>
      <c r="E28" s="8"/>
      <c r="F28" s="8"/>
      <c r="G28" s="8"/>
      <c r="H28" s="8"/>
      <c r="I28" s="8"/>
      <c r="J28" s="8"/>
      <c r="K28" s="8"/>
      <c r="L28" s="8"/>
      <c r="M28" s="8"/>
      <c r="N28" s="8"/>
    </row>
    <row r="29" spans="1:14" ht="15" customHeight="1" x14ac:dyDescent="0.25">
      <c r="A29" s="3" t="s">
        <v>287</v>
      </c>
    </row>
    <row r="30" spans="1:14" ht="78.75" x14ac:dyDescent="0.25">
      <c r="A30" s="12" t="s">
        <v>109</v>
      </c>
      <c r="B30" s="6" t="s">
        <v>197</v>
      </c>
      <c r="C30" s="6" t="s">
        <v>198</v>
      </c>
    </row>
    <row r="31" spans="1:14" x14ac:dyDescent="0.2">
      <c r="A31" s="7" t="s">
        <v>116</v>
      </c>
      <c r="B31" s="8">
        <v>86</v>
      </c>
      <c r="C31" s="8">
        <v>85.6</v>
      </c>
      <c r="D31" s="8"/>
      <c r="E31" s="8"/>
      <c r="F31" s="8"/>
      <c r="G31" s="8"/>
      <c r="H31" s="8"/>
      <c r="I31" s="8"/>
      <c r="J31" s="8"/>
      <c r="K31" s="8"/>
      <c r="L31" s="8"/>
      <c r="M31" s="8"/>
      <c r="N31" s="8"/>
    </row>
    <row r="32" spans="1:14" x14ac:dyDescent="0.2">
      <c r="A32" s="7" t="s">
        <v>117</v>
      </c>
      <c r="B32" s="8">
        <v>86.5</v>
      </c>
      <c r="C32" s="8">
        <v>87.3</v>
      </c>
      <c r="D32" s="8"/>
      <c r="E32" s="8"/>
      <c r="F32" s="8"/>
      <c r="G32" s="8"/>
      <c r="H32" s="8"/>
      <c r="I32" s="8"/>
      <c r="J32" s="8"/>
      <c r="K32" s="8"/>
      <c r="L32" s="8"/>
      <c r="M32" s="8"/>
      <c r="N32" s="8"/>
    </row>
    <row r="33" spans="1:14" x14ac:dyDescent="0.2">
      <c r="A33" s="7" t="s">
        <v>118</v>
      </c>
      <c r="B33" s="8">
        <v>83.8</v>
      </c>
      <c r="C33" s="8">
        <v>85.3</v>
      </c>
      <c r="D33" s="8"/>
      <c r="E33" s="8"/>
      <c r="F33" s="8"/>
      <c r="G33" s="8"/>
      <c r="H33" s="8"/>
      <c r="I33" s="8"/>
      <c r="J33" s="8"/>
      <c r="K33" s="8"/>
      <c r="L33" s="8"/>
      <c r="M33" s="8"/>
      <c r="N33" s="8"/>
    </row>
    <row r="34" spans="1:14" x14ac:dyDescent="0.2">
      <c r="A34" s="7" t="s">
        <v>119</v>
      </c>
      <c r="B34" s="8">
        <v>84.9</v>
      </c>
      <c r="C34" s="8">
        <v>85.7</v>
      </c>
      <c r="D34" s="8"/>
      <c r="E34" s="8"/>
      <c r="F34" s="8"/>
      <c r="G34" s="8"/>
      <c r="H34" s="8"/>
      <c r="I34" s="8"/>
      <c r="J34" s="8"/>
      <c r="K34" s="8"/>
      <c r="L34" s="8"/>
      <c r="M34" s="8"/>
      <c r="N34" s="8"/>
    </row>
    <row r="35" spans="1:14" x14ac:dyDescent="0.2">
      <c r="A35" s="7"/>
      <c r="B35" s="8"/>
      <c r="C35" s="8"/>
      <c r="D35" s="8"/>
      <c r="E35" s="8"/>
      <c r="F35" s="8"/>
      <c r="G35" s="8"/>
      <c r="H35" s="8"/>
      <c r="I35" s="8"/>
      <c r="J35" s="8"/>
      <c r="K35" s="8"/>
      <c r="L35" s="8"/>
      <c r="M35" s="8"/>
      <c r="N35" s="8"/>
    </row>
    <row r="36" spans="1:14" ht="15" customHeight="1" x14ac:dyDescent="0.25">
      <c r="A36" s="3" t="s">
        <v>199</v>
      </c>
    </row>
    <row r="37" spans="1:14" ht="78.75" x14ac:dyDescent="0.25">
      <c r="A37" s="12" t="s">
        <v>109</v>
      </c>
      <c r="B37" s="6" t="s">
        <v>200</v>
      </c>
      <c r="C37" s="6" t="s">
        <v>201</v>
      </c>
    </row>
    <row r="38" spans="1:14" x14ac:dyDescent="0.2">
      <c r="A38" s="7" t="s">
        <v>116</v>
      </c>
      <c r="B38" s="8">
        <v>82.5</v>
      </c>
      <c r="C38" s="8">
        <v>89.3</v>
      </c>
      <c r="D38" s="8"/>
      <c r="E38" s="8"/>
      <c r="F38" s="8"/>
      <c r="G38" s="8"/>
      <c r="H38" s="8"/>
      <c r="I38" s="8"/>
      <c r="J38" s="8"/>
      <c r="K38" s="8"/>
      <c r="L38" s="8"/>
      <c r="M38" s="8"/>
      <c r="N38" s="8"/>
    </row>
    <row r="39" spans="1:14" x14ac:dyDescent="0.2">
      <c r="A39" t="s">
        <v>117</v>
      </c>
      <c r="B39" s="8">
        <v>85.3</v>
      </c>
      <c r="C39" s="8">
        <v>89.3</v>
      </c>
      <c r="D39" s="8"/>
      <c r="E39" s="8"/>
      <c r="F39" s="8"/>
      <c r="G39" s="8"/>
      <c r="H39" s="8"/>
      <c r="I39" s="8"/>
      <c r="J39" s="8"/>
      <c r="K39" s="8"/>
      <c r="L39" s="8"/>
      <c r="M39" s="8"/>
      <c r="N39" s="8"/>
    </row>
    <row r="40" spans="1:14" x14ac:dyDescent="0.2">
      <c r="A40" t="s">
        <v>118</v>
      </c>
      <c r="B40" s="8">
        <v>82.5</v>
      </c>
      <c r="C40" s="8">
        <v>89.5</v>
      </c>
      <c r="D40" s="8"/>
      <c r="E40" s="8"/>
      <c r="F40" s="8"/>
      <c r="G40" s="8"/>
      <c r="H40" s="8"/>
      <c r="I40" s="8"/>
      <c r="J40" s="8"/>
      <c r="K40" s="8"/>
      <c r="L40" s="8"/>
      <c r="M40" s="8"/>
      <c r="N40" s="8"/>
    </row>
    <row r="41" spans="1:14" x14ac:dyDescent="0.2">
      <c r="A41" t="s">
        <v>119</v>
      </c>
      <c r="B41" s="8">
        <v>84.1</v>
      </c>
      <c r="C41" s="8">
        <v>88</v>
      </c>
      <c r="D41" s="8"/>
      <c r="E41" s="8"/>
      <c r="F41" s="8"/>
      <c r="G41" s="8"/>
      <c r="H41" s="8"/>
      <c r="I41" s="8"/>
      <c r="J41" s="8"/>
      <c r="K41" s="8"/>
      <c r="L41" s="8"/>
      <c r="M41" s="8"/>
      <c r="N41" s="8"/>
    </row>
    <row r="42" spans="1:14" x14ac:dyDescent="0.2">
      <c r="B42" s="8"/>
      <c r="C42" s="8"/>
      <c r="D42" s="8"/>
      <c r="E42" s="8"/>
      <c r="F42" s="8"/>
      <c r="G42" s="8"/>
      <c r="H42" s="8"/>
      <c r="I42" s="8"/>
      <c r="J42" s="8"/>
      <c r="K42" s="8"/>
      <c r="L42" s="8"/>
      <c r="M42" s="8"/>
      <c r="N42" s="8"/>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2"/>
  <sheetViews>
    <sheetView workbookViewId="0"/>
  </sheetViews>
  <sheetFormatPr defaultColWidth="11.5546875" defaultRowHeight="15" x14ac:dyDescent="0.2"/>
  <cols>
    <col min="1" max="1" width="20.6640625" customWidth="1"/>
    <col min="2" max="14" width="25.6640625" customWidth="1"/>
  </cols>
  <sheetData>
    <row r="1" spans="1:14" ht="30" customHeight="1" x14ac:dyDescent="0.3">
      <c r="A1" s="2" t="s">
        <v>316</v>
      </c>
    </row>
    <row r="2" spans="1:14" x14ac:dyDescent="0.2">
      <c r="A2" t="s">
        <v>103</v>
      </c>
    </row>
    <row r="3" spans="1:14" x14ac:dyDescent="0.2">
      <c r="A3" t="s">
        <v>202</v>
      </c>
    </row>
    <row r="4" spans="1:14" x14ac:dyDescent="0.2">
      <c r="A4" t="s">
        <v>105</v>
      </c>
    </row>
    <row r="5" spans="1:14" x14ac:dyDescent="0.2">
      <c r="A5" t="s">
        <v>112</v>
      </c>
    </row>
    <row r="6" spans="1:14" x14ac:dyDescent="0.2">
      <c r="A6" t="s">
        <v>107</v>
      </c>
    </row>
    <row r="7" spans="1:14" x14ac:dyDescent="0.2">
      <c r="A7" t="s">
        <v>113</v>
      </c>
    </row>
    <row r="8" spans="1:14" ht="15.75" x14ac:dyDescent="0.25">
      <c r="A8" s="3" t="s">
        <v>203</v>
      </c>
    </row>
    <row r="9" spans="1:14" ht="47.25" x14ac:dyDescent="0.25">
      <c r="A9" s="5" t="s">
        <v>109</v>
      </c>
      <c r="B9" s="6" t="s">
        <v>204</v>
      </c>
    </row>
    <row r="10" spans="1:14" x14ac:dyDescent="0.2">
      <c r="A10" s="7" t="s">
        <v>116</v>
      </c>
      <c r="B10" s="8">
        <v>47.7</v>
      </c>
      <c r="C10" s="8"/>
      <c r="D10" s="8"/>
      <c r="E10" s="8"/>
      <c r="F10" s="8"/>
      <c r="G10" s="8"/>
      <c r="H10" s="8"/>
      <c r="I10" s="8"/>
      <c r="J10" s="8"/>
      <c r="K10" s="8"/>
      <c r="L10" s="8"/>
      <c r="M10" s="8"/>
      <c r="N10" s="8"/>
    </row>
    <row r="11" spans="1:14" x14ac:dyDescent="0.2">
      <c r="A11" s="7" t="s">
        <v>117</v>
      </c>
      <c r="B11" s="8">
        <v>51.7</v>
      </c>
      <c r="C11" s="8"/>
      <c r="D11" s="8"/>
      <c r="E11" s="8"/>
      <c r="F11" s="8"/>
      <c r="G11" s="8"/>
      <c r="H11" s="8"/>
      <c r="I11" s="8"/>
      <c r="J11" s="8"/>
      <c r="K11" s="8"/>
      <c r="L11" s="8"/>
      <c r="M11" s="8"/>
      <c r="N11" s="8"/>
    </row>
    <row r="12" spans="1:14" x14ac:dyDescent="0.2">
      <c r="A12" s="7" t="s">
        <v>118</v>
      </c>
      <c r="B12" s="8">
        <v>53.6</v>
      </c>
      <c r="C12" s="8"/>
      <c r="D12" s="8"/>
      <c r="E12" s="8"/>
      <c r="F12" s="8"/>
      <c r="G12" s="8"/>
      <c r="H12" s="8"/>
      <c r="I12" s="8"/>
      <c r="J12" s="8"/>
      <c r="K12" s="8"/>
      <c r="L12" s="8"/>
      <c r="M12" s="8"/>
      <c r="N12" s="8"/>
    </row>
    <row r="13" spans="1:14" x14ac:dyDescent="0.2">
      <c r="A13" s="7" t="s">
        <v>119</v>
      </c>
      <c r="B13" s="8">
        <v>54.3</v>
      </c>
      <c r="C13" s="8"/>
      <c r="D13" s="8"/>
      <c r="E13" s="8"/>
      <c r="F13" s="8"/>
      <c r="G13" s="8"/>
      <c r="H13" s="8"/>
      <c r="I13" s="8"/>
      <c r="J13" s="8"/>
      <c r="K13" s="8"/>
      <c r="L13" s="8"/>
      <c r="M13" s="8"/>
      <c r="N13" s="8"/>
    </row>
    <row r="14" spans="1:14" x14ac:dyDescent="0.2">
      <c r="A14" s="7"/>
      <c r="B14" s="8"/>
      <c r="C14" s="8"/>
      <c r="D14" s="8"/>
      <c r="E14" s="8"/>
      <c r="F14" s="8"/>
      <c r="G14" s="8"/>
      <c r="H14" s="8"/>
      <c r="I14" s="8"/>
      <c r="J14" s="8"/>
      <c r="K14" s="8"/>
      <c r="L14" s="8"/>
      <c r="M14" s="8"/>
      <c r="N14" s="8"/>
    </row>
    <row r="15" spans="1:14" ht="15.75" x14ac:dyDescent="0.25">
      <c r="A15" s="3" t="s">
        <v>205</v>
      </c>
    </row>
    <row r="16" spans="1:14" ht="63" x14ac:dyDescent="0.25">
      <c r="A16" s="12" t="s">
        <v>109</v>
      </c>
      <c r="B16" s="6" t="s">
        <v>206</v>
      </c>
      <c r="C16" s="6" t="s">
        <v>207</v>
      </c>
    </row>
    <row r="17" spans="1:14" x14ac:dyDescent="0.2">
      <c r="A17" s="7" t="s">
        <v>116</v>
      </c>
      <c r="B17" s="8">
        <v>37.299999999999997</v>
      </c>
      <c r="C17" s="8">
        <v>57.6</v>
      </c>
      <c r="D17" s="8"/>
      <c r="E17" s="8"/>
      <c r="F17" s="8"/>
      <c r="G17" s="8"/>
      <c r="H17" s="8"/>
      <c r="I17" s="8"/>
      <c r="J17" s="8"/>
      <c r="K17" s="8"/>
      <c r="L17" s="8"/>
      <c r="M17" s="8"/>
      <c r="N17" s="8"/>
    </row>
    <row r="18" spans="1:14" x14ac:dyDescent="0.2">
      <c r="A18" s="7" t="s">
        <v>117</v>
      </c>
      <c r="B18" s="8">
        <v>42.1</v>
      </c>
      <c r="C18" s="8">
        <v>61.1</v>
      </c>
      <c r="D18" s="8"/>
      <c r="E18" s="8"/>
      <c r="F18" s="8"/>
      <c r="G18" s="8"/>
      <c r="H18" s="8"/>
      <c r="I18" s="8"/>
      <c r="J18" s="8"/>
      <c r="K18" s="8"/>
      <c r="L18" s="8"/>
      <c r="M18" s="8"/>
      <c r="N18" s="8"/>
    </row>
    <row r="19" spans="1:14" x14ac:dyDescent="0.2">
      <c r="A19" s="7" t="s">
        <v>118</v>
      </c>
      <c r="B19" s="8">
        <v>44.6</v>
      </c>
      <c r="C19" s="8">
        <v>62.2</v>
      </c>
      <c r="D19" s="8"/>
      <c r="E19" s="8"/>
      <c r="F19" s="8"/>
      <c r="G19" s="8"/>
      <c r="H19" s="8"/>
      <c r="I19" s="8"/>
      <c r="J19" s="8"/>
      <c r="K19" s="8"/>
      <c r="L19" s="8"/>
      <c r="M19" s="8"/>
      <c r="N19" s="8"/>
    </row>
    <row r="20" spans="1:14" x14ac:dyDescent="0.2">
      <c r="A20" s="7" t="s">
        <v>119</v>
      </c>
      <c r="B20" s="8">
        <v>46.9</v>
      </c>
      <c r="C20" s="8">
        <v>61.5</v>
      </c>
      <c r="D20" s="8"/>
      <c r="E20" s="8"/>
      <c r="F20" s="8"/>
      <c r="G20" s="8"/>
      <c r="H20" s="8"/>
      <c r="I20" s="8"/>
      <c r="J20" s="8"/>
      <c r="K20" s="8"/>
      <c r="L20" s="8"/>
      <c r="M20" s="8"/>
      <c r="N20" s="8"/>
    </row>
    <row r="21" spans="1:14" x14ac:dyDescent="0.2">
      <c r="A21" s="7"/>
      <c r="B21" s="8"/>
      <c r="C21" s="8"/>
      <c r="D21" s="8"/>
      <c r="E21" s="8"/>
      <c r="F21" s="8"/>
      <c r="G21" s="8"/>
      <c r="H21" s="8"/>
      <c r="I21" s="8"/>
      <c r="J21" s="8"/>
      <c r="K21" s="8"/>
      <c r="L21" s="8"/>
      <c r="M21" s="8"/>
      <c r="N21" s="8"/>
    </row>
    <row r="22" spans="1:14" ht="15.75" x14ac:dyDescent="0.25">
      <c r="A22" s="3" t="s">
        <v>208</v>
      </c>
    </row>
    <row r="23" spans="1:14" ht="63" x14ac:dyDescent="0.25">
      <c r="A23" s="12" t="s">
        <v>109</v>
      </c>
      <c r="B23" s="6" t="s">
        <v>209</v>
      </c>
      <c r="C23" s="6" t="s">
        <v>210</v>
      </c>
    </row>
    <row r="24" spans="1:14" x14ac:dyDescent="0.2">
      <c r="A24" s="7" t="s">
        <v>116</v>
      </c>
      <c r="B24" s="8">
        <v>45.2</v>
      </c>
      <c r="C24" s="8">
        <v>50.3</v>
      </c>
      <c r="D24" s="8"/>
      <c r="E24" s="8"/>
      <c r="F24" s="8"/>
      <c r="G24" s="8"/>
      <c r="H24" s="8"/>
      <c r="I24" s="8"/>
      <c r="J24" s="8"/>
      <c r="K24" s="8"/>
      <c r="L24" s="8"/>
      <c r="M24" s="8"/>
      <c r="N24" s="8"/>
    </row>
    <row r="25" spans="1:14" x14ac:dyDescent="0.2">
      <c r="A25" s="7" t="s">
        <v>117</v>
      </c>
      <c r="B25" s="8">
        <v>50.8</v>
      </c>
      <c r="C25" s="8">
        <v>52.6</v>
      </c>
      <c r="D25" s="8"/>
      <c r="E25" s="8"/>
      <c r="F25" s="8"/>
      <c r="G25" s="8"/>
      <c r="H25" s="8"/>
      <c r="I25" s="8"/>
      <c r="J25" s="8"/>
      <c r="K25" s="8"/>
      <c r="L25" s="8"/>
      <c r="M25" s="8"/>
      <c r="N25" s="8"/>
    </row>
    <row r="26" spans="1:14" x14ac:dyDescent="0.2">
      <c r="A26" s="7" t="s">
        <v>118</v>
      </c>
      <c r="B26" s="8">
        <v>51.3</v>
      </c>
      <c r="C26" s="8">
        <v>55.6</v>
      </c>
      <c r="D26" s="8"/>
      <c r="E26" s="8"/>
      <c r="F26" s="8"/>
      <c r="G26" s="8"/>
      <c r="H26" s="8"/>
      <c r="I26" s="8"/>
      <c r="J26" s="8"/>
      <c r="K26" s="8"/>
      <c r="L26" s="8"/>
      <c r="M26" s="8"/>
      <c r="N26" s="8"/>
    </row>
    <row r="27" spans="1:14" x14ac:dyDescent="0.2">
      <c r="A27" s="7" t="s">
        <v>119</v>
      </c>
      <c r="B27" s="8">
        <v>51.7</v>
      </c>
      <c r="C27" s="8">
        <v>56.8</v>
      </c>
      <c r="D27" s="8"/>
      <c r="E27" s="8"/>
      <c r="F27" s="8"/>
      <c r="G27" s="8"/>
      <c r="H27" s="8"/>
      <c r="I27" s="8"/>
      <c r="J27" s="8"/>
      <c r="K27" s="8"/>
      <c r="L27" s="8"/>
      <c r="M27" s="8"/>
      <c r="N27" s="8"/>
    </row>
    <row r="28" spans="1:14" x14ac:dyDescent="0.2">
      <c r="A28" s="7"/>
      <c r="B28" s="8"/>
      <c r="C28" s="8"/>
      <c r="D28" s="8"/>
      <c r="E28" s="8"/>
      <c r="F28" s="8"/>
      <c r="G28" s="8"/>
      <c r="H28" s="8"/>
      <c r="I28" s="8"/>
      <c r="J28" s="8"/>
      <c r="K28" s="8"/>
      <c r="L28" s="8"/>
      <c r="M28" s="8"/>
      <c r="N28" s="8"/>
    </row>
    <row r="29" spans="1:14" ht="15" customHeight="1" x14ac:dyDescent="0.25">
      <c r="A29" s="3" t="s">
        <v>288</v>
      </c>
    </row>
    <row r="30" spans="1:14" ht="63" x14ac:dyDescent="0.25">
      <c r="A30" s="12" t="s">
        <v>109</v>
      </c>
      <c r="B30" s="6" t="s">
        <v>211</v>
      </c>
      <c r="C30" s="6" t="s">
        <v>212</v>
      </c>
    </row>
    <row r="31" spans="1:14" x14ac:dyDescent="0.2">
      <c r="A31" s="7" t="s">
        <v>116</v>
      </c>
      <c r="B31" s="8">
        <v>52.3</v>
      </c>
      <c r="C31" s="8">
        <v>51.3</v>
      </c>
      <c r="D31" s="8"/>
      <c r="E31" s="8"/>
      <c r="F31" s="8"/>
      <c r="G31" s="8"/>
      <c r="H31" s="8"/>
      <c r="I31" s="8"/>
      <c r="J31" s="8"/>
      <c r="K31" s="8"/>
      <c r="L31" s="8"/>
      <c r="M31" s="8"/>
      <c r="N31" s="8"/>
    </row>
    <row r="32" spans="1:14" x14ac:dyDescent="0.2">
      <c r="A32" s="7" t="s">
        <v>117</v>
      </c>
      <c r="B32" s="8">
        <v>56.6</v>
      </c>
      <c r="C32" s="8">
        <v>54.8</v>
      </c>
      <c r="D32" s="8"/>
      <c r="E32" s="8"/>
      <c r="F32" s="8"/>
      <c r="G32" s="8"/>
      <c r="H32" s="8"/>
      <c r="I32" s="8"/>
      <c r="J32" s="8"/>
      <c r="K32" s="8"/>
      <c r="L32" s="8"/>
      <c r="M32" s="8"/>
      <c r="N32" s="8"/>
    </row>
    <row r="33" spans="1:14" x14ac:dyDescent="0.2">
      <c r="A33" s="7" t="s">
        <v>118</v>
      </c>
      <c r="B33" s="8">
        <v>57</v>
      </c>
      <c r="C33" s="8">
        <v>57.6</v>
      </c>
      <c r="D33" s="8"/>
      <c r="E33" s="8"/>
      <c r="F33" s="8"/>
      <c r="G33" s="8"/>
      <c r="H33" s="8"/>
      <c r="I33" s="8"/>
      <c r="J33" s="8"/>
      <c r="K33" s="8"/>
      <c r="L33" s="8"/>
      <c r="M33" s="8"/>
      <c r="N33" s="8"/>
    </row>
    <row r="34" spans="1:14" x14ac:dyDescent="0.2">
      <c r="A34" s="7" t="s">
        <v>119</v>
      </c>
      <c r="B34" s="8">
        <v>50.1</v>
      </c>
      <c r="C34" s="8">
        <v>60.8</v>
      </c>
      <c r="D34" s="8"/>
      <c r="E34" s="8"/>
      <c r="F34" s="8"/>
      <c r="G34" s="8"/>
      <c r="H34" s="8"/>
      <c r="I34" s="8"/>
      <c r="J34" s="8"/>
      <c r="K34" s="8"/>
      <c r="L34" s="8"/>
      <c r="M34" s="8"/>
      <c r="N34" s="8"/>
    </row>
    <row r="35" spans="1:14" x14ac:dyDescent="0.2">
      <c r="A35" s="7"/>
      <c r="B35" s="8"/>
      <c r="C35" s="8"/>
      <c r="D35" s="8"/>
      <c r="E35" s="8"/>
      <c r="F35" s="8"/>
      <c r="G35" s="8"/>
      <c r="H35" s="8"/>
      <c r="I35" s="8"/>
      <c r="J35" s="8"/>
      <c r="K35" s="8"/>
      <c r="L35" s="8"/>
      <c r="M35" s="8"/>
      <c r="N35" s="8"/>
    </row>
    <row r="36" spans="1:14" ht="15" customHeight="1" x14ac:dyDescent="0.25">
      <c r="A36" s="3" t="s">
        <v>213</v>
      </c>
    </row>
    <row r="37" spans="1:14" ht="63" x14ac:dyDescent="0.25">
      <c r="A37" s="12" t="s">
        <v>109</v>
      </c>
      <c r="B37" s="6" t="s">
        <v>214</v>
      </c>
      <c r="C37" s="6" t="s">
        <v>215</v>
      </c>
    </row>
    <row r="38" spans="1:14" x14ac:dyDescent="0.2">
      <c r="A38" s="7" t="s">
        <v>116</v>
      </c>
      <c r="B38" s="8">
        <v>51.5</v>
      </c>
      <c r="C38" s="8">
        <v>43.9</v>
      </c>
      <c r="D38" s="8"/>
      <c r="E38" s="8"/>
      <c r="F38" s="8"/>
      <c r="G38" s="8"/>
      <c r="H38" s="8"/>
      <c r="I38" s="8"/>
      <c r="J38" s="8"/>
      <c r="K38" s="8"/>
      <c r="L38" s="8"/>
      <c r="M38" s="8"/>
      <c r="N38" s="8"/>
    </row>
    <row r="39" spans="1:14" x14ac:dyDescent="0.2">
      <c r="A39" t="s">
        <v>117</v>
      </c>
      <c r="B39" s="8">
        <v>55.7</v>
      </c>
      <c r="C39" s="8">
        <v>48.3</v>
      </c>
      <c r="D39" s="8"/>
      <c r="E39" s="8"/>
      <c r="F39" s="8"/>
      <c r="G39" s="8"/>
      <c r="H39" s="8"/>
      <c r="I39" s="8"/>
      <c r="J39" s="8"/>
      <c r="K39" s="8"/>
      <c r="L39" s="8"/>
      <c r="M39" s="8"/>
      <c r="N39" s="8"/>
    </row>
    <row r="40" spans="1:14" x14ac:dyDescent="0.2">
      <c r="A40" t="s">
        <v>118</v>
      </c>
      <c r="B40" s="8">
        <v>55.7</v>
      </c>
      <c r="C40" s="8">
        <v>51.6</v>
      </c>
      <c r="D40" s="8"/>
      <c r="E40" s="8"/>
      <c r="F40" s="8"/>
      <c r="G40" s="8"/>
      <c r="H40" s="8"/>
      <c r="I40" s="8"/>
      <c r="J40" s="8"/>
      <c r="K40" s="8"/>
      <c r="L40" s="8"/>
      <c r="M40" s="8"/>
      <c r="N40" s="8"/>
    </row>
    <row r="41" spans="1:14" x14ac:dyDescent="0.2">
      <c r="A41" t="s">
        <v>119</v>
      </c>
      <c r="B41" s="8">
        <v>55.8</v>
      </c>
      <c r="C41" s="8">
        <v>53.1</v>
      </c>
      <c r="D41" s="8"/>
      <c r="E41" s="8"/>
      <c r="F41" s="8"/>
      <c r="G41" s="8"/>
      <c r="H41" s="8"/>
      <c r="I41" s="8"/>
      <c r="J41" s="8"/>
      <c r="K41" s="8"/>
      <c r="L41" s="8"/>
      <c r="M41" s="8"/>
      <c r="N41" s="8"/>
    </row>
    <row r="42" spans="1:14" x14ac:dyDescent="0.2">
      <c r="B42" s="8"/>
      <c r="C42" s="8"/>
      <c r="D42" s="8"/>
      <c r="E42" s="8"/>
      <c r="F42" s="8"/>
      <c r="G42" s="8"/>
      <c r="H42" s="8"/>
      <c r="I42" s="8"/>
      <c r="J42" s="8"/>
      <c r="K42" s="8"/>
      <c r="L42" s="8"/>
      <c r="M42" s="8"/>
      <c r="N42" s="8"/>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7"/>
  <sheetViews>
    <sheetView workbookViewId="0"/>
  </sheetViews>
  <sheetFormatPr defaultColWidth="11.5546875" defaultRowHeight="15" x14ac:dyDescent="0.2"/>
  <cols>
    <col min="1" max="1" width="20.6640625" customWidth="1"/>
    <col min="2" max="14" width="25.6640625" customWidth="1"/>
  </cols>
  <sheetData>
    <row r="1" spans="1:14" ht="30" customHeight="1" x14ac:dyDescent="0.3">
      <c r="A1" s="2" t="s">
        <v>317</v>
      </c>
    </row>
    <row r="2" spans="1:14" x14ac:dyDescent="0.2">
      <c r="A2" t="s">
        <v>103</v>
      </c>
    </row>
    <row r="3" spans="1:14" x14ac:dyDescent="0.2">
      <c r="A3" t="s">
        <v>174</v>
      </c>
    </row>
    <row r="4" spans="1:14" x14ac:dyDescent="0.2">
      <c r="A4" t="s">
        <v>105</v>
      </c>
    </row>
    <row r="5" spans="1:14" x14ac:dyDescent="0.2">
      <c r="A5" t="s">
        <v>112</v>
      </c>
    </row>
    <row r="6" spans="1:14" x14ac:dyDescent="0.2">
      <c r="A6" t="s">
        <v>107</v>
      </c>
    </row>
    <row r="7" spans="1:14" x14ac:dyDescent="0.2">
      <c r="A7" t="s">
        <v>216</v>
      </c>
    </row>
    <row r="8" spans="1:14" ht="15.75" x14ac:dyDescent="0.25">
      <c r="A8" s="3" t="s">
        <v>217</v>
      </c>
    </row>
    <row r="9" spans="1:14" ht="47.25" x14ac:dyDescent="0.25">
      <c r="A9" s="5" t="s">
        <v>109</v>
      </c>
      <c r="B9" s="6" t="s">
        <v>218</v>
      </c>
    </row>
    <row r="10" spans="1:14" x14ac:dyDescent="0.2">
      <c r="A10" s="7" t="s">
        <v>119</v>
      </c>
      <c r="B10" s="8">
        <v>81.599999999999994</v>
      </c>
      <c r="C10" s="8"/>
      <c r="D10" s="8"/>
      <c r="E10" s="8"/>
      <c r="F10" s="8"/>
      <c r="G10" s="8"/>
      <c r="H10" s="8"/>
      <c r="I10" s="8"/>
      <c r="J10" s="8"/>
      <c r="K10" s="8"/>
      <c r="L10" s="8"/>
      <c r="M10" s="8"/>
      <c r="N10" s="8"/>
    </row>
    <row r="11" spans="1:14" x14ac:dyDescent="0.2">
      <c r="A11" s="7"/>
      <c r="B11" s="8"/>
      <c r="C11" s="8"/>
      <c r="D11" s="8"/>
      <c r="E11" s="8"/>
      <c r="F11" s="8"/>
      <c r="G11" s="8"/>
      <c r="H11" s="8"/>
      <c r="I11" s="8"/>
      <c r="J11" s="8"/>
      <c r="K11" s="8"/>
      <c r="L11" s="8"/>
      <c r="M11" s="8"/>
      <c r="N11" s="8"/>
    </row>
    <row r="12" spans="1:14" ht="15.75" x14ac:dyDescent="0.25">
      <c r="A12" s="3" t="s">
        <v>219</v>
      </c>
    </row>
    <row r="13" spans="1:14" ht="63" x14ac:dyDescent="0.25">
      <c r="A13" s="12" t="s">
        <v>109</v>
      </c>
      <c r="B13" s="6" t="s">
        <v>220</v>
      </c>
      <c r="C13" s="6" t="s">
        <v>221</v>
      </c>
    </row>
    <row r="14" spans="1:14" x14ac:dyDescent="0.2">
      <c r="A14" s="7" t="s">
        <v>119</v>
      </c>
      <c r="B14" s="8">
        <v>83.9</v>
      </c>
      <c r="C14" s="8">
        <v>78.400000000000006</v>
      </c>
      <c r="D14" s="8"/>
      <c r="E14" s="8"/>
      <c r="F14" s="8"/>
      <c r="G14" s="8"/>
      <c r="H14" s="8"/>
      <c r="I14" s="8"/>
      <c r="J14" s="8"/>
      <c r="K14" s="8"/>
      <c r="L14" s="8"/>
      <c r="M14" s="8"/>
      <c r="N14" s="8"/>
    </row>
    <row r="15" spans="1:14" x14ac:dyDescent="0.2">
      <c r="A15" s="7"/>
      <c r="B15" s="8"/>
      <c r="C15" s="8"/>
      <c r="D15" s="8"/>
      <c r="E15" s="8"/>
      <c r="F15" s="8"/>
      <c r="G15" s="8"/>
      <c r="H15" s="8"/>
      <c r="I15" s="8"/>
      <c r="J15" s="8"/>
      <c r="K15" s="8"/>
      <c r="L15" s="8"/>
      <c r="M15" s="8"/>
      <c r="N15" s="8"/>
    </row>
    <row r="16" spans="1:14" ht="15.75" x14ac:dyDescent="0.25">
      <c r="A16" s="3" t="s">
        <v>222</v>
      </c>
    </row>
    <row r="17" spans="1:14" ht="63" x14ac:dyDescent="0.25">
      <c r="A17" s="12" t="s">
        <v>109</v>
      </c>
      <c r="B17" s="6" t="s">
        <v>223</v>
      </c>
      <c r="C17" s="6" t="s">
        <v>224</v>
      </c>
    </row>
    <row r="18" spans="1:14" x14ac:dyDescent="0.2">
      <c r="A18" s="7" t="s">
        <v>119</v>
      </c>
      <c r="B18" s="8">
        <v>82.9</v>
      </c>
      <c r="C18" s="8">
        <v>80</v>
      </c>
      <c r="D18" s="8"/>
      <c r="E18" s="8"/>
      <c r="F18" s="8"/>
      <c r="G18" s="8"/>
      <c r="H18" s="8"/>
      <c r="I18" s="8"/>
      <c r="J18" s="8"/>
      <c r="K18" s="8"/>
      <c r="L18" s="8"/>
      <c r="M18" s="8"/>
      <c r="N18" s="8"/>
    </row>
    <row r="19" spans="1:14" x14ac:dyDescent="0.2">
      <c r="A19" s="7"/>
      <c r="B19" s="8"/>
      <c r="C19" s="8"/>
      <c r="D19" s="8"/>
      <c r="E19" s="8"/>
      <c r="F19" s="8"/>
      <c r="G19" s="8"/>
      <c r="H19" s="8"/>
      <c r="I19" s="8"/>
      <c r="J19" s="8"/>
      <c r="K19" s="8"/>
      <c r="L19" s="8"/>
      <c r="M19" s="8"/>
      <c r="N19" s="8"/>
    </row>
    <row r="20" spans="1:14" ht="15" customHeight="1" x14ac:dyDescent="0.25">
      <c r="A20" s="3" t="s">
        <v>291</v>
      </c>
    </row>
    <row r="21" spans="1:14" ht="78.75" x14ac:dyDescent="0.25">
      <c r="A21" s="12" t="s">
        <v>109</v>
      </c>
      <c r="B21" s="6" t="s">
        <v>225</v>
      </c>
      <c r="C21" s="6" t="s">
        <v>226</v>
      </c>
    </row>
    <row r="22" spans="1:14" x14ac:dyDescent="0.2">
      <c r="A22" s="7" t="s">
        <v>119</v>
      </c>
      <c r="B22" s="8">
        <v>77.099999999999994</v>
      </c>
      <c r="C22" s="8">
        <v>84.6</v>
      </c>
      <c r="D22" s="8"/>
      <c r="E22" s="8"/>
      <c r="F22" s="8"/>
      <c r="G22" s="8"/>
      <c r="H22" s="8"/>
      <c r="I22" s="8"/>
      <c r="J22" s="8"/>
      <c r="K22" s="8"/>
      <c r="L22" s="8"/>
      <c r="M22" s="8"/>
      <c r="N22" s="8"/>
    </row>
    <row r="23" spans="1:14" x14ac:dyDescent="0.2">
      <c r="A23" s="7"/>
      <c r="B23" s="8"/>
      <c r="C23" s="8"/>
      <c r="D23" s="8"/>
      <c r="E23" s="8"/>
      <c r="F23" s="8"/>
      <c r="G23" s="8"/>
      <c r="H23" s="8"/>
      <c r="I23" s="8"/>
      <c r="J23" s="8"/>
      <c r="K23" s="8"/>
      <c r="L23" s="8"/>
      <c r="M23" s="8"/>
      <c r="N23" s="8"/>
    </row>
    <row r="24" spans="1:14" ht="15" customHeight="1" x14ac:dyDescent="0.25">
      <c r="A24" s="3" t="s">
        <v>227</v>
      </c>
    </row>
    <row r="25" spans="1:14" ht="63" x14ac:dyDescent="0.25">
      <c r="A25" s="12" t="s">
        <v>109</v>
      </c>
      <c r="B25" s="6" t="s">
        <v>228</v>
      </c>
      <c r="C25" s="6" t="s">
        <v>229</v>
      </c>
    </row>
    <row r="26" spans="1:14" x14ac:dyDescent="0.2">
      <c r="A26" s="7" t="s">
        <v>119</v>
      </c>
      <c r="B26" s="8">
        <v>79.599999999999994</v>
      </c>
      <c r="C26" s="8">
        <v>83.3</v>
      </c>
      <c r="D26" s="8"/>
      <c r="E26" s="8"/>
      <c r="F26" s="8"/>
      <c r="G26" s="8"/>
      <c r="H26" s="8"/>
      <c r="I26" s="8"/>
      <c r="J26" s="8"/>
      <c r="K26" s="8"/>
      <c r="L26" s="8"/>
      <c r="M26" s="8"/>
      <c r="N26" s="8"/>
    </row>
    <row r="27" spans="1:14" x14ac:dyDescent="0.2">
      <c r="B27" s="8"/>
      <c r="C27" s="8"/>
      <c r="D27" s="8"/>
      <c r="E27" s="8"/>
      <c r="F27" s="8"/>
      <c r="G27" s="8"/>
      <c r="H27" s="8"/>
      <c r="I27" s="8"/>
      <c r="J27" s="8"/>
      <c r="K27" s="8"/>
      <c r="L27" s="8"/>
      <c r="M27" s="8"/>
      <c r="N27" s="8"/>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7"/>
  <sheetViews>
    <sheetView workbookViewId="0"/>
  </sheetViews>
  <sheetFormatPr defaultColWidth="11.5546875" defaultRowHeight="15" x14ac:dyDescent="0.2"/>
  <cols>
    <col min="1" max="1" width="20.6640625" customWidth="1"/>
    <col min="2" max="14" width="25.6640625" customWidth="1"/>
  </cols>
  <sheetData>
    <row r="1" spans="1:14" ht="30" customHeight="1" x14ac:dyDescent="0.3">
      <c r="A1" s="2" t="s">
        <v>318</v>
      </c>
    </row>
    <row r="2" spans="1:14" x14ac:dyDescent="0.2">
      <c r="A2" t="s">
        <v>103</v>
      </c>
    </row>
    <row r="3" spans="1:14" x14ac:dyDescent="0.2">
      <c r="A3" t="s">
        <v>174</v>
      </c>
    </row>
    <row r="4" spans="1:14" x14ac:dyDescent="0.2">
      <c r="A4" t="s">
        <v>105</v>
      </c>
    </row>
    <row r="5" spans="1:14" x14ac:dyDescent="0.2">
      <c r="A5" t="s">
        <v>112</v>
      </c>
    </row>
    <row r="6" spans="1:14" x14ac:dyDescent="0.2">
      <c r="A6" t="s">
        <v>107</v>
      </c>
    </row>
    <row r="7" spans="1:14" x14ac:dyDescent="0.2">
      <c r="A7" t="s">
        <v>216</v>
      </c>
    </row>
    <row r="8" spans="1:14" ht="15.75" x14ac:dyDescent="0.25">
      <c r="A8" s="3" t="s">
        <v>230</v>
      </c>
    </row>
    <row r="9" spans="1:14" ht="63" x14ac:dyDescent="0.25">
      <c r="A9" s="5" t="s">
        <v>109</v>
      </c>
      <c r="B9" s="6" t="s">
        <v>231</v>
      </c>
    </row>
    <row r="10" spans="1:14" x14ac:dyDescent="0.2">
      <c r="A10" s="7" t="s">
        <v>119</v>
      </c>
      <c r="B10" s="8">
        <v>89.2</v>
      </c>
      <c r="C10" s="8"/>
      <c r="D10" s="8"/>
      <c r="E10" s="8"/>
      <c r="F10" s="8"/>
      <c r="G10" s="8"/>
      <c r="H10" s="8"/>
      <c r="I10" s="8"/>
      <c r="J10" s="8"/>
      <c r="K10" s="8"/>
      <c r="L10" s="8"/>
      <c r="M10" s="8"/>
      <c r="N10" s="8"/>
    </row>
    <row r="11" spans="1:14" x14ac:dyDescent="0.2">
      <c r="A11" s="7"/>
      <c r="B11" s="8"/>
      <c r="C11" s="8"/>
      <c r="D11" s="8"/>
      <c r="E11" s="8"/>
      <c r="F11" s="8"/>
      <c r="G11" s="8"/>
      <c r="H11" s="8"/>
      <c r="I11" s="8"/>
      <c r="J11" s="8"/>
      <c r="K11" s="8"/>
      <c r="L11" s="8"/>
      <c r="M11" s="8"/>
      <c r="N11" s="8"/>
    </row>
    <row r="12" spans="1:14" ht="15.75" x14ac:dyDescent="0.25">
      <c r="A12" s="3" t="s">
        <v>232</v>
      </c>
    </row>
    <row r="13" spans="1:14" ht="63" x14ac:dyDescent="0.25">
      <c r="A13" s="12" t="s">
        <v>109</v>
      </c>
      <c r="B13" s="6" t="s">
        <v>233</v>
      </c>
      <c r="C13" s="6" t="s">
        <v>234</v>
      </c>
    </row>
    <row r="14" spans="1:14" x14ac:dyDescent="0.2">
      <c r="A14" s="7" t="s">
        <v>119</v>
      </c>
      <c r="B14" s="8">
        <v>91.2</v>
      </c>
      <c r="C14" s="8">
        <v>86.4</v>
      </c>
      <c r="D14" s="8"/>
      <c r="E14" s="8"/>
      <c r="F14" s="8"/>
      <c r="G14" s="8"/>
      <c r="H14" s="8"/>
      <c r="I14" s="8"/>
      <c r="J14" s="8"/>
      <c r="K14" s="8"/>
      <c r="L14" s="8"/>
      <c r="M14" s="8"/>
      <c r="N14" s="8"/>
    </row>
    <row r="15" spans="1:14" x14ac:dyDescent="0.2">
      <c r="A15" s="7"/>
      <c r="B15" s="8"/>
      <c r="C15" s="8"/>
      <c r="D15" s="8"/>
      <c r="E15" s="8"/>
      <c r="F15" s="8"/>
      <c r="G15" s="8"/>
      <c r="H15" s="8"/>
      <c r="I15" s="8"/>
      <c r="J15" s="8"/>
      <c r="K15" s="8"/>
      <c r="L15" s="8"/>
      <c r="M15" s="8"/>
      <c r="N15" s="8"/>
    </row>
    <row r="16" spans="1:14" ht="15.75" x14ac:dyDescent="0.25">
      <c r="A16" s="3" t="s">
        <v>235</v>
      </c>
    </row>
    <row r="17" spans="1:14" ht="63" x14ac:dyDescent="0.25">
      <c r="A17" s="12" t="s">
        <v>109</v>
      </c>
      <c r="B17" s="6" t="s">
        <v>236</v>
      </c>
      <c r="C17" s="6" t="s">
        <v>237</v>
      </c>
    </row>
    <row r="18" spans="1:14" x14ac:dyDescent="0.2">
      <c r="A18" s="7" t="s">
        <v>119</v>
      </c>
      <c r="B18" s="8">
        <v>89.2</v>
      </c>
      <c r="C18" s="8">
        <v>89.2</v>
      </c>
      <c r="D18" s="8"/>
      <c r="E18" s="8"/>
      <c r="F18" s="8"/>
      <c r="G18" s="8"/>
      <c r="H18" s="8"/>
      <c r="I18" s="8"/>
      <c r="J18" s="8"/>
      <c r="K18" s="8"/>
      <c r="L18" s="8"/>
      <c r="M18" s="8"/>
      <c r="N18" s="8"/>
    </row>
    <row r="19" spans="1:14" x14ac:dyDescent="0.2">
      <c r="A19" s="7"/>
      <c r="B19" s="8"/>
      <c r="C19" s="8"/>
      <c r="D19" s="8"/>
      <c r="E19" s="8"/>
      <c r="F19" s="8"/>
      <c r="G19" s="8"/>
      <c r="H19" s="8"/>
      <c r="I19" s="8"/>
      <c r="J19" s="8"/>
      <c r="K19" s="8"/>
      <c r="L19" s="8"/>
      <c r="M19" s="8"/>
      <c r="N19" s="8"/>
    </row>
    <row r="20" spans="1:14" ht="15" customHeight="1" x14ac:dyDescent="0.25">
      <c r="A20" s="3" t="s">
        <v>290</v>
      </c>
    </row>
    <row r="21" spans="1:14" ht="78.75" x14ac:dyDescent="0.25">
      <c r="A21" s="12" t="s">
        <v>109</v>
      </c>
      <c r="B21" s="6" t="s">
        <v>238</v>
      </c>
      <c r="C21" s="6" t="s">
        <v>239</v>
      </c>
    </row>
    <row r="22" spans="1:14" x14ac:dyDescent="0.2">
      <c r="A22" s="7" t="s">
        <v>119</v>
      </c>
      <c r="B22" s="8">
        <v>88.6</v>
      </c>
      <c r="C22" s="8">
        <v>89.8</v>
      </c>
      <c r="D22" s="8"/>
      <c r="E22" s="8"/>
      <c r="F22" s="8"/>
      <c r="G22" s="8"/>
      <c r="H22" s="8"/>
      <c r="I22" s="8"/>
      <c r="J22" s="8"/>
      <c r="K22" s="8"/>
      <c r="L22" s="8"/>
      <c r="M22" s="8"/>
      <c r="N22" s="8"/>
    </row>
    <row r="23" spans="1:14" x14ac:dyDescent="0.2">
      <c r="A23" s="7"/>
      <c r="B23" s="8"/>
      <c r="C23" s="8"/>
      <c r="D23" s="8"/>
      <c r="E23" s="8"/>
      <c r="F23" s="8"/>
      <c r="G23" s="8"/>
      <c r="H23" s="8"/>
      <c r="I23" s="8"/>
      <c r="J23" s="8"/>
      <c r="K23" s="8"/>
      <c r="L23" s="8"/>
      <c r="M23" s="8"/>
      <c r="N23" s="8"/>
    </row>
    <row r="24" spans="1:14" ht="15" customHeight="1" x14ac:dyDescent="0.25">
      <c r="A24" s="3" t="s">
        <v>240</v>
      </c>
    </row>
    <row r="25" spans="1:14" ht="63" x14ac:dyDescent="0.25">
      <c r="A25" s="12" t="s">
        <v>109</v>
      </c>
      <c r="B25" s="6" t="s">
        <v>241</v>
      </c>
      <c r="C25" s="6" t="s">
        <v>242</v>
      </c>
    </row>
    <row r="26" spans="1:14" x14ac:dyDescent="0.2">
      <c r="A26" s="7" t="s">
        <v>119</v>
      </c>
      <c r="B26" s="8">
        <v>87.9</v>
      </c>
      <c r="C26" s="8">
        <v>90.3</v>
      </c>
      <c r="D26" s="8"/>
      <c r="E26" s="8"/>
      <c r="F26" s="8"/>
      <c r="G26" s="8"/>
      <c r="H26" s="8"/>
      <c r="I26" s="8"/>
      <c r="J26" s="8"/>
      <c r="K26" s="8"/>
      <c r="L26" s="8"/>
      <c r="M26" s="8"/>
      <c r="N26" s="8"/>
    </row>
    <row r="27" spans="1:14" x14ac:dyDescent="0.2">
      <c r="B27" s="8"/>
      <c r="C27" s="8"/>
      <c r="D27" s="8"/>
      <c r="E27" s="8"/>
      <c r="F27" s="8"/>
      <c r="G27" s="8"/>
      <c r="H27" s="8"/>
      <c r="I27" s="8"/>
      <c r="J27" s="8"/>
      <c r="K27" s="8"/>
      <c r="L27" s="8"/>
      <c r="M27" s="8"/>
      <c r="N27" s="8"/>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7"/>
  <sheetViews>
    <sheetView workbookViewId="0"/>
  </sheetViews>
  <sheetFormatPr defaultColWidth="11.5546875" defaultRowHeight="15" x14ac:dyDescent="0.2"/>
  <cols>
    <col min="1" max="1" width="20.6640625" customWidth="1"/>
    <col min="2" max="14" width="25.6640625" customWidth="1"/>
  </cols>
  <sheetData>
    <row r="1" spans="1:14" ht="30" customHeight="1" x14ac:dyDescent="0.3">
      <c r="A1" s="2" t="s">
        <v>319</v>
      </c>
    </row>
    <row r="2" spans="1:14" x14ac:dyDescent="0.2">
      <c r="A2" t="s">
        <v>103</v>
      </c>
    </row>
    <row r="3" spans="1:14" x14ac:dyDescent="0.2">
      <c r="A3" t="s">
        <v>174</v>
      </c>
    </row>
    <row r="4" spans="1:14" x14ac:dyDescent="0.2">
      <c r="A4" t="s">
        <v>105</v>
      </c>
    </row>
    <row r="5" spans="1:14" x14ac:dyDescent="0.2">
      <c r="A5" t="s">
        <v>112</v>
      </c>
    </row>
    <row r="6" spans="1:14" x14ac:dyDescent="0.2">
      <c r="A6" t="s">
        <v>107</v>
      </c>
    </row>
    <row r="7" spans="1:14" x14ac:dyDescent="0.2">
      <c r="A7" t="s">
        <v>216</v>
      </c>
    </row>
    <row r="8" spans="1:14" ht="15.75" x14ac:dyDescent="0.25">
      <c r="A8" s="3" t="s">
        <v>243</v>
      </c>
    </row>
    <row r="9" spans="1:14" ht="63" x14ac:dyDescent="0.25">
      <c r="A9" s="5" t="s">
        <v>109</v>
      </c>
      <c r="B9" s="6" t="s">
        <v>244</v>
      </c>
    </row>
    <row r="10" spans="1:14" x14ac:dyDescent="0.2">
      <c r="A10" s="7" t="s">
        <v>119</v>
      </c>
      <c r="B10" s="8">
        <v>49.4</v>
      </c>
      <c r="C10" s="8"/>
      <c r="D10" s="8"/>
      <c r="E10" s="8"/>
      <c r="F10" s="8"/>
      <c r="G10" s="8"/>
      <c r="H10" s="8"/>
      <c r="I10" s="8"/>
      <c r="J10" s="8"/>
      <c r="K10" s="8"/>
      <c r="L10" s="8"/>
      <c r="M10" s="8"/>
      <c r="N10" s="8"/>
    </row>
    <row r="11" spans="1:14" x14ac:dyDescent="0.2">
      <c r="A11" s="7"/>
      <c r="B11" s="8"/>
      <c r="C11" s="8"/>
      <c r="D11" s="8"/>
      <c r="E11" s="8"/>
      <c r="F11" s="8"/>
      <c r="G11" s="8"/>
      <c r="H11" s="8"/>
      <c r="I11" s="8"/>
      <c r="J11" s="8"/>
      <c r="K11" s="8"/>
      <c r="L11" s="8"/>
      <c r="M11" s="8"/>
      <c r="N11" s="8"/>
    </row>
    <row r="12" spans="1:14" ht="15.75" x14ac:dyDescent="0.25">
      <c r="A12" s="3" t="s">
        <v>245</v>
      </c>
    </row>
    <row r="13" spans="1:14" ht="78.75" x14ac:dyDescent="0.25">
      <c r="A13" s="12" t="s">
        <v>109</v>
      </c>
      <c r="B13" s="6" t="s">
        <v>246</v>
      </c>
      <c r="C13" s="6" t="s">
        <v>247</v>
      </c>
    </row>
    <row r="14" spans="1:14" x14ac:dyDescent="0.2">
      <c r="A14" s="7" t="s">
        <v>119</v>
      </c>
      <c r="B14" s="8">
        <v>47.2</v>
      </c>
      <c r="C14" s="8">
        <v>52.5</v>
      </c>
      <c r="D14" s="8"/>
      <c r="E14" s="8"/>
      <c r="F14" s="8"/>
      <c r="G14" s="8"/>
      <c r="H14" s="8"/>
      <c r="I14" s="8"/>
      <c r="J14" s="8"/>
      <c r="K14" s="8"/>
      <c r="L14" s="8"/>
      <c r="M14" s="8"/>
      <c r="N14" s="8"/>
    </row>
    <row r="15" spans="1:14" x14ac:dyDescent="0.2">
      <c r="A15" s="7"/>
      <c r="B15" s="8"/>
      <c r="C15" s="8"/>
      <c r="D15" s="8"/>
      <c r="E15" s="8"/>
      <c r="F15" s="8"/>
      <c r="G15" s="8"/>
      <c r="H15" s="8"/>
      <c r="I15" s="8"/>
      <c r="J15" s="8"/>
      <c r="K15" s="8"/>
      <c r="L15" s="8"/>
      <c r="M15" s="8"/>
      <c r="N15" s="8"/>
    </row>
    <row r="16" spans="1:14" ht="15.75" x14ac:dyDescent="0.25">
      <c r="A16" s="3" t="s">
        <v>248</v>
      </c>
    </row>
    <row r="17" spans="1:14" ht="78.75" x14ac:dyDescent="0.25">
      <c r="A17" s="12" t="s">
        <v>109</v>
      </c>
      <c r="B17" s="6" t="s">
        <v>249</v>
      </c>
      <c r="C17" s="6" t="s">
        <v>250</v>
      </c>
    </row>
    <row r="18" spans="1:14" x14ac:dyDescent="0.2">
      <c r="A18" s="7" t="s">
        <v>119</v>
      </c>
      <c r="B18" s="8">
        <v>47.9</v>
      </c>
      <c r="C18" s="8">
        <v>51.2</v>
      </c>
      <c r="D18" s="8"/>
      <c r="E18" s="8"/>
      <c r="F18" s="8"/>
      <c r="G18" s="8"/>
      <c r="H18" s="8"/>
      <c r="I18" s="8"/>
      <c r="J18" s="8"/>
      <c r="K18" s="8"/>
      <c r="L18" s="8"/>
      <c r="M18" s="8"/>
      <c r="N18" s="8"/>
    </row>
    <row r="19" spans="1:14" x14ac:dyDescent="0.2">
      <c r="A19" s="7"/>
      <c r="B19" s="8"/>
      <c r="C19" s="8"/>
      <c r="D19" s="8"/>
      <c r="E19" s="8"/>
      <c r="F19" s="8"/>
      <c r="G19" s="8"/>
      <c r="H19" s="8"/>
      <c r="I19" s="8"/>
      <c r="J19" s="8"/>
      <c r="K19" s="8"/>
      <c r="L19" s="8"/>
      <c r="M19" s="8"/>
      <c r="N19" s="8"/>
    </row>
    <row r="20" spans="1:14" ht="15" customHeight="1" x14ac:dyDescent="0.25">
      <c r="A20" s="3" t="s">
        <v>289</v>
      </c>
    </row>
    <row r="21" spans="1:14" ht="78.75" x14ac:dyDescent="0.25">
      <c r="A21" s="12" t="s">
        <v>109</v>
      </c>
      <c r="B21" s="6" t="s">
        <v>251</v>
      </c>
      <c r="C21" s="6" t="s">
        <v>252</v>
      </c>
    </row>
    <row r="22" spans="1:14" x14ac:dyDescent="0.2">
      <c r="A22" s="7" t="s">
        <v>119</v>
      </c>
      <c r="B22" s="8">
        <v>49.9</v>
      </c>
      <c r="C22" s="8">
        <v>49.7</v>
      </c>
      <c r="D22" s="8"/>
      <c r="E22" s="8"/>
      <c r="F22" s="8"/>
      <c r="G22" s="8"/>
      <c r="H22" s="8"/>
      <c r="I22" s="8"/>
      <c r="J22" s="8"/>
      <c r="K22" s="8"/>
      <c r="L22" s="8"/>
      <c r="M22" s="8"/>
      <c r="N22" s="8"/>
    </row>
    <row r="23" spans="1:14" x14ac:dyDescent="0.2">
      <c r="A23" s="7"/>
      <c r="B23" s="8"/>
      <c r="C23" s="8"/>
      <c r="D23" s="8"/>
      <c r="E23" s="8"/>
      <c r="F23" s="8"/>
      <c r="G23" s="8"/>
      <c r="H23" s="8"/>
      <c r="I23" s="8"/>
      <c r="J23" s="8"/>
      <c r="K23" s="8"/>
      <c r="L23" s="8"/>
      <c r="M23" s="8"/>
      <c r="N23" s="8"/>
    </row>
    <row r="24" spans="1:14" ht="15" customHeight="1" x14ac:dyDescent="0.25">
      <c r="A24" s="3" t="s">
        <v>253</v>
      </c>
    </row>
    <row r="25" spans="1:14" ht="78.75" x14ac:dyDescent="0.25">
      <c r="A25" s="12" t="s">
        <v>109</v>
      </c>
      <c r="B25" s="6" t="s">
        <v>254</v>
      </c>
      <c r="C25" s="6" t="s">
        <v>255</v>
      </c>
    </row>
    <row r="26" spans="1:14" x14ac:dyDescent="0.2">
      <c r="A26" s="7" t="s">
        <v>119</v>
      </c>
      <c r="B26" s="8">
        <v>48.2</v>
      </c>
      <c r="C26" s="8">
        <v>50.3</v>
      </c>
      <c r="D26" s="8"/>
      <c r="E26" s="8"/>
      <c r="F26" s="8"/>
      <c r="G26" s="8"/>
      <c r="H26" s="8"/>
      <c r="I26" s="8"/>
      <c r="J26" s="8"/>
      <c r="K26" s="8"/>
      <c r="L26" s="8"/>
      <c r="M26" s="8"/>
      <c r="N26" s="8"/>
    </row>
    <row r="27" spans="1:14" x14ac:dyDescent="0.2">
      <c r="B27" s="8"/>
      <c r="C27" s="8"/>
      <c r="D27" s="8"/>
      <c r="E27" s="8"/>
      <c r="F27" s="8"/>
      <c r="G27" s="8"/>
      <c r="H27" s="8"/>
      <c r="I27" s="8"/>
      <c r="J27" s="8"/>
      <c r="K27" s="8"/>
      <c r="L27" s="8"/>
      <c r="M27" s="8"/>
      <c r="N27" s="8"/>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sheet</vt:lpstr>
      <vt:lpstr>Table of Contents</vt:lpstr>
      <vt:lpstr>Notes</vt:lpstr>
      <vt:lpstr>Table_1.1</vt:lpstr>
      <vt:lpstr>Table_1.2</vt:lpstr>
      <vt:lpstr>Table_1.3</vt:lpstr>
      <vt:lpstr>Table_1.4</vt:lpstr>
      <vt:lpstr>Table_1.5</vt:lpstr>
      <vt:lpstr>Table_1.6</vt:lpstr>
      <vt:lpstr>Table_1.7</vt:lpstr>
      <vt:lpstr>Table_1.8</vt:lpstr>
      <vt:lpstr>Table_1.9</vt:lpstr>
      <vt:lpstr>Table_1.10</vt:lpstr>
      <vt:lpstr>Table_1.11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Work-Quality-JJ23</dc:title>
  <dc:creator>Economic and Labour Market Statistics</dc:creator>
  <cp:lastModifiedBy>McAteer, Holly</cp:lastModifiedBy>
  <dcterms:created xsi:type="dcterms:W3CDTF">2024-02-01T16:57:19Z</dcterms:created>
  <dcterms:modified xsi:type="dcterms:W3CDTF">2024-02-26T17:16:13Z</dcterms:modified>
</cp:coreProperties>
</file>