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FS\RAP Project\Working Copy\lmr_master\outputs\lfs\"/>
    </mc:Choice>
  </mc:AlternateContent>
  <bookViews>
    <workbookView xWindow="-108" yWindow="-108" windowWidth="23256" windowHeight="12576"/>
  </bookViews>
  <sheets>
    <sheet name="Cover Sheet" sheetId="1" r:id="rId1"/>
    <sheet name="Table of Contents" sheetId="2" r:id="rId2"/>
    <sheet name="2.1" sheetId="3" r:id="rId3"/>
    <sheet name="2.2" sheetId="4" r:id="rId4"/>
    <sheet name="2.3" sheetId="5" r:id="rId5"/>
    <sheet name="2.4" sheetId="6" r:id="rId6"/>
    <sheet name="2.5" sheetId="7" r:id="rId7"/>
    <sheet name="2.6" sheetId="8" r:id="rId8"/>
    <sheet name="2.7" sheetId="9" r:id="rId9"/>
    <sheet name="2.8" sheetId="10" r:id="rId10"/>
    <sheet name="2.9" sheetId="11" r:id="rId11"/>
    <sheet name="2.10" sheetId="12" r:id="rId12"/>
    <sheet name="2.11" sheetId="13" r:id="rId13"/>
    <sheet name="2.12" sheetId="14" r:id="rId14"/>
    <sheet name="2.13" sheetId="15" r:id="rId15"/>
    <sheet name="2.14" sheetId="16" r:id="rId16"/>
    <sheet name="2.48" sheetId="17" r:id="rId17"/>
    <sheet name="2.49" sheetId="18" r:id="rId18"/>
    <sheet name="Notes" sheetId="19" r:id="rId1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2" l="1"/>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alcChain>
</file>

<file path=xl/sharedStrings.xml><?xml version="1.0" encoding="utf-8"?>
<sst xmlns="http://schemas.openxmlformats.org/spreadsheetml/2006/main" count="1419" uniqueCount="681">
  <si>
    <t>Labour Force Survey Tables</t>
  </si>
  <si>
    <t>Each month Labour Force Survey data is published on the NISRA website at the link below.</t>
  </si>
  <si>
    <t>The Labour Force Survey</t>
  </si>
  <si>
    <t>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and Property Services list of domestic properties in Northern Ireland (only private household addresses are eligible as the LFS is a survey of the private household population).</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</si>
  <si>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of around 3,900 addresses, made up of five 'waves', each containing approximately 780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</si>
  <si>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age and sex shown by the population figures.</t>
  </si>
  <si>
    <t>Because the LFS is a sample survey results are subject to sampling error, i.e. the actual proportion of the population in private households with a particular characteristic may differ from the proportion of the LFS sample with that characteristic. See the confidence intervals in table 2.48 for details of sampling errors from the latest LFS results.</t>
  </si>
  <si>
    <t>Please contact:</t>
  </si>
  <si>
    <t>Mark McFetridge</t>
  </si>
  <si>
    <t>Colby House</t>
  </si>
  <si>
    <t>Stranmillis Court</t>
  </si>
  <si>
    <t>Belfast BT9 5RR</t>
  </si>
  <si>
    <t>Tel: 02890 255 172</t>
  </si>
  <si>
    <t>Labour Force Survey</t>
  </si>
  <si>
    <t>LFS@finance-ni.gov.uk</t>
  </si>
  <si>
    <t>Table of contents</t>
  </si>
  <si>
    <t>Worksheet name</t>
  </si>
  <si>
    <t>Table no.</t>
  </si>
  <si>
    <t>Table name</t>
  </si>
  <si>
    <t>2.1</t>
  </si>
  <si>
    <t>Northern Ireland labour market structure, age 16 and over, numbers and rates, seasonally adjusted</t>
  </si>
  <si>
    <t>Northern Ireland labour market structure, aged 16 to 64, numbers and rates, seasonally adjusted</t>
  </si>
  <si>
    <t>2.2</t>
  </si>
  <si>
    <t>Northern Ireland labour market structure, age 16 and over, numbers and rates, unadjusted</t>
  </si>
  <si>
    <t>Northern Ireland labour market structure, aged 16 to 64, numbers and rates, unadjusted</t>
  </si>
  <si>
    <t>2.3</t>
  </si>
  <si>
    <t>Economic activity by age (numbers) and age-specific economic activity rates</t>
  </si>
  <si>
    <t>Economic activity for males by age (numbers) and age-specific male economic activity rates</t>
  </si>
  <si>
    <t>Economic activity for females by age (numbers) and age-specific female economic activity rates</t>
  </si>
  <si>
    <t>2.4</t>
  </si>
  <si>
    <t>Economic inactivity by reason, aged 16 to 64, numbers and rates</t>
  </si>
  <si>
    <t>Economic inactivity by reason, for males aged 16 to 64, numbers and rates</t>
  </si>
  <si>
    <t>Economic inactivity by reason, for females aged 16 to 64, numbers and rates</t>
  </si>
  <si>
    <t>2.5</t>
  </si>
  <si>
    <t>Economically inactive who want work, aged 16 to 64, numbers and rates</t>
  </si>
  <si>
    <t>Economically inactive males who want work, for males aged 16 to 64, numbers and rates</t>
  </si>
  <si>
    <t>Economically inactive females who want work, for females aged 16 to 64, numbers and rates</t>
  </si>
  <si>
    <t>2.6</t>
  </si>
  <si>
    <t>Economically inactive who do not want work, aged 16 to 64, numbers and rates</t>
  </si>
  <si>
    <t>Economically inactive males who do not want work, for males aged 16 to 64, numbers and rates</t>
  </si>
  <si>
    <t>Economically inactive females who do not want work, for females aged 16 to 64, numbers and rates</t>
  </si>
  <si>
    <t>2.7</t>
  </si>
  <si>
    <t>Economic inactivity by age (numbers) and age-specific economic inactivity rates</t>
  </si>
  <si>
    <t>Economic inactivity for males by age (numbers) and-age specific economic inactivity rates</t>
  </si>
  <si>
    <t>Economic inactivity for females by age (numbers) and-age specific economic inactivity rates</t>
  </si>
  <si>
    <t>2.8</t>
  </si>
  <si>
    <t>Employment by category, age 16 and over</t>
  </si>
  <si>
    <t>Employment for males by category, age 16 and over</t>
  </si>
  <si>
    <t>Employment for females by category, age 16 and over</t>
  </si>
  <si>
    <t>2.9</t>
  </si>
  <si>
    <t>Actual weekly hours of work, age 16 and over</t>
  </si>
  <si>
    <t>Actual weekly hours of work, for males age 16 and over</t>
  </si>
  <si>
    <t>Actual weekly hours of work, for females age 16 and over</t>
  </si>
  <si>
    <t>2.10</t>
  </si>
  <si>
    <t>Employment by age (numbers) and age-specific employment rates</t>
  </si>
  <si>
    <t>Employment for males by age (numbers) and age-specific employment rates</t>
  </si>
  <si>
    <t>Employment for females by age (numbers) and age-specific employment rates</t>
  </si>
  <si>
    <t>2.11</t>
  </si>
  <si>
    <t>Unemployment by age (numbers) and age-specific unemployment rates</t>
  </si>
  <si>
    <t>2.12</t>
  </si>
  <si>
    <t>Unemployment by duration, age 16 and over</t>
  </si>
  <si>
    <t>2.13</t>
  </si>
  <si>
    <t>Seasonally adjusted regional LFS estimates</t>
  </si>
  <si>
    <t>2.14</t>
  </si>
  <si>
    <t>Sampling variability of regional and UK LFS estimates</t>
  </si>
  <si>
    <t>2.48</t>
  </si>
  <si>
    <t>Confidence intervals of Northern Ireland LFS estimates</t>
  </si>
  <si>
    <t>2.49</t>
  </si>
  <si>
    <t>Seasonally adjusted sampling variability of Northern Ireland LFS estimates</t>
  </si>
  <si>
    <t>Notes</t>
  </si>
  <si>
    <t>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</si>
  <si>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</si>
  <si>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</si>
  <si>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</si>
  <si>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2.1a: Labour market structure, age 16 and over, numbers and rates</t>
  </si>
  <si>
    <t>Table 2.1b: Labour market structure, aged 16 to 64, numbers and rates</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</si>
  <si>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</si>
  <si>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</si>
  <si>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</si>
  <si>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</si>
  <si>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</si>
  <si>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</si>
  <si>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</si>
  <si>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</si>
  <si>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</si>
  <si>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</si>
  <si>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</si>
  <si>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</si>
  <si>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</si>
  <si>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</si>
  <si>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</si>
  <si>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</si>
  <si>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</si>
  <si>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</si>
  <si>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</si>
  <si>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</si>
  <si>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</si>
  <si>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</si>
  <si>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</si>
  <si>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</si>
  <si>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</si>
  <si>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</si>
  <si>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</si>
  <si>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</si>
  <si>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</si>
  <si>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Oct-Dec 2020</t>
  </si>
  <si>
    <t>Jan-Mar 2021</t>
  </si>
  <si>
    <t>Apr-Jun 2021</t>
  </si>
  <si>
    <t>Jul-Sep 2021</t>
  </si>
  <si>
    <t>Oct-Dec 2021</t>
  </si>
  <si>
    <t>Jan-Mar 2022</t>
  </si>
  <si>
    <t>Apr-Jun 2022</t>
  </si>
  <si>
    <t>Jul-Sep 2022</t>
  </si>
  <si>
    <t>Oct-Dec 2022</t>
  </si>
  <si>
    <t>872,000</t>
  </si>
  <si>
    <t>22,000</t>
  </si>
  <si>
    <t>591,000</t>
  </si>
  <si>
    <t>Change on quarter</t>
  </si>
  <si>
    <t>-4,000</t>
  </si>
  <si>
    <t>-17,000</t>
  </si>
  <si>
    <t/>
  </si>
  <si>
    <t>Change on year</t>
  </si>
  <si>
    <t>-6,000</t>
  </si>
  <si>
    <t>-28,000</t>
  </si>
  <si>
    <t>Northern Ireland labour market structure, age 16 and over and aged 16 to 64, numbers and rates, unadjusted</t>
  </si>
  <si>
    <t>This worksheet contains 2 tables presented vertically separated by a single blank row. The tables represent different population segments. Additional notes referenced here are on the notes sheet.</t>
  </si>
  <si>
    <t>Table 2.2a: Northern Ireland labour market structure, age 16 and over, numbers and rates, unadjusted</t>
  </si>
  <si>
    <t>Table 2.2b: Northern Ireland labour market structure, aged 16 to 64, numbers and rates, unadjusted</t>
  </si>
  <si>
    <t xml:space="preserve">Unemployment rate [note 11] (%) </t>
  </si>
  <si>
    <t>Male population aged 16 and over [note 4]</t>
  </si>
  <si>
    <t>Female population aged 16 and over [note 4]</t>
  </si>
  <si>
    <t xml:space="preserve">Female unemployment rate [note 11] (%) </t>
  </si>
  <si>
    <t>38,000</t>
  </si>
  <si>
    <t>[s] The following columns are shaded in this row:  W AA</t>
  </si>
  <si>
    <t>Aged 16 to 64 population [note 4]</t>
  </si>
  <si>
    <t>Male population aged 16 to 64 [note 4]</t>
  </si>
  <si>
    <t>Female population aged 16 to 64 [note 4]</t>
  </si>
  <si>
    <t>Economic activity by age (numbers) and age-specific economic activity rates [Notes 7, 9]</t>
  </si>
  <si>
    <t>This worksheet contains 3 tables presented vertically separated by a single blank row. The tables represent data according to sex. Additional notes referenced here can be found on the notes sheet.</t>
  </si>
  <si>
    <t>Figures may not sum due to rounding.</t>
  </si>
  <si>
    <t>Some shorthand may be used in these tables: [d] is disclosive [note 2], [u] is unavailable, and [s] is shaded - shaded cells refer to estimates based on a small sample size [note 1].</t>
  </si>
  <si>
    <t>Economic activity rates per age band = number employed in that age band / population of that age band.</t>
  </si>
  <si>
    <t>Table 2.3a: Economic activity by age (numbers) and age-specific economic activity rates</t>
  </si>
  <si>
    <t>Table 2.3b: Economic activity for males by age (numbers) and age-specific male economic activity rates</t>
  </si>
  <si>
    <t>Table 2.3c: Economic activity for females by age (numbers) and age-specific female economic activity rates</t>
  </si>
  <si>
    <t>Aged 16 and over economically active</t>
  </si>
  <si>
    <t>Aged 16 to 64 economically active</t>
  </si>
  <si>
    <t>Aged 16 to 24 economically active</t>
  </si>
  <si>
    <t>Aged 25 to 34 economically active</t>
  </si>
  <si>
    <t>Aged 35 to 49 economically active</t>
  </si>
  <si>
    <t>Aged 50 to 64 economically active</t>
  </si>
  <si>
    <t>Aged 65 and over total economically active</t>
  </si>
  <si>
    <t>Aged 16 and over economic activity rate (%)</t>
  </si>
  <si>
    <t>Aged 16 to 64 economic activity rate (%)</t>
  </si>
  <si>
    <t>Aged 16 to 24 economic activity rate (%)</t>
  </si>
  <si>
    <t>Aged 25 to 34 economic activity rate (%)</t>
  </si>
  <si>
    <t>Aged 35 to 49 economic activity rate (%)</t>
  </si>
  <si>
    <t>Aged 50 to 64 economic activity rate (%)</t>
  </si>
  <si>
    <t>Aged 65 and over economic activity rate (%)</t>
  </si>
  <si>
    <t>Males aged 16 and over economically active</t>
  </si>
  <si>
    <t>Males aged 16 to 64 economically active</t>
  </si>
  <si>
    <t>Males aged 16 to 24 economically active</t>
  </si>
  <si>
    <t>Males aged 25 to 34 economically active</t>
  </si>
  <si>
    <t>Males aged 35 to 49 economically active</t>
  </si>
  <si>
    <t>Males aged 50 to 64 economically active</t>
  </si>
  <si>
    <t>Males aged 65 and over total economically active</t>
  </si>
  <si>
    <t>Males aged 16 and over economic activity rate (%)</t>
  </si>
  <si>
    <t>Males aged 16 to 64 economic activity rate (%)</t>
  </si>
  <si>
    <t>Males aged 16 to 24 economic activity rate (%)</t>
  </si>
  <si>
    <t>Males aged 25 to 34 economic activity rate (%)</t>
  </si>
  <si>
    <t>Males aged 35 to 49 economic activity rate (%)</t>
  </si>
  <si>
    <t>Males aged 50 to 64 economic activity rate (%)</t>
  </si>
  <si>
    <t>Males aged 65 and over economic activity rate (%)</t>
  </si>
  <si>
    <t>Females aged 16 and over economically active</t>
  </si>
  <si>
    <t>Females aged 16 to 64 economically active</t>
  </si>
  <si>
    <t>Females aged 16 to 24 economically active</t>
  </si>
  <si>
    <t>Females aged 25 to 34 economically active</t>
  </si>
  <si>
    <t>Females aged 35 to 49 economically active</t>
  </si>
  <si>
    <t>Females aged 50 to 64 economically active</t>
  </si>
  <si>
    <t>Females aged 65 and over total economically active</t>
  </si>
  <si>
    <t>Females aged 16 and over economic activity rate (%)</t>
  </si>
  <si>
    <t>Females aged 16 to 64 economic activity rate (%)</t>
  </si>
  <si>
    <t>Females aged 16 to 24 economic activity rate (%)</t>
  </si>
  <si>
    <t>Females aged 25 to 34 economic activity rate (%)</t>
  </si>
  <si>
    <t>Females aged 35 to 49 economic activity rate (%)</t>
  </si>
  <si>
    <t>Females aged 50 to 64 economic activity rate (%)</t>
  </si>
  <si>
    <t>Females aged 65 and over economic activity rate (%)</t>
  </si>
  <si>
    <t>Economic inactivity by reason, aged 16 to 64, numbers and rates [Note 8]</t>
  </si>
  <si>
    <t>Percentage figures for each reason = number of people selecting that reason / total aged 16 to 64 who are economically inactive.</t>
  </si>
  <si>
    <t>Table 2.4a: Economic inactivity by reason, aged 16 to 64, numbers and rates</t>
  </si>
  <si>
    <t>Table 2.4b: Economic inactivity by reason, for males aged 16 to 64, numbers and rates</t>
  </si>
  <si>
    <t>Table 2.4c: Economic inactivity by reason, for females aged 16 to 64, numbers and rates</t>
  </si>
  <si>
    <t>Aged 16 to 64 total economically inactive</t>
  </si>
  <si>
    <t>Long-term sick</t>
  </si>
  <si>
    <t>Family and home care</t>
  </si>
  <si>
    <t>Retired</t>
  </si>
  <si>
    <t>Student</t>
  </si>
  <si>
    <t>Other</t>
  </si>
  <si>
    <t>Long-term sick (%)</t>
  </si>
  <si>
    <t>Family and home care (%)</t>
  </si>
  <si>
    <t>Retired (%)</t>
  </si>
  <si>
    <t>Student (%)</t>
  </si>
  <si>
    <t>Other (%)</t>
  </si>
  <si>
    <t>Males aged 16 to 64 total economically inactive</t>
  </si>
  <si>
    <t>Males, long-term sick</t>
  </si>
  <si>
    <t>Males, family and home care</t>
  </si>
  <si>
    <t>Males, retired</t>
  </si>
  <si>
    <t>Males, student</t>
  </si>
  <si>
    <t>Males, other</t>
  </si>
  <si>
    <t>Males, long-term sick (%)</t>
  </si>
  <si>
    <t>Males, family and home care (%)</t>
  </si>
  <si>
    <t>Males, retired (%)</t>
  </si>
  <si>
    <t>Males, student (%)</t>
  </si>
  <si>
    <t>Males, other (%)</t>
  </si>
  <si>
    <t>[s] The following columns are shaded in this row:  D I</t>
  </si>
  <si>
    <t>Females aged 16 to 64 total economically inactive</t>
  </si>
  <si>
    <t>Females, long-term sick</t>
  </si>
  <si>
    <t>Females, family and home care</t>
  </si>
  <si>
    <t>Females, retired</t>
  </si>
  <si>
    <t>Females, student</t>
  </si>
  <si>
    <t>Females, other</t>
  </si>
  <si>
    <t>Females, long-term sick (%)</t>
  </si>
  <si>
    <t>Females, family and home care (%)</t>
  </si>
  <si>
    <t>Females, retired (%)</t>
  </si>
  <si>
    <t>Females, student (%)</t>
  </si>
  <si>
    <t>Females, other (%)</t>
  </si>
  <si>
    <t>21,000</t>
  </si>
  <si>
    <t>Economically inactive who want work, aged 16 to 64, numbers and rates [Note 8]</t>
  </si>
  <si>
    <t>'Other' includes discouraged workers [note 18], students, retired, temporarily sick or injured, waiting for reply to job application, not yet looking and not looking.</t>
  </si>
  <si>
    <t>Percentage figures = number in that category / total who want job.</t>
  </si>
  <si>
    <t>Table 2.5a: Economically inactive who want work, aged 16 to 64, numbers and rates</t>
  </si>
  <si>
    <t>Table 2.5b: Economically inactive males who want work, for males aged 16 to 64, numbers and rates</t>
  </si>
  <si>
    <t>Table 2.5c: Economically inactive females who want work, for females aged 16 to 64, numbers and rates</t>
  </si>
  <si>
    <t>Total who do not want job</t>
  </si>
  <si>
    <t>Total who do want job</t>
  </si>
  <si>
    <t>Long-term sick who want job</t>
  </si>
  <si>
    <t>Family and home care who want job</t>
  </si>
  <si>
    <t>'Other' who want job</t>
  </si>
  <si>
    <t>Long-term sick who want job (%)</t>
  </si>
  <si>
    <t>Family and home care who want job (%)</t>
  </si>
  <si>
    <t>'Other' who want job (%)</t>
  </si>
  <si>
    <t>[s] The following columns are shaded in this row:  F I</t>
  </si>
  <si>
    <t>Males who do not want job</t>
  </si>
  <si>
    <t>Males who want job</t>
  </si>
  <si>
    <t>[s] The following columns are shaded in this row:  E F G H I J</t>
  </si>
  <si>
    <t xml:space="preserve">[s] The following columns are shaded in this row:   F   I </t>
  </si>
  <si>
    <t xml:space="preserve">[s] The following columns are shaded in this row:  E F  H I </t>
  </si>
  <si>
    <t>Females who do not want job</t>
  </si>
  <si>
    <t>Females who want job</t>
  </si>
  <si>
    <t>[s] The following columns are shaded in this row:   F G  I J</t>
  </si>
  <si>
    <t>Economically inactive who do not want work, aged 16 to 64, numbers and rates [Note 8]</t>
  </si>
  <si>
    <t>'Other' includes waiting for reply to job application, temporarily sick or injured, those who thought there were no jobs available, not looking or not yet looking.</t>
  </si>
  <si>
    <t>Percentage figures = number in that category / number who do not want job.</t>
  </si>
  <si>
    <t>Table 2.6a: Economically inactive who do not want work, aged 16 to 64, numbers and rates</t>
  </si>
  <si>
    <t>Table 2.6b: Economically inactive males who do not want work, for males aged 16 to 64, numbers and rates</t>
  </si>
  <si>
    <t>Table 2.6c: Economically inactive females who do not want work, for females aged 16 to 64, numbers and rates</t>
  </si>
  <si>
    <t>Aged 16 to 64 economically inactive</t>
  </si>
  <si>
    <t>Total who want job</t>
  </si>
  <si>
    <t>Long-term sick who do not want job</t>
  </si>
  <si>
    <t>Family and home care who do not want job</t>
  </si>
  <si>
    <t>Retired who do not want job</t>
  </si>
  <si>
    <t>Students who do not want job</t>
  </si>
  <si>
    <t>'Other' who do not want job</t>
  </si>
  <si>
    <t>'Other' (%)</t>
  </si>
  <si>
    <t>Males aged 16 to 64 economically inactive</t>
  </si>
  <si>
    <t>Long-term sick males who do not want job</t>
  </si>
  <si>
    <t>Family and home care males who do not want job</t>
  </si>
  <si>
    <t>Retired males who do not want job</t>
  </si>
  <si>
    <t>Male students who do not want job</t>
  </si>
  <si>
    <t>'Other' males who do not want job</t>
  </si>
  <si>
    <t>Male long-term sick (%)</t>
  </si>
  <si>
    <t>Male family and home care (%)</t>
  </si>
  <si>
    <t>Retired males (%)</t>
  </si>
  <si>
    <t>Student males (%)</t>
  </si>
  <si>
    <t>Males 'other' (%)</t>
  </si>
  <si>
    <t xml:space="preserve">[s] The following columns are shaded in this row:  F  K </t>
  </si>
  <si>
    <t>Females aged 16 to 64 economically inactive</t>
  </si>
  <si>
    <t>Long-term sick females who do not want job</t>
  </si>
  <si>
    <t>Family and home care females who do not want job</t>
  </si>
  <si>
    <t>Retired females who do not want job</t>
  </si>
  <si>
    <t>Female students who do not want job</t>
  </si>
  <si>
    <t>'Other' females who do not want job</t>
  </si>
  <si>
    <t>Females long-term sick (%)</t>
  </si>
  <si>
    <t>Female family and home care (%)</t>
  </si>
  <si>
    <t>Retired females (%)</t>
  </si>
  <si>
    <t>Student females (%)</t>
  </si>
  <si>
    <t>Females 'other' (%)</t>
  </si>
  <si>
    <t>[s] The following columns are shaded in this row:  I N</t>
  </si>
  <si>
    <t>Economic inactivity by age (numbers) and age-specific economic inactivity rates [Notes 8, 12]</t>
  </si>
  <si>
    <t>Economic inactivity rates by age group = number economically inactive in that age group / population of that age group.</t>
  </si>
  <si>
    <t>Table 2.7a: Economic inactivity by age (numbers) and age-specific economic inactivity rates</t>
  </si>
  <si>
    <t>Table 2.7b: Economic inactivity for males by age (numbers) and-age specific economic inactivity rates</t>
  </si>
  <si>
    <t>Table 2.7c: Economic inactivity for females by age (numbers) and-age specific economic inactivity rates</t>
  </si>
  <si>
    <t>Aged 16 and over total economically inactive</t>
  </si>
  <si>
    <t>Aged 16 to 24 total economically inactive</t>
  </si>
  <si>
    <t>Aged 25 to 34 total economically inactive</t>
  </si>
  <si>
    <t>Aged 35 to 49 total economically inactive</t>
  </si>
  <si>
    <t>Aged 50 to 64 total economically inactive</t>
  </si>
  <si>
    <t>Aged 65 and over total economically inactive</t>
  </si>
  <si>
    <t>Aged 16 and over economic inactivity rate (%)</t>
  </si>
  <si>
    <t>Aged 16 to 64 economic inactivity rate (%)</t>
  </si>
  <si>
    <t>Aged 16 to 24 economic inactivity rate (%)</t>
  </si>
  <si>
    <t>Aged 25 to 34 economic inactivity rate (%)</t>
  </si>
  <si>
    <t>Aged 35 to 49 economic inactivity rate (%)</t>
  </si>
  <si>
    <t>Aged 50 to 64 economic inactivity rate (%)</t>
  </si>
  <si>
    <t>Aged 65 and over economic inactivity rate (%)</t>
  </si>
  <si>
    <t>Aged 16 and over economically inactive males</t>
  </si>
  <si>
    <t>Aged 16 to 64 economically inactive males</t>
  </si>
  <si>
    <t>Aged 16 to 24 economically inactive males</t>
  </si>
  <si>
    <t>Aged 25 to 34 economically inactive males</t>
  </si>
  <si>
    <t>Aged 35 to 49 economically inactive males</t>
  </si>
  <si>
    <t>Aged 50 to 64 economically inactive males</t>
  </si>
  <si>
    <t>Aged 65 and over economically inactive males</t>
  </si>
  <si>
    <t>Aged 16 and over male economic inactivity rate (%)</t>
  </si>
  <si>
    <t>Aged 16 to 64 male economic inactivity rate (%)</t>
  </si>
  <si>
    <t>Aged 16 to 24 male economic inactivity rate (%)</t>
  </si>
  <si>
    <t>Aged 25 to 34 male economic inactivity rate (%)</t>
  </si>
  <si>
    <t>Aged 35 to 49 male economic inactivity rate (%)</t>
  </si>
  <si>
    <t>Aged 50 to 64 male economic inactivity rate (%)</t>
  </si>
  <si>
    <t>Aged 65 and over male economic inactivity rate (%)</t>
  </si>
  <si>
    <t>[s] The following columns are shaded in this row:  E L</t>
  </si>
  <si>
    <t>Aged 16 and over economically inactive females</t>
  </si>
  <si>
    <t>Aged 16 to 64 economically inactive females</t>
  </si>
  <si>
    <t>Aged 16 to 24 economically inactive females</t>
  </si>
  <si>
    <t>Aged 25 to 34 economically inactive females</t>
  </si>
  <si>
    <t>Aged 35 to 49 economically inactive females</t>
  </si>
  <si>
    <t>Aged 50 to 64 economically inactive females</t>
  </si>
  <si>
    <t>Aged 65 and over economically inactive females</t>
  </si>
  <si>
    <t>Aged 16 and over female economic inactivity rate (%)</t>
  </si>
  <si>
    <t>Aged 16 to 64 female economic inactivity rate (%)</t>
  </si>
  <si>
    <t>Aged 16 to 24 female economic inactivity rate (%)</t>
  </si>
  <si>
    <t>Aged 25 to 34 female economic inactivity rate (%)</t>
  </si>
  <si>
    <t>Aged 35 to 49 female economic inactivity rate (%)</t>
  </si>
  <si>
    <t>Aged 50 to 64 female economic inactivity rate (%)</t>
  </si>
  <si>
    <t>Aged 65 and over female economic inactivity rate (%)</t>
  </si>
  <si>
    <t>Employment by category, age 16 and over [Note 5]</t>
  </si>
  <si>
    <t>Numbers in employment include some who did not state whether they worked full or part time.</t>
  </si>
  <si>
    <t>'Other' includes government training schemes and unpaid family workers.</t>
  </si>
  <si>
    <t>Table 2.8a: Employment by category, age 16 and over</t>
  </si>
  <si>
    <t>Table 2.8b: Employment for males by category, age 16 and over</t>
  </si>
  <si>
    <t>Table 2.8c: Employment for females by category, age 16 and over</t>
  </si>
  <si>
    <t>Total aged 16 and over in employment</t>
  </si>
  <si>
    <t>Employees [note 13]</t>
  </si>
  <si>
    <t>Self Employed [note 13]</t>
  </si>
  <si>
    <t>Full-time worker [note 15]</t>
  </si>
  <si>
    <t>Part-time worker [note 15]</t>
  </si>
  <si>
    <t>Workers with second jobs</t>
  </si>
  <si>
    <t>Temporary employees [note 16]</t>
  </si>
  <si>
    <t>Temporary employees [note 16] as percentage of all employees (%)</t>
  </si>
  <si>
    <t>[s] The following columns are shaded in this row:  E</t>
  </si>
  <si>
    <t>Males aged 16 and over in employment</t>
  </si>
  <si>
    <t>Male employees [note 13]</t>
  </si>
  <si>
    <t>Male self employed [note 13]</t>
  </si>
  <si>
    <t xml:space="preserve"> Male 'Other'</t>
  </si>
  <si>
    <t>Male full-time worker [note 15]</t>
  </si>
  <si>
    <t>Male part-time worker [note 15]</t>
  </si>
  <si>
    <t>Male workers with second jobs</t>
  </si>
  <si>
    <t>Male temporary employees [note 16]</t>
  </si>
  <si>
    <t>Male temporary employees [note 16] as percentage of all employees (%)</t>
  </si>
  <si>
    <t>[d]</t>
  </si>
  <si>
    <t>Females aged 16 and over in employment</t>
  </si>
  <si>
    <t>Female employees [note 13]</t>
  </si>
  <si>
    <t>Females self employed [note 13]</t>
  </si>
  <si>
    <t>Female 'Other'</t>
  </si>
  <si>
    <t>Female full-time worker [note 15]</t>
  </si>
  <si>
    <t>Female part-time worker [note 15]</t>
  </si>
  <si>
    <t>Female workers with second jobs</t>
  </si>
  <si>
    <t>Female temporary employees [note 16]</t>
  </si>
  <si>
    <t>Female temporary employees [note 16] as percentage of all employees (%)</t>
  </si>
  <si>
    <t>The total weekly hours worked is calculated by multiplying the total average hours worked by the number in employment.</t>
  </si>
  <si>
    <t>Table 2.9a: Actual weekly hours of work, age 16 and over</t>
  </si>
  <si>
    <t>Table 2.9b: Actual weekly hours of work, for males age 16 and over</t>
  </si>
  <si>
    <t>Table 2.9c: Actual weekly hours of work, for females age 16 and over</t>
  </si>
  <si>
    <t>Total weekly hours (millions)</t>
  </si>
  <si>
    <t>Total average hours</t>
  </si>
  <si>
    <t>Full-time average hours (in main job) [note 15]</t>
  </si>
  <si>
    <t>Part-time average hours (in main job) [note 15]</t>
  </si>
  <si>
    <t>Average hours of workers with second jobs</t>
  </si>
  <si>
    <t>Total weekly hours for males (millions)</t>
  </si>
  <si>
    <t>Total average hours for males</t>
  </si>
  <si>
    <t>Full-time average hours for males (in main job) [note 15]</t>
  </si>
  <si>
    <t>Part-time average hours for males (in main job) [note 15]</t>
  </si>
  <si>
    <t>Average hours of male workers with second jobs</t>
  </si>
  <si>
    <t>Total weekly hours for females (millions)</t>
  </si>
  <si>
    <t>Total average hours for females</t>
  </si>
  <si>
    <t>Full-time average hours for females (in main job) [note 15]</t>
  </si>
  <si>
    <t>Part-time average hours for females (in main job) [note 15]</t>
  </si>
  <si>
    <t>Average hours of female workers with second jobs</t>
  </si>
  <si>
    <t>Employment by age (numbers) and age-specific employment rates [Notes 5, 10]</t>
  </si>
  <si>
    <t>Employment rate for an age group = number employed in that age group / population of that age group.</t>
  </si>
  <si>
    <t>Table 2.10a: Employment by age (numbers) and age-specific employment rates</t>
  </si>
  <si>
    <t>Table 2.10b: Employment for males by age (numbers) and age-specific employment rates</t>
  </si>
  <si>
    <t>Table 2.10c: Employment for females by age (numbers) and age-specific employment rates</t>
  </si>
  <si>
    <t>Aged 16 and over total employed</t>
  </si>
  <si>
    <t>Aged 16 to 64 total employed</t>
  </si>
  <si>
    <t>Aged 16 to 24 total employed</t>
  </si>
  <si>
    <t>Aged 25 to 34 total employed</t>
  </si>
  <si>
    <t>Aged 35 to 49 total employed</t>
  </si>
  <si>
    <t>Aged 50 to 64 total employed</t>
  </si>
  <si>
    <t>Aged 65 and over total employed</t>
  </si>
  <si>
    <t>Aged 16 and over employment rate (%)</t>
  </si>
  <si>
    <t>Aged 16 to 64 employment rate (%)</t>
  </si>
  <si>
    <t>Aged 16 to 24 employment rate (%)</t>
  </si>
  <si>
    <t>Aged 25 to 34 employment rate (%)</t>
  </si>
  <si>
    <t>Aged 35 to 49 employment rate (%)</t>
  </si>
  <si>
    <t>Aged 50 to 64 employment rate (%)</t>
  </si>
  <si>
    <t>Aged 65 and over employment rate (%)</t>
  </si>
  <si>
    <t>Males aged 16 and over total employed</t>
  </si>
  <si>
    <t>Males aged 16 to 64 total employed</t>
  </si>
  <si>
    <t>Males aged 16 to 24 total employed</t>
  </si>
  <si>
    <t>Males aged 25 to 34 total employed</t>
  </si>
  <si>
    <t>Males aged 35 to 49 total employed</t>
  </si>
  <si>
    <t>Males aged 50 to 64 total employed</t>
  </si>
  <si>
    <t>Males aged 65 and over total employed</t>
  </si>
  <si>
    <t>Males aged 16 and over employment rate (%)</t>
  </si>
  <si>
    <t>Males aged 16 to 64 employment rate (%)</t>
  </si>
  <si>
    <t>Males aged 16 to 24 employment rate (%)</t>
  </si>
  <si>
    <t>Males aged 25 to 34 employment rate (%)</t>
  </si>
  <si>
    <t>Males aged 35 to 49 employment rate (%)</t>
  </si>
  <si>
    <t>Males aged 50 to 64 employment rate (%)</t>
  </si>
  <si>
    <t>Males aged 65 and over employment rate (%)</t>
  </si>
  <si>
    <t>Females aged 16 and over total employed</t>
  </si>
  <si>
    <t>Females aged 16 to 64 total employed</t>
  </si>
  <si>
    <t>Females aged 16 to 24 total employed</t>
  </si>
  <si>
    <t>Females aged 25 to 34 total employed</t>
  </si>
  <si>
    <t>Females aged 35 to 49 total employed</t>
  </si>
  <si>
    <t>Females aged 50 to 64 total employed</t>
  </si>
  <si>
    <t>Females aged 65 and over total employed</t>
  </si>
  <si>
    <t>Females aged 16 and over employment rate (%)</t>
  </si>
  <si>
    <t>Females aged 16 to 64 employment rate (%)</t>
  </si>
  <si>
    <t>Females aged 16 to 24 employment rate (%)</t>
  </si>
  <si>
    <t>Females aged 25 to 34 employment rate (%)</t>
  </si>
  <si>
    <t>Females aged 35 to 49 employment rate (%)</t>
  </si>
  <si>
    <t>Females aged 50 to 64 employment rate (%)</t>
  </si>
  <si>
    <t>Females aged 65 and over employment rate (%)</t>
  </si>
  <si>
    <t>Table 2.11: Unemployment by age (numbers) and age-specific unemployment rates [Notes 6, 11]</t>
  </si>
  <si>
    <t>This worksheet contains 1 table. Additional notes referenced here are on the notes sheet.</t>
  </si>
  <si>
    <t>Unemployment rate for an age band = number unemployed in that age band / population of economically active people in that age band.</t>
  </si>
  <si>
    <t>Aged 16 and over total unemployed</t>
  </si>
  <si>
    <t>Aged 16 to 24 total unemployed</t>
  </si>
  <si>
    <t>Aged 25 to 34 total unemployed</t>
  </si>
  <si>
    <t>Aged 35 to 49 total unemployed</t>
  </si>
  <si>
    <t>Aged 50 to 64 total unemployed</t>
  </si>
  <si>
    <t>Aged 65 and over total unemployed</t>
  </si>
  <si>
    <t>Aged 16 and over unemployment rate (%)</t>
  </si>
  <si>
    <t>Aged 16 to 24 unemployment rate (%)</t>
  </si>
  <si>
    <t>Aged 25 to 34 unemployment rate (%)</t>
  </si>
  <si>
    <t>Aged 35 to 49 unemployment rate (%)</t>
  </si>
  <si>
    <t>Aged 50 to 64 unemployment rate (%)</t>
  </si>
  <si>
    <t>Aged 65 and over unemployment rate (%)</t>
  </si>
  <si>
    <t xml:space="preserve">[s] The following columns are shaded in this row:  C D E F  I J K L </t>
  </si>
  <si>
    <t>[s] The following columns are shaded in this row:  C D E F G I J K L M</t>
  </si>
  <si>
    <t xml:space="preserve">[s] The following columns are shaded in this row:  C D E   I J K  </t>
  </si>
  <si>
    <t xml:space="preserve">[s] The following columns are shaded in this row:   D     J   </t>
  </si>
  <si>
    <t>Table 2.12: Unemployment by duration, age 16 and over [Notes 6, 19]</t>
  </si>
  <si>
    <t>Total unemployed includes some who did not state the duration of unemployment.</t>
  </si>
  <si>
    <t>Long term unemployed as percentage of total = number unemployed for over 12 months / total unemployed age 16 and over.</t>
  </si>
  <si>
    <t>Up to 6 months unemployed</t>
  </si>
  <si>
    <t>6 to 12 months unemployed</t>
  </si>
  <si>
    <t>Over 12 months unemployed</t>
  </si>
  <si>
    <t>Over 24 months unemployed</t>
  </si>
  <si>
    <t>Long term unemployed as a percentage of total (%)</t>
  </si>
  <si>
    <t>[s] The following columns are shaded in this row:   D E F G</t>
  </si>
  <si>
    <t xml:space="preserve">[s] The following columns are shaded in this row:   D  F </t>
  </si>
  <si>
    <t>Table 2.13: Seasonally adjusted regional LFS estimates</t>
  </si>
  <si>
    <t>This worksheet contains 1 table of data. Explanatory notes are below and the notes referenced above can be found on the notes sheet.</t>
  </si>
  <si>
    <t>Employment and economic inactivity rates are based on working age population (16 to 64); unemployment rates are based on age 16 and over population.</t>
  </si>
  <si>
    <t>Change on year refers to percentage point change of respective rate.</t>
  </si>
  <si>
    <t>Job density indicator is the total number of jobs in an area divided by the resident population of working age in that area in 2020.</t>
  </si>
  <si>
    <t>Region</t>
  </si>
  <si>
    <t>Economic inactivity rate</t>
  </si>
  <si>
    <t>Economic inactivity rate annual change</t>
  </si>
  <si>
    <t>Employment rate</t>
  </si>
  <si>
    <t>Employment rate annual change</t>
  </si>
  <si>
    <t>Unemployment rate</t>
  </si>
  <si>
    <t>Unemployment rate annual change</t>
  </si>
  <si>
    <t>Job density indicator</t>
  </si>
  <si>
    <t>North East</t>
  </si>
  <si>
    <t>25.7</t>
  </si>
  <si>
    <t xml:space="preserve"> 0.9</t>
  </si>
  <si>
    <t>71.0</t>
  </si>
  <si>
    <t>-0.1</t>
  </si>
  <si>
    <t>4.5</t>
  </si>
  <si>
    <t>-1.1</t>
  </si>
  <si>
    <t>0.71</t>
  </si>
  <si>
    <t xml:space="preserve">North West </t>
  </si>
  <si>
    <t>23.0</t>
  </si>
  <si>
    <t xml:space="preserve"> 0.2</t>
  </si>
  <si>
    <t>74.1</t>
  </si>
  <si>
    <t xml:space="preserve"> 0.4</t>
  </si>
  <si>
    <t>3.8</t>
  </si>
  <si>
    <t>-0.9</t>
  </si>
  <si>
    <t>0.82</t>
  </si>
  <si>
    <t>Yorkshire &amp; the Humber</t>
  </si>
  <si>
    <t>-1.2</t>
  </si>
  <si>
    <t>73.9</t>
  </si>
  <si>
    <t xml:space="preserve"> 1.0</t>
  </si>
  <si>
    <t>4.0</t>
  </si>
  <si>
    <t>0.79</t>
  </si>
  <si>
    <t>East Midlands</t>
  </si>
  <si>
    <t>22.7</t>
  </si>
  <si>
    <t xml:space="preserve"> 0.8</t>
  </si>
  <si>
    <t>74.7</t>
  </si>
  <si>
    <t>-0.8</t>
  </si>
  <si>
    <t>3.3</t>
  </si>
  <si>
    <t>West Midlands</t>
  </si>
  <si>
    <t>21.9</t>
  </si>
  <si>
    <t>74.5</t>
  </si>
  <si>
    <t>-0.6</t>
  </si>
  <si>
    <t>4.4</t>
  </si>
  <si>
    <t>-0.4</t>
  </si>
  <si>
    <t>0.80</t>
  </si>
  <si>
    <t xml:space="preserve">East </t>
  </si>
  <si>
    <t>19.0</t>
  </si>
  <si>
    <t xml:space="preserve"> 0.5</t>
  </si>
  <si>
    <t>78.1</t>
  </si>
  <si>
    <t>3.5</t>
  </si>
  <si>
    <t>0.85</t>
  </si>
  <si>
    <t>London</t>
  </si>
  <si>
    <t>21.4</t>
  </si>
  <si>
    <t xml:space="preserve"> 1.5</t>
  </si>
  <si>
    <t>75.1</t>
  </si>
  <si>
    <t>0.99</t>
  </si>
  <si>
    <t>South East</t>
  </si>
  <si>
    <t>18.4</t>
  </si>
  <si>
    <t>78.2</t>
  </si>
  <si>
    <t>0.86</t>
  </si>
  <si>
    <t>South West</t>
  </si>
  <si>
    <t>18.0</t>
  </si>
  <si>
    <t>80.3</t>
  </si>
  <si>
    <t xml:space="preserve"> 1.4</t>
  </si>
  <si>
    <t>-0.7</t>
  </si>
  <si>
    <t>0.88</t>
  </si>
  <si>
    <t>England</t>
  </si>
  <si>
    <t>21.0</t>
  </si>
  <si>
    <t>75.9</t>
  </si>
  <si>
    <t xml:space="preserve"> 0.0</t>
  </si>
  <si>
    <t>-0.3</t>
  </si>
  <si>
    <t>Wales</t>
  </si>
  <si>
    <t>25.5</t>
  </si>
  <si>
    <t xml:space="preserve"> 2.3</t>
  </si>
  <si>
    <t>71.8</t>
  </si>
  <si>
    <t>-2.6</t>
  </si>
  <si>
    <t>0.76</t>
  </si>
  <si>
    <t>Scotland</t>
  </si>
  <si>
    <t>20.8</t>
  </si>
  <si>
    <t>-1.8</t>
  </si>
  <si>
    <t>76.6</t>
  </si>
  <si>
    <t xml:space="preserve"> 2.4</t>
  </si>
  <si>
    <t>Great Britain</t>
  </si>
  <si>
    <t>21.2</t>
  </si>
  <si>
    <t>75.7</t>
  </si>
  <si>
    <t xml:space="preserve"> 0.1</t>
  </si>
  <si>
    <t>0.84</t>
  </si>
  <si>
    <t xml:space="preserve">N Ireland </t>
  </si>
  <si>
    <t>26.3</t>
  </si>
  <si>
    <t>71.9</t>
  </si>
  <si>
    <t xml:space="preserve"> 3.1</t>
  </si>
  <si>
    <t>0.78</t>
  </si>
  <si>
    <t>United Kingdom</t>
  </si>
  <si>
    <t>75.6</t>
  </si>
  <si>
    <t>3.7</t>
  </si>
  <si>
    <t>Table 2.14: Sampling variability of regional and UK LFS estimates</t>
  </si>
  <si>
    <t>This sheet contains 1 table of data. Explanatory notes are below and the notes referenced above are in the notes table on the notes sheet.</t>
  </si>
  <si>
    <t>Employment rates are based on working age population (16 to 64); unemployment rates are based on age 16 and over population.</t>
  </si>
  <si>
    <t>The sampling variability estimates are calculated on non seasonally adjusted data.</t>
  </si>
  <si>
    <t>Employment rate 95% confidence interval</t>
  </si>
  <si>
    <t>Unemployment rate 95% confidence interval</t>
  </si>
  <si>
    <t>±0.5</t>
  </si>
  <si>
    <t>±0.3</t>
  </si>
  <si>
    <t>±2.8</t>
  </si>
  <si>
    <t>±1.5</t>
  </si>
  <si>
    <t>±1.9</t>
  </si>
  <si>
    <t>±0.8</t>
  </si>
  <si>
    <t>±0.9</t>
  </si>
  <si>
    <t>±1.6</t>
  </si>
  <si>
    <t>±1.4</t>
  </si>
  <si>
    <t>±0.7</t>
  </si>
  <si>
    <t>±0.6</t>
  </si>
  <si>
    <t>±2.6</t>
  </si>
  <si>
    <t>±1.3</t>
  </si>
  <si>
    <t>Table 2.48: Confidence intervals of Northern Ireland LFS estimates</t>
  </si>
  <si>
    <t>October-December 2022</t>
  </si>
  <si>
    <t>Lower limit</t>
  </si>
  <si>
    <t>LFS estimate</t>
  </si>
  <si>
    <t>Upper limit</t>
  </si>
  <si>
    <t>Change in lower limit</t>
  </si>
  <si>
    <t>Change in LFS estimate</t>
  </si>
  <si>
    <t>Change in upper limit</t>
  </si>
  <si>
    <t>In employment</t>
  </si>
  <si>
    <t>Unemployment</t>
  </si>
  <si>
    <t>Economic activity rate</t>
  </si>
  <si>
    <t>Economically inactive</t>
  </si>
  <si>
    <t>Table 2.49: Seasonally adjusted sampling variability of Northern Ireland LFS estimates</t>
  </si>
  <si>
    <t>Labour market status</t>
  </si>
  <si>
    <t>Estimate</t>
  </si>
  <si>
    <t>Confidence interval: estimate</t>
  </si>
  <si>
    <t>Change over quarter</t>
  </si>
  <si>
    <t>Confidence interval: quarterly change</t>
  </si>
  <si>
    <t>Change over year</t>
  </si>
  <si>
    <t>Confidence interval: annual change</t>
  </si>
  <si>
    <t>Confidence interval around change</t>
  </si>
  <si>
    <t>Unemployment (age 16 and over)</t>
  </si>
  <si>
    <t>+/- 5,000</t>
  </si>
  <si>
    <t>+/- 8,000</t>
  </si>
  <si>
    <t>Employment (age 16 and over)</t>
  </si>
  <si>
    <t>+/- 20,000</t>
  </si>
  <si>
    <t>+/- 18,000</t>
  </si>
  <si>
    <t>+/- 27,000</t>
  </si>
  <si>
    <t>+/- 28,000</t>
  </si>
  <si>
    <t>Economically inactive (age 16 and over)</t>
  </si>
  <si>
    <t>+/- 26,000</t>
  </si>
  <si>
    <t>Unemployment rate (age 16 and over)</t>
  </si>
  <si>
    <t>2.5%</t>
  </si>
  <si>
    <t>+/- 0.6pps</t>
  </si>
  <si>
    <t>-0.5pps</t>
  </si>
  <si>
    <t>-0.7pps</t>
  </si>
  <si>
    <t>+/- 0.9pps</t>
  </si>
  <si>
    <t>Employment rate (aged 16 to 64)</t>
  </si>
  <si>
    <t>71.9%</t>
  </si>
  <si>
    <t>+/- 1.6pps</t>
  </si>
  <si>
    <t>1.8pps</t>
  </si>
  <si>
    <t>+/- 1.4pps</t>
  </si>
  <si>
    <t>3.1pps</t>
  </si>
  <si>
    <t>+/- 2.2pps</t>
  </si>
  <si>
    <t>+/- 2.3pps</t>
  </si>
  <si>
    <t>Economic inactivity rate (aged 16 to 64)</t>
  </si>
  <si>
    <t>26.3%</t>
  </si>
  <si>
    <t>-1.5pps</t>
  </si>
  <si>
    <t>+/- 1.3pps</t>
  </si>
  <si>
    <t>-2.6pps</t>
  </si>
  <si>
    <t>+/- 2.1pps</t>
  </si>
  <si>
    <t>Notes and definitions</t>
  </si>
  <si>
    <t>Note reference</t>
  </si>
  <si>
    <t>Note or definition</t>
  </si>
  <si>
    <t>Note 1: publication threshold</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</si>
  <si>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</si>
  <si>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Note 2: disclosure</t>
  </si>
  <si>
    <t>For November-January 2018 onwards, estimates based on a sample size under 3 are disclosive and are therefore suppressed (indicated with [d]), whilst those based on a sample size less than or equal to (indicated by shading and a reference in the right-most column) are less precise and should be treated as indicative. Prior to November-January 2018, estimates based on a grossed figure of under 8,000 are disclosive and are therefore suppressed (again indicated with [d]).</t>
  </si>
  <si>
    <t>Note 3: rolling monthly quarters</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</si>
  <si>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</si>
  <si>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Note 4: population</t>
  </si>
  <si>
    <t>Population figures are underlying population estimates and are therefore not seasonally adjusted.</t>
  </si>
  <si>
    <t>Note 5: in employment</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</si>
  <si>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</si>
  <si>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Note 6: unemployment</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</si>
  <si>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</si>
  <si>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Note 7: economically active</t>
  </si>
  <si>
    <t>People age 16 and over who are either in employment or unemployed.</t>
  </si>
  <si>
    <t>Note 8: economically inactive</t>
  </si>
  <si>
    <t>People who are neither in employment nor unemployed. This group includes, for example, all those who were looking after a home or retired. Although most LFS analyses is for the 16 plus population, this group would also include all people aged under 16.</t>
  </si>
  <si>
    <t>Note 9: economic activity rate</t>
  </si>
  <si>
    <t>The economic activity rate is calculated by dividing the number economically active by the population.</t>
  </si>
  <si>
    <t>Note 10: employment rate</t>
  </si>
  <si>
    <t>The employment rate is calculated by dividing the number in employment by the population.</t>
  </si>
  <si>
    <t>Note 11: unemployment rate</t>
  </si>
  <si>
    <t>The unemployment rate is calculated by dividing the number unemployed by the number economically active.</t>
  </si>
  <si>
    <t>Note 12: inactivity rate</t>
  </si>
  <si>
    <t>The economic inactivity rate is calculated by dividing the number economically inactive by the population.</t>
  </si>
  <si>
    <t>Note 13: employees</t>
  </si>
  <si>
    <t>The division between employees and self-employed is based on survey respondents' own assessment of their employment status. Note that there are revisions to the component employee and self-employment series back to Spring 1992. These arise from improvements to the LFS editing procedures, based on the SOC 2000 Occupational Classification, which allow data edits to be removed which previously re-classified some self-employed as employees.</t>
  </si>
  <si>
    <t>Note 14: unpaid family workers</t>
  </si>
  <si>
    <t>The separate identification of this group in the LFS is in accordance with international recommendations. It comprises of persons doing unpaid work for a business they own or for a business that a relative owns.</t>
  </si>
  <si>
    <t>Note 15: full or part time</t>
  </si>
  <si>
    <t>The classification of employees, self-employed, those on government work-related training programmes and unpaid family workers in their main job as full-time or part-time is on the basis of self-assessment. People on Government supported training and employment programmes who are at college in the survey reference week are classified, by convention, as part-time.</t>
  </si>
  <si>
    <t>Note 16: temporary employees</t>
  </si>
  <si>
    <t>These are defined as those employees who say that their main job is non permanent in one of the following ways: fixed period contract; agency temping; casual work; seasonal work; other temporary work.</t>
  </si>
  <si>
    <t>Note 17: working age</t>
  </si>
  <si>
    <t>Working age is taken as ages 16 to 64 for both males and females.</t>
  </si>
  <si>
    <t>Note 18: discouraged workers</t>
  </si>
  <si>
    <t>This is a sub-group of the economically inactive population, defined as those neither in employment nor unemployed who said they would like a job and whose main reason for not seeking work was because they believed there were no jobs available.</t>
  </si>
  <si>
    <t>Note 19: duration of unemployment</t>
  </si>
  <si>
    <t>Duration of unemployment is defined as the shorter of the following two periods: (a) duration of active search for work; and (b) length of time since employment.  The short-term unemployed are those people who have been unemployed for under 1 year while the long-term unemployed are defined as those who have been unemployed for 1 year or more.</t>
  </si>
  <si>
    <t>Note 20: LFS revisions</t>
  </si>
  <si>
    <t>LFS microdata are routinely revised to incorporate the latest population estimates. A change in weighting methodology resulted in revisions to all LFS estimates for the periods January-March 2020 through to May-July 2020 and had an impact on recent movements for a number of previously published estimates. Prior to this revisions were published in February 2019 and affect LFS data from the period June - August 2011 onwards. In addition, data from November-January 2018 onwards also reflects a boost to the LFS sample that has been rolled out from January 2018 beginning with wave 1 and was fully implemented through all 5 waves by April-June 2019. A review of seasonal adjustment methodology has also taken place and affects seasonally adjusted data from June-August 2011 onwards. The magnitude of the revisions are relatively small, with the majority of revisions to the unemployment rate falling within +/-0.1 percentage points but the biggest revision being 0.3pps; and the working age employment rate mostly falling within +/- 0.1 percentage points but the biggest revision being 1.0pps. In July 2021 the LFS estimates were reweighted from January-March 2020 to February-April 2021 to include new population weights using PAYE Real-Time Information data. More information on the revision policy concerning labour market statistics can be found through the link below:</t>
  </si>
  <si>
    <t>Note 21: revisions link</t>
  </si>
  <si>
    <t>Note 22: sampling</t>
  </si>
  <si>
    <t>The LFS is a sample survey, and as such, estimates obtained from it are subject to sampling variability. If we drew many samples, each would give a different result. The ranges shown for the LFS data in the table above represent 95% confidence intervals. We would expect that in 95% of samples the range would contain the true value. Smaller sample sizes may result in less precise estimates which would be used as indicative and not precise.</t>
  </si>
  <si>
    <t>Revisions policies for labour market statistics</t>
  </si>
  <si>
    <t>±2.0</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</si>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</sst>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numFmt numFmtId="166" formatCode="0.0"/>
  </numFmts>
  <fonts count="4" x14ac:knownFonts="1">
    <font>
      <sz val="12"/>
      <color rgb="FF000000"/>
      <name val="Arial"/>
    </font>
    <font>
      <u/>
      <sz val="12"/>
      <color theme="10"/>
      <name val="Arial"/>
    </font>
    <font>
      <b/>
      <sz val="15"/>
      <color rgb="FF000000"/>
      <name val="Arial"/>
    </font>
    <font>
      <b/>
      <sz val="12"/>
      <color rgb="FF000000"/>
      <name val="Arial"/>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3" fillId="0" borderId="0" xfId="0" applyFont="1" applyAlignment="1">
      <alignment horizontal="left" wrapText="1"/>
    </xf>
    <xf numFmtId="0" fontId="3" fillId="0" borderId="0" xfId="0" applyFont="1" applyAlignment="1">
      <alignment horizontal="right" wrapText="1"/>
    </xf>
    <xf numFmtId="3" fontId="0" fillId="0" borderId="0" xfId="0" applyNumberFormat="1" applyFont="1" applyAlignment="1">
      <alignment horizontal="right"/>
    </xf>
    <xf numFmtId="164" fontId="0" fillId="0" borderId="0" xfId="0" applyNumberFormat="1" applyFont="1" applyAlignment="1">
      <alignment horizontal="right"/>
    </xf>
    <xf numFmtId="3" fontId="0" fillId="2" borderId="0" xfId="0" applyNumberFormat="1" applyFont="1" applyFill="1" applyAlignment="1">
      <alignment horizontal="right"/>
    </xf>
    <xf numFmtId="164" fontId="0" fillId="2" borderId="0" xfId="0" applyNumberFormat="1" applyFont="1" applyFill="1" applyAlignment="1">
      <alignment horizontal="right"/>
    </xf>
    <xf numFmtId="0" fontId="0" fillId="0" borderId="0" xfId="0" applyFont="1" applyAlignment="1">
      <alignment horizontal="left"/>
    </xf>
    <xf numFmtId="0" fontId="0" fillId="0" borderId="0" xfId="0" applyFont="1" applyAlignment="1">
      <alignment horizontal="right"/>
    </xf>
    <xf numFmtId="165" fontId="0" fillId="0" borderId="0" xfId="0" applyNumberFormat="1" applyFont="1" applyAlignment="1">
      <alignment horizontal="right"/>
    </xf>
    <xf numFmtId="0" fontId="1" fillId="0" borderId="0" xfId="0" applyFont="1" applyAlignment="1">
      <alignment wrapText="1"/>
    </xf>
    <xf numFmtId="166" fontId="0" fillId="0" borderId="0" xfId="0" applyNumberFormat="1" applyFont="1" applyAlignment="1">
      <alignment horizontal="right"/>
    </xf>
    <xf numFmtId="0" fontId="0" fillId="0" borderId="0" xfId="0" applyNumberFormat="1" applyFont="1" applyAlignment="1">
      <alignment horizontal="right"/>
    </xf>
  </cellXfs>
  <cellStyles count="1">
    <cellStyle name="Normal" xfId="0" builtinId="0"/>
  </cellStyles>
  <dxfs count="62">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fill>
        <patternFill patternType="solid">
          <fgColor indexed="64"/>
          <bgColor rgb="FFD3D3D3"/>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id="3" name="toc" displayName="toc" ref="A2:C37" totalsRowShown="0">
  <tableColumns count="3">
    <tableColumn id="1" name="Worksheet name"/>
    <tableColumn id="2" name="Table no."/>
    <tableColumn id="3" name="Table name"/>
  </tableColumns>
  <tableStyleInfo name="none" showFirstColumn="0" showLastColumn="0" showRowStripes="0" showColumnStripes="0"/>
</table>
</file>

<file path=xl/tables/table10.xml><?xml version="1.0" encoding="utf-8"?>
<table xmlns="http://schemas.openxmlformats.org/spreadsheetml/2006/main" id="12" name="table_2_4b" displayName="table_2_4b" ref="A21:M31" totalsRowShown="0">
  <tableColumns count="13">
    <tableColumn id="1" name="Rolling monthly quarter [note 3]"/>
    <tableColumn id="2" name="Males aged 16 to 64 total economically inactive"/>
    <tableColumn id="3" name="Males, long-term sick"/>
    <tableColumn id="4" name="Males, family and home care"/>
    <tableColumn id="5" name="Males, retired"/>
    <tableColumn id="6" name="Males, student"/>
    <tableColumn id="7" name="Males, other"/>
    <tableColumn id="8" name="Males, long-term sick (%)"/>
    <tableColumn id="9" name="Males, family and home care (%)"/>
    <tableColumn id="10" name="Males, retired (%)"/>
    <tableColumn id="11" name="Males, student (%)"/>
    <tableColumn id="12" name="Males, other (%)"/>
    <tableColumn id="13" name="Small sample size cells [note 22]"/>
  </tableColumns>
  <tableStyleInfo name="none" showFirstColumn="0" showLastColumn="0" showRowStripes="0" showColumnStripes="0"/>
</table>
</file>

<file path=xl/tables/table11.xml><?xml version="1.0" encoding="utf-8"?>
<table xmlns="http://schemas.openxmlformats.org/spreadsheetml/2006/main" id="13" name="table_2_4c" displayName="table_2_4c" ref="A34:M44" totalsRowShown="0">
  <tableColumns count="13">
    <tableColumn id="1" name="Rolling monthly quarter [note 3]"/>
    <tableColumn id="2" name="Females aged 16 to 64 total economically inactive"/>
    <tableColumn id="3" name="Females, long-term sick"/>
    <tableColumn id="4" name="Females, family and home care"/>
    <tableColumn id="5" name="Females, retired"/>
    <tableColumn id="6" name="Females, student"/>
    <tableColumn id="7" name="Females, other"/>
    <tableColumn id="8" name="Females, long-term sick (%)"/>
    <tableColumn id="9" name="Females, family and home care (%)"/>
    <tableColumn id="10" name="Females, retired (%)"/>
    <tableColumn id="11" name="Females, student (%)"/>
    <tableColumn id="12" name="Females, other (%)"/>
    <tableColumn id="13" name="Small sample size cells [note 22]"/>
  </tableColumns>
  <tableStyleInfo name="none" showFirstColumn="0" showLastColumn="0" showRowStripes="0" showColumnStripes="0"/>
</table>
</file>

<file path=xl/tables/table12.xml><?xml version="1.0" encoding="utf-8"?>
<table xmlns="http://schemas.openxmlformats.org/spreadsheetml/2006/main" id="14" name="table_2_5a" displayName="table_2_5a" ref="A9:K19" totalsRowShown="0">
  <tableColumns count="11">
    <tableColumn id="1" name="Rolling monthly quarter [note 3]"/>
    <tableColumn id="2" name="Aged 16 to 64 total economically inactive"/>
    <tableColumn id="3" name="Total who do not want job"/>
    <tableColumn id="4" name="Total who d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3.xml><?xml version="1.0" encoding="utf-8"?>
<table xmlns="http://schemas.openxmlformats.org/spreadsheetml/2006/main" id="15" name="table_2_5b" displayName="table_2_5b" ref="A22:K32" totalsRowShown="0">
  <tableColumns count="11">
    <tableColumn id="1" name="Rolling monthly quarter [note 3]"/>
    <tableColumn id="2" name="Males aged 16 to 64 total economically inactive"/>
    <tableColumn id="3" name="Males who do not want job"/>
    <tableColumn id="4" name="Males wh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4.xml><?xml version="1.0" encoding="utf-8"?>
<table xmlns="http://schemas.openxmlformats.org/spreadsheetml/2006/main" id="16" name="table_2_5c" displayName="table_2_5c" ref="A35:K45" totalsRowShown="0">
  <tableColumns count="11">
    <tableColumn id="1" name="Rolling monthly quarter [note 3]"/>
    <tableColumn id="2" name="Females aged 16 to 64 total economically inactive"/>
    <tableColumn id="3" name="Females who do not want job"/>
    <tableColumn id="4" name="Females wh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5.xml><?xml version="1.0" encoding="utf-8"?>
<table xmlns="http://schemas.openxmlformats.org/spreadsheetml/2006/main" id="17" name="table_2_6a" displayName="table_2_6a" ref="A9:O19" totalsRowShown="0">
  <tableColumns count="15">
    <tableColumn id="1" name="Rolling monthly quarter [note 3]"/>
    <tableColumn id="2" name="Aged 16 to 64 economically inactive"/>
    <tableColumn id="3" name="Total who want job"/>
    <tableColumn id="4" name="Total who do not want job"/>
    <tableColumn id="5" name="Long-term sick who do not want job"/>
    <tableColumn id="6" name="Family and home care who do not want job"/>
    <tableColumn id="7" name="Retired who do not want job"/>
    <tableColumn id="8" name="Students who do not want job"/>
    <tableColumn id="9" name="'Other' who do not want job"/>
    <tableColumn id="10" name="Long-term sick (%)"/>
    <tableColumn id="11" name="Family and home care (%)"/>
    <tableColumn id="12" name="Retired (%)"/>
    <tableColumn id="13" name="Student (%)"/>
    <tableColumn id="14" name="'Other' (%)"/>
    <tableColumn id="15" name="Small sample size cells [note 22]"/>
  </tableColumns>
  <tableStyleInfo name="none" showFirstColumn="0" showLastColumn="0" showRowStripes="0" showColumnStripes="0"/>
</table>
</file>

<file path=xl/tables/table16.xml><?xml version="1.0" encoding="utf-8"?>
<table xmlns="http://schemas.openxmlformats.org/spreadsheetml/2006/main" id="18" name="table_2_6b" displayName="table_2_6b" ref="A22:O32" totalsRowShown="0">
  <tableColumns count="15">
    <tableColumn id="1" name="Rolling monthly quarter [note 3]"/>
    <tableColumn id="2" name="Males aged 16 to 64 economically inactive"/>
    <tableColumn id="3" name="Males who want job"/>
    <tableColumn id="4" name="Males who do not want job"/>
    <tableColumn id="5" name="Long-term sick males who do not want job"/>
    <tableColumn id="6" name="Family and home care males who do not want job"/>
    <tableColumn id="7" name="Retired males who do not want job"/>
    <tableColumn id="8" name="Male students who do not want job"/>
    <tableColumn id="9" name="'Other' males who do not want job"/>
    <tableColumn id="10" name="Male long-term sick (%)"/>
    <tableColumn id="11" name="Male family and home care (%)"/>
    <tableColumn id="12" name="Retired males (%)"/>
    <tableColumn id="13" name="Student males (%)"/>
    <tableColumn id="14" name="Males 'other' (%)"/>
    <tableColumn id="15" name="Small sample size cells [note 22]"/>
  </tableColumns>
  <tableStyleInfo name="none" showFirstColumn="0" showLastColumn="0" showRowStripes="0" showColumnStripes="0"/>
</table>
</file>

<file path=xl/tables/table17.xml><?xml version="1.0" encoding="utf-8"?>
<table xmlns="http://schemas.openxmlformats.org/spreadsheetml/2006/main" id="19" name="table_2_6c" displayName="table_2_6c" ref="A35:O45" totalsRowShown="0">
  <tableColumns count="15">
    <tableColumn id="1" name="Rolling monthly quarter [note 3]"/>
    <tableColumn id="2" name="Females aged 16 to 64 economically inactive"/>
    <tableColumn id="3" name="Females who want job"/>
    <tableColumn id="4" name="Females who do not want job"/>
    <tableColumn id="5" name="Long-term sick females who do not want job"/>
    <tableColumn id="6" name="Family and home care females who do not want job"/>
    <tableColumn id="7" name="Retired females who do not want job"/>
    <tableColumn id="8" name="Female students who do not want job"/>
    <tableColumn id="9" name="'Other' females who do not want job"/>
    <tableColumn id="10" name="Females long-term sick (%)"/>
    <tableColumn id="11" name="Female family and home care (%)"/>
    <tableColumn id="12" name="Retired females (%)"/>
    <tableColumn id="13" name="Student females (%)"/>
    <tableColumn id="14" name="Females 'other' (%)"/>
    <tableColumn id="15" name="Small sample size cells [note 22]"/>
  </tableColumns>
  <tableStyleInfo name="none" showFirstColumn="0" showLastColumn="0" showRowStripes="0" showColumnStripes="0"/>
</table>
</file>

<file path=xl/tables/table18.xml><?xml version="1.0" encoding="utf-8"?>
<table xmlns="http://schemas.openxmlformats.org/spreadsheetml/2006/main" id="20" name="table_2_7a" displayName="table_2_7a" ref="A8:P18" totalsRowShown="0">
  <tableColumns count="16">
    <tableColumn id="1" name="Rolling monthly quarter [note 3]"/>
    <tableColumn id="2" name="Aged 16 and over total economically inactive"/>
    <tableColumn id="3" name="Aged 16 to 64 total economically inactive"/>
    <tableColumn id="4" name="Aged 16 to 24 total economically inactive"/>
    <tableColumn id="5" name="Aged 25 to 34 total economically inactive"/>
    <tableColumn id="6" name="Aged 35 to 49 total economically inactive"/>
    <tableColumn id="7" name="Aged 50 to 64 total economically inactive"/>
    <tableColumn id="8" name="Aged 65 and over total economically inactive"/>
    <tableColumn id="9" name="Aged 16 and over economic inactivity rate (%)"/>
    <tableColumn id="10" name="Aged 16 to 64 economic inactivity rate (%)"/>
    <tableColumn id="11" name="Aged 16 to 24 economic inactivity rate (%)"/>
    <tableColumn id="12" name="Aged 25 to 34 economic inactivity rate (%)"/>
    <tableColumn id="13" name="Aged 35 to 49 economic inactivity rate (%)"/>
    <tableColumn id="14" name="Aged 50 to 64 economic inactivity rate (%)"/>
    <tableColumn id="15" name="Aged 65 and over economic inactivity rate (%)"/>
    <tableColumn id="16" name="Small sample size cells [note 22]"/>
  </tableColumns>
  <tableStyleInfo name="none" showFirstColumn="0" showLastColumn="0" showRowStripes="0" showColumnStripes="0"/>
</table>
</file>

<file path=xl/tables/table19.xml><?xml version="1.0" encoding="utf-8"?>
<table xmlns="http://schemas.openxmlformats.org/spreadsheetml/2006/main" id="21" name="table_2_7b" displayName="table_2_7b" ref="A21:P31" totalsRowShown="0">
  <tableColumns count="16">
    <tableColumn id="1" name="Rolling monthly quarter [note 3]"/>
    <tableColumn id="2" name="Aged 16 and over economically inactive males"/>
    <tableColumn id="3" name="Aged 16 to 64 economically inactive males"/>
    <tableColumn id="4" name="Aged 16 to 24 economically inactive males"/>
    <tableColumn id="5" name="Aged 25 to 34 economically inactive males"/>
    <tableColumn id="6" name="Aged 35 to 49 economically inactive males"/>
    <tableColumn id="7" name="Aged 50 to 64 economically inactive males"/>
    <tableColumn id="8" name="Aged 65 and over economically inactive males"/>
    <tableColumn id="9" name="Aged 16 and over male economic inactivity rate (%)"/>
    <tableColumn id="10" name="Aged 16 to 64 male economic inactivity rate (%)"/>
    <tableColumn id="11" name="Aged 16 to 24 male economic inactivity rate (%)"/>
    <tableColumn id="12" name="Aged 25 to 34 male economic inactivity rate (%)"/>
    <tableColumn id="13" name="Aged 35 to 49 male economic inactivity rate (%)"/>
    <tableColumn id="14" name="Aged 50 to 64 male economic inactivity rate (%)"/>
    <tableColumn id="15" name="Aged 65 and over male economic inactivity rate (%)"/>
    <tableColumn id="16" name="Small sample size cells [note 22]"/>
  </tableColumns>
  <tableStyleInfo name="none" showFirstColumn="0" showLastColumn="0" showRowStripes="0" showColumnStripes="0"/>
</table>
</file>

<file path=xl/tables/table2.xml><?xml version="1.0" encoding="utf-8"?>
<table xmlns="http://schemas.openxmlformats.org/spreadsheetml/2006/main" id="4" name="lmsa" displayName="lmsa" ref="A7:AC18" totalsRowShown="0" headerRowDxfId="61" dataDxfId="60">
  <tableColumns count="29">
    <tableColumn id="1" name="Rolling monthly quarter [note 3]" dataDxfId="59"/>
    <tableColumn id="2" name="Age 16 and over population [note 4]" dataDxfId="58"/>
    <tableColumn id="3" name="Total economically active [note 7]" dataDxfId="57"/>
    <tableColumn id="4" name="Total in employment [note 5]" dataDxfId="56"/>
    <tableColumn id="5" name="Unemployed [note 6]" dataDxfId="55"/>
    <tableColumn id="6" name="Economically inactive [note 8]" dataDxfId="54"/>
    <tableColumn id="7" name="Activity rate [note 9] (%)" dataDxfId="53"/>
    <tableColumn id="8" name="Employment rate [note 10] (%)" dataDxfId="52"/>
    <tableColumn id="9" name="Unemployment rate [note 11] (%)" dataDxfId="51"/>
    <tableColumn id="10" name="Inactivity rate [note 12] (%)" dataDxfId="50"/>
    <tableColumn id="11" name="Male population Age 16 and over [note 4]" dataDxfId="49"/>
    <tableColumn id="12" name="Males economically active [note 7]" dataDxfId="48"/>
    <tableColumn id="13" name="Males in employment [note 5]" dataDxfId="47"/>
    <tableColumn id="14" name="Males unemployed [note 6]" dataDxfId="46"/>
    <tableColumn id="15" name="Males economically inactive [note 8]" dataDxfId="45"/>
    <tableColumn id="16" name="Male activity rate [note 9] (%)" dataDxfId="44"/>
    <tableColumn id="17" name="Male employment rate [note 10] (%)" dataDxfId="43"/>
    <tableColumn id="18" name="Male unemployment rate [note 11] (%)" dataDxfId="42"/>
    <tableColumn id="19" name="Male inactivity rate [note 12] (%)" dataDxfId="41"/>
    <tableColumn id="20" name="Female population Age 16 and over [note 4]" dataDxfId="40"/>
    <tableColumn id="21" name="Females economically active [note 7]" dataDxfId="39"/>
    <tableColumn id="22" name="Females in employment [note 5]" dataDxfId="38"/>
    <tableColumn id="23" name="Females unemployed [note 6]" dataDxfId="37"/>
    <tableColumn id="24" name="Females economically inactive [note 8]" dataDxfId="36"/>
    <tableColumn id="25" name="Female activity rate [note 9] (%)" dataDxfId="35"/>
    <tableColumn id="26" name="Female employment rate [note 10] (%)" dataDxfId="34"/>
    <tableColumn id="27" name="Female unemployment rate [note 11] (%)" dataDxfId="33"/>
    <tableColumn id="28" name="Female inactivity rate [note 12] (%)" dataDxfId="32"/>
    <tableColumn id="29" name="Small sample size cells [note 22]" dataDxfId="31"/>
  </tableColumns>
  <tableStyleInfo name="none" showFirstColumn="0" showLastColumn="0" showRowStripes="0" showColumnStripes="0"/>
</table>
</file>

<file path=xl/tables/table20.xml><?xml version="1.0" encoding="utf-8"?>
<table xmlns="http://schemas.openxmlformats.org/spreadsheetml/2006/main" id="22" name="table_2_7c" displayName="table_2_7c" ref="A34:P44" totalsRowShown="0">
  <tableColumns count="16">
    <tableColumn id="1" name="Rolling monthly quarter [note 3]"/>
    <tableColumn id="2" name="Aged 16 and over economically inactive females"/>
    <tableColumn id="3" name="Aged 16 to 64 economically inactive females"/>
    <tableColumn id="4" name="Aged 16 to 24 economically inactive females"/>
    <tableColumn id="5" name="Aged 25 to 34 economically inactive females"/>
    <tableColumn id="6" name="Aged 35 to 49 economically inactive females"/>
    <tableColumn id="7" name="Aged 50 to 64 economically inactive females"/>
    <tableColumn id="8" name="Aged 65 and over economically inactive females"/>
    <tableColumn id="9" name="Aged 16 and over female economic inactivity rate (%)"/>
    <tableColumn id="10" name="Aged 16 to 64 female economic inactivity rate (%)"/>
    <tableColumn id="11" name="Aged 16 to 24 female economic inactivity rate (%)"/>
    <tableColumn id="12" name="Aged 25 to 34 female economic inactivity rate (%)"/>
    <tableColumn id="13" name="Aged 35 to 49 female economic inactivity rate (%)"/>
    <tableColumn id="14" name="Aged 50 to 64 female economic inactivity rate (%)"/>
    <tableColumn id="15" name="Aged 65 and over female economic inactivity rate (%)"/>
    <tableColumn id="16" name="Small sample size cells [note 22]"/>
  </tableColumns>
  <tableStyleInfo name="none" showFirstColumn="0" showLastColumn="0" showRowStripes="0" showColumnStripes="0"/>
</table>
</file>

<file path=xl/tables/table21.xml><?xml version="1.0" encoding="utf-8"?>
<table xmlns="http://schemas.openxmlformats.org/spreadsheetml/2006/main" id="23" name="table_2_8a" displayName="table_2_8a" ref="A9:K19" totalsRowShown="0">
  <tableColumns count="11">
    <tableColumn id="1" name="Rolling monthly quarter [note 3]"/>
    <tableColumn id="2" name="Total aged 16 and over in employment"/>
    <tableColumn id="3" name="Employees [note 13]"/>
    <tableColumn id="4" name="Self Employed [note 13]"/>
    <tableColumn id="5" name="Other"/>
    <tableColumn id="6" name="Full-time worker [note 15]"/>
    <tableColumn id="7" name="Part-time worker [note 15]"/>
    <tableColumn id="8" name="Workers with second jobs"/>
    <tableColumn id="9" name="Temporary employees [note 16]"/>
    <tableColumn id="10" name="Temporary employees [note 16] as percentage of all employees (%)"/>
    <tableColumn id="11" name="Small sample size cells [note 22]"/>
  </tableColumns>
  <tableStyleInfo name="none" showFirstColumn="0" showLastColumn="0" showRowStripes="0" showColumnStripes="0"/>
</table>
</file>

<file path=xl/tables/table22.xml><?xml version="1.0" encoding="utf-8"?>
<table xmlns="http://schemas.openxmlformats.org/spreadsheetml/2006/main" id="24" name="table_2_8b" displayName="table_2_8b" ref="A22:K32" totalsRowShown="0">
  <tableColumns count="11">
    <tableColumn id="1" name="Rolling monthly quarter [note 3]"/>
    <tableColumn id="2" name="Males aged 16 and over in employment"/>
    <tableColumn id="3" name="Male employees [note 13]"/>
    <tableColumn id="4" name="Male self employed [note 13]"/>
    <tableColumn id="5" name=" Male 'Other'"/>
    <tableColumn id="6" name="Male full-time worker [note 15]"/>
    <tableColumn id="7" name="Male part-time worker [note 15]"/>
    <tableColumn id="8" name="Male workers with second jobs"/>
    <tableColumn id="9" name="Male temporary employees [note 16]"/>
    <tableColumn id="10" name="Male temporary employees [note 16] as percentage of all employees (%)"/>
    <tableColumn id="11" name="Small sample size cells [note 22]"/>
  </tableColumns>
  <tableStyleInfo name="none" showFirstColumn="0" showLastColumn="0" showRowStripes="0" showColumnStripes="0"/>
</table>
</file>

<file path=xl/tables/table23.xml><?xml version="1.0" encoding="utf-8"?>
<table xmlns="http://schemas.openxmlformats.org/spreadsheetml/2006/main" id="25" name="table_2_8c" displayName="table_2_8c" ref="A35:K45" totalsRowShown="0">
  <tableColumns count="11">
    <tableColumn id="1" name="Rolling monthly quarter [note 3]"/>
    <tableColumn id="2" name="Females aged 16 and over in employment"/>
    <tableColumn id="3" name="Female employees [note 13]"/>
    <tableColumn id="4" name="Females self employed [note 13]"/>
    <tableColumn id="5" name="Female 'Other'"/>
    <tableColumn id="6" name="Female full-time worker [note 15]"/>
    <tableColumn id="7" name="Female part-time worker [note 15]"/>
    <tableColumn id="8" name="Female workers with second jobs"/>
    <tableColumn id="9" name="Female temporary employees [note 16]"/>
    <tableColumn id="10" name="Female temporary employees [note 16] as percentage of all employees (%)"/>
    <tableColumn id="11" name="Small sample size cells [note 22]"/>
  </tableColumns>
  <tableStyleInfo name="none" showFirstColumn="0" showLastColumn="0" showRowStripes="0" showColumnStripes="0"/>
</table>
</file>

<file path=xl/tables/table24.xml><?xml version="1.0" encoding="utf-8"?>
<table xmlns="http://schemas.openxmlformats.org/spreadsheetml/2006/main" id="26" name="table_2_9a" displayName="table_2_9a" ref="A8:G18" totalsRowShown="0">
  <tableColumns count="7">
    <tableColumn id="1" name="Rolling monthly quarter [note 3]"/>
    <tableColumn id="2" name="Total weekly hours (millions)"/>
    <tableColumn id="3" name="Total average hours"/>
    <tableColumn id="4" name="Full-time average hours (in main job) [note 15]"/>
    <tableColumn id="5" name="Part-time average hours (in main job) [note 15]"/>
    <tableColumn id="6" name="Average hours of workers with second jobs"/>
    <tableColumn id="7" name="Small sample size cells [note 22]"/>
  </tableColumns>
  <tableStyleInfo name="none" showFirstColumn="0" showLastColumn="0" showRowStripes="0" showColumnStripes="0"/>
</table>
</file>

<file path=xl/tables/table25.xml><?xml version="1.0" encoding="utf-8"?>
<table xmlns="http://schemas.openxmlformats.org/spreadsheetml/2006/main" id="27" name="table_2_9b" displayName="table_2_9b" ref="A21:G31" totalsRowShown="0">
  <tableColumns count="7">
    <tableColumn id="1" name="Rolling monthly quarter [note 3]"/>
    <tableColumn id="2" name="Total weekly hours for males (millions)"/>
    <tableColumn id="3" name="Total average hours for males"/>
    <tableColumn id="4" name="Full-time average hours for males (in main job) [note 15]"/>
    <tableColumn id="5" name="Part-time average hours for males (in main job) [note 15]"/>
    <tableColumn id="6" name="Average hours of male workers with second jobs"/>
    <tableColumn id="7" name="Small sample size cells [note 22]"/>
  </tableColumns>
  <tableStyleInfo name="none" showFirstColumn="0" showLastColumn="0" showRowStripes="0" showColumnStripes="0"/>
</table>
</file>

<file path=xl/tables/table26.xml><?xml version="1.0" encoding="utf-8"?>
<table xmlns="http://schemas.openxmlformats.org/spreadsheetml/2006/main" id="28" name="table_2_9c" displayName="table_2_9c" ref="A34:G44" totalsRowShown="0">
  <tableColumns count="7">
    <tableColumn id="1" name="Rolling monthly quarter [note 3]"/>
    <tableColumn id="2" name="Total weekly hours for females (millions)"/>
    <tableColumn id="3" name="Total average hours for females"/>
    <tableColumn id="4" name="Full-time average hours for females (in main job) [note 15]"/>
    <tableColumn id="5" name="Part-time average hours for females (in main job) [note 15]"/>
    <tableColumn id="6" name="Average hours of female workers with second jobs"/>
    <tableColumn id="7" name="Small sample size cells [note 22]"/>
  </tableColumns>
  <tableStyleInfo name="none" showFirstColumn="0" showLastColumn="0" showRowStripes="0" showColumnStripes="0"/>
</table>
</file>

<file path=xl/tables/table27.xml><?xml version="1.0" encoding="utf-8"?>
<table xmlns="http://schemas.openxmlformats.org/spreadsheetml/2006/main" id="29" name="table_2_10a" displayName="table_2_10a" ref="A8:P18" totalsRowShown="0">
  <tableColumns count="16">
    <tableColumn id="1" name="Rolling monthly quarter [note 3]"/>
    <tableColumn id="2" name="Aged 16 and over total employed"/>
    <tableColumn id="3" name="Aged 16 to 64 total employed"/>
    <tableColumn id="4" name="Aged 16 to 24 total employed"/>
    <tableColumn id="5" name="Aged 25 to 34 total employed"/>
    <tableColumn id="6" name="Aged 35 to 49 total employed"/>
    <tableColumn id="7" name="Aged 50 to 64 total employed"/>
    <tableColumn id="8" name="Aged 65 and over total employed"/>
    <tableColumn id="9" name="Aged 16 and over employment rate (%)"/>
    <tableColumn id="10" name="Aged 16 to 64 employment rate (%)"/>
    <tableColumn id="11" name="Aged 16 to 24 employment rate (%)"/>
    <tableColumn id="12" name="Aged 25 to 34 employment rate (%)"/>
    <tableColumn id="13" name="Aged 35 to 49 employment rate (%)"/>
    <tableColumn id="14" name="Aged 50 to 64 employment rate (%)"/>
    <tableColumn id="15" name="Aged 65 and over employment rate (%)"/>
    <tableColumn id="16" name="Small sample size cells [note 22]"/>
  </tableColumns>
  <tableStyleInfo name="none" showFirstColumn="0" showLastColumn="0" showRowStripes="0" showColumnStripes="0"/>
</table>
</file>

<file path=xl/tables/table28.xml><?xml version="1.0" encoding="utf-8"?>
<table xmlns="http://schemas.openxmlformats.org/spreadsheetml/2006/main" id="30" name="table_2_10b" displayName="table_2_10b" ref="A21:P31" totalsRowShown="0">
  <tableColumns count="16">
    <tableColumn id="1" name="Rolling monthly quarter [note 3]"/>
    <tableColumn id="2" name="Males aged 16 and over total employed"/>
    <tableColumn id="3" name="Males aged 16 to 64 total employed"/>
    <tableColumn id="4" name="Males aged 16 to 24 total employed"/>
    <tableColumn id="5" name="Males aged 25 to 34 total employed"/>
    <tableColumn id="6" name="Males aged 35 to 49 total employed"/>
    <tableColumn id="7" name="Males aged 50 to 64 total employed"/>
    <tableColumn id="8" name="Males aged 65 and over total employed"/>
    <tableColumn id="9" name="Males aged 16 and over employment rate (%)"/>
    <tableColumn id="10" name="Males aged 16 to 64 employment rate (%)"/>
    <tableColumn id="11" name="Males aged 16 to 24 employment rate (%)"/>
    <tableColumn id="12" name="Males aged 25 to 34 employment rate (%)"/>
    <tableColumn id="13" name="Males aged 35 to 49 employment rate (%)"/>
    <tableColumn id="14" name="Males aged 50 to 64 employment rate (%)"/>
    <tableColumn id="15" name="Males aged 65 and over employment rate (%)"/>
    <tableColumn id="16" name="Small sample size cells [note 22]"/>
  </tableColumns>
  <tableStyleInfo name="none" showFirstColumn="0" showLastColumn="0" showRowStripes="0" showColumnStripes="0"/>
</table>
</file>

<file path=xl/tables/table29.xml><?xml version="1.0" encoding="utf-8"?>
<table xmlns="http://schemas.openxmlformats.org/spreadsheetml/2006/main" id="31" name="table_2_10c" displayName="table_2_10c" ref="A34:P44" totalsRowShown="0">
  <tableColumns count="16">
    <tableColumn id="1" name="Rolling monthly quarter [note 3]"/>
    <tableColumn id="2" name="Females aged 16 and over total employed"/>
    <tableColumn id="3" name="Females aged 16 to 64 total employed"/>
    <tableColumn id="4" name="Females aged 16 to 24 total employed"/>
    <tableColumn id="5" name="Females aged 25 to 34 total employed"/>
    <tableColumn id="6" name="Females aged 35 to 49 total employed"/>
    <tableColumn id="7" name="Females aged 50 to 64 total employed"/>
    <tableColumn id="8" name="Females aged 65 and over total employed"/>
    <tableColumn id="9" name="Females aged 16 and over employment rate (%)"/>
    <tableColumn id="10" name="Females aged 16 to 64 employment rate (%)"/>
    <tableColumn id="11" name="Females aged 16 to 24 employment rate (%)"/>
    <tableColumn id="12" name="Females aged 25 to 34 employment rate (%)"/>
    <tableColumn id="13" name="Females aged 35 to 49 employment rate (%)"/>
    <tableColumn id="14" name="Females aged 50 to 64 employment rate (%)"/>
    <tableColumn id="15" name="Females aged 65 and over employment rate (%)"/>
    <tableColumn id="16" name="Small sample size cells [note 22]"/>
  </tableColumns>
  <tableStyleInfo name="none" showFirstColumn="0" showLastColumn="0" showRowStripes="0" showColumnStripes="0"/>
</table>
</file>

<file path=xl/tables/table3.xml><?xml version="1.0" encoding="utf-8"?>
<table xmlns="http://schemas.openxmlformats.org/spreadsheetml/2006/main" id="5" name="lmsb" displayName="lmsb" ref="A21:AC32" totalsRowShown="0" headerRowDxfId="30" dataDxfId="29">
  <tableColumns count="29">
    <tableColumn id="1" name="Rolling monthly quarter [note 3]" dataDxfId="28"/>
    <tableColumn id="2" name="Aged 16 to 64 population [note 4]" dataDxfId="27"/>
    <tableColumn id="3" name="Total economically active [note 7]" dataDxfId="26"/>
    <tableColumn id="4" name="Total in employment [note 5]" dataDxfId="25"/>
    <tableColumn id="5" name="Unemployed [note 6]" dataDxfId="24"/>
    <tableColumn id="6" name="Economically inactive [note 8]" dataDxfId="23"/>
    <tableColumn id="7" name="Activity rate [note 9] (%)" dataDxfId="22"/>
    <tableColumn id="8" name="Employment rate [note 10] (%)" dataDxfId="21"/>
    <tableColumn id="9" name="Unemployment rate [note 11] (%)" dataDxfId="20"/>
    <tableColumn id="10" name="Inactivity rate [note 12] (%)" dataDxfId="19"/>
    <tableColumn id="11" name="Male population aged 16 to 64 [note 4]" dataDxfId="18"/>
    <tableColumn id="12" name="Males economically active [note 7]" dataDxfId="17"/>
    <tableColumn id="13" name="Males in employment [note 5]" dataDxfId="16"/>
    <tableColumn id="14" name="Males unemployed [note 6]" dataDxfId="15"/>
    <tableColumn id="15" name="Males economically inactive [note 8]" dataDxfId="14"/>
    <tableColumn id="16" name="Male activity rate [note 9] (%)" dataDxfId="13"/>
    <tableColumn id="17" name="Male employment rate [note 10] (%)" dataDxfId="12"/>
    <tableColumn id="18" name="Male unemployment rate [note 11] (%)" dataDxfId="11"/>
    <tableColumn id="19" name="Male inactivity rate [note 12] (%)" dataDxfId="10"/>
    <tableColumn id="20" name="Female population aged 16 to 64 [note 4]" dataDxfId="9"/>
    <tableColumn id="21" name="Females economically active [note 7]" dataDxfId="8"/>
    <tableColumn id="22" name="Females in employment [note 5]" dataDxfId="7"/>
    <tableColumn id="23" name="Females unemployed [note 6]" dataDxfId="6"/>
    <tableColumn id="24" name="Females economically inactive [note 8]" dataDxfId="5"/>
    <tableColumn id="25" name="Female activity rate [note 9] (%)" dataDxfId="4"/>
    <tableColumn id="26" name="Female employment rate [note 10] (%)" dataDxfId="3"/>
    <tableColumn id="27" name="Female unemployment rate [note 11] (%)" dataDxfId="2"/>
    <tableColumn id="28" name="Female inactivity rate [note 12] (%)" dataDxfId="1"/>
    <tableColumn id="29" name="Small sample size cells [note 22]" dataDxfId="0"/>
  </tableColumns>
  <tableStyleInfo name="none" showFirstColumn="0" showLastColumn="0" showRowStripes="0" showColumnStripes="0"/>
</table>
</file>

<file path=xl/tables/table30.xml><?xml version="1.0" encoding="utf-8"?>
<table xmlns="http://schemas.openxmlformats.org/spreadsheetml/2006/main" id="32" name="table_2_11" displayName="table_2_11" ref="A7:N17" totalsRowShown="0">
  <tableColumns count="14">
    <tableColumn id="1" name="Rolling monthly quarter [note 3]"/>
    <tableColumn id="2" name="Aged 16 and over total unemployed"/>
    <tableColumn id="3" name="Aged 16 to 24 total unemployed"/>
    <tableColumn id="4" name="Aged 25 to 34 total unemployed"/>
    <tableColumn id="5" name="Aged 35 to 49 total unemployed"/>
    <tableColumn id="6" name="Aged 50 to 64 total unemployed"/>
    <tableColumn id="7" name="Aged 65 and over total unemployed"/>
    <tableColumn id="8" name="Aged 16 and over unemployment rate (%)"/>
    <tableColumn id="9" name="Aged 16 to 24 unemployment rate (%)"/>
    <tableColumn id="10" name="Aged 25 to 34 unemployment rate (%)"/>
    <tableColumn id="11" name="Aged 35 to 49 unemployment rate (%)"/>
    <tableColumn id="12" name="Aged 50 to 64 unemployment rate (%)"/>
    <tableColumn id="13" name="Aged 65 and over unemployment rate (%)"/>
    <tableColumn id="14" name="Small sample size cells [note 22]"/>
  </tableColumns>
  <tableStyleInfo name="none" showFirstColumn="0" showLastColumn="0" showRowStripes="0" showColumnStripes="0"/>
</table>
</file>

<file path=xl/tables/table31.xml><?xml version="1.0" encoding="utf-8"?>
<table xmlns="http://schemas.openxmlformats.org/spreadsheetml/2006/main" id="33" name="table_2_12" displayName="table_2_12" ref="A8:H18" totalsRowShown="0">
  <tableColumns count="8">
    <tableColumn id="1" name="Rolling monthly quarter [note 3]"/>
    <tableColumn id="2" name="Aged 16 and over total unemployed"/>
    <tableColumn id="3" name="Up to 6 months unemployed"/>
    <tableColumn id="4" name="6 to 12 months unemployed"/>
    <tableColumn id="5" name="Over 12 months unemployed"/>
    <tableColumn id="6" name="Over 24 months unemployed"/>
    <tableColumn id="7" name="Long term unemployed as a percentage of total (%)"/>
    <tableColumn id="8" name="Small sample size cells [note 22]"/>
  </tableColumns>
  <tableStyleInfo name="none" showFirstColumn="0" showLastColumn="0" showRowStripes="0" showColumnStripes="0"/>
</table>
</file>

<file path=xl/tables/table32.xml><?xml version="1.0" encoding="utf-8"?>
<table xmlns="http://schemas.openxmlformats.org/spreadsheetml/2006/main" id="34" name="table_2_13" displayName="table_2_13" ref="A7:H22" totalsRowShown="0">
  <tableColumns count="8">
    <tableColumn id="1" name="Region"/>
    <tableColumn id="2" name="Economic inactivity rate"/>
    <tableColumn id="3" name="Economic inactivity rate annual change"/>
    <tableColumn id="4" name="Employment rate"/>
    <tableColumn id="5" name="Employment rate annual change"/>
    <tableColumn id="6" name="Unemployment rate"/>
    <tableColumn id="7" name="Unemployment rate annual change"/>
    <tableColumn id="8" name="Job density indicator"/>
  </tableColumns>
  <tableStyleInfo name="none" showFirstColumn="0" showLastColumn="0" showRowStripes="0" showColumnStripes="0"/>
</table>
</file>

<file path=xl/tables/table33.xml><?xml version="1.0" encoding="utf-8"?>
<table xmlns="http://schemas.openxmlformats.org/spreadsheetml/2006/main" id="35" name="table_2_14" displayName="table_2_14" ref="A6:E18" totalsRowShown="0">
  <tableColumns count="5">
    <tableColumn id="1" name="Region"/>
    <tableColumn id="2" name="Employment rate"/>
    <tableColumn id="3" name="Employment rate 95% confidence interval"/>
    <tableColumn id="4" name="Unemployment rate"/>
    <tableColumn id="5" name="Unemployment rate 95% confidence interval"/>
  </tableColumns>
  <tableStyleInfo name="none" showFirstColumn="0" showLastColumn="0" showRowStripes="0" showColumnStripes="0"/>
</table>
</file>

<file path=xl/tables/table34.xml><?xml version="1.0" encoding="utf-8"?>
<table xmlns="http://schemas.openxmlformats.org/spreadsheetml/2006/main" id="36" name="table_2_48" displayName="table_2_48" ref="A6:G11" totalsRowShown="0">
  <tableColumns count="7">
    <tableColumn id="1" name="October-December 2022"/>
    <tableColumn id="2" name="Lower limit"/>
    <tableColumn id="3" name="LFS estimate"/>
    <tableColumn id="4" name="Upper limit"/>
    <tableColumn id="5" name="Change in lower limit"/>
    <tableColumn id="6" name="Change in LFS estimate"/>
    <tableColumn id="7" name="Change in upper limit"/>
  </tableColumns>
  <tableStyleInfo name="none" showFirstColumn="0" showLastColumn="0" showRowStripes="0" showColumnStripes="0"/>
</table>
</file>

<file path=xl/tables/table35.xml><?xml version="1.0" encoding="utf-8"?>
<table xmlns="http://schemas.openxmlformats.org/spreadsheetml/2006/main" id="37" name="table_2_49" displayName="table_2_49" ref="A5:H11" totalsRowShown="0">
  <tableColumns count="8">
    <tableColumn id="1" name="Labour market status"/>
    <tableColumn id="2" name="Estimate"/>
    <tableColumn id="3" name="Confidence interval: estimate"/>
    <tableColumn id="4" name="Change over quarter"/>
    <tableColumn id="5" name="Confidence interval: quarterly change"/>
    <tableColumn id="6" name="Change over year"/>
    <tableColumn id="7" name="Confidence interval: annual change"/>
    <tableColumn id="8" name="Confidence interval around change"/>
  </tableColumns>
  <tableStyleInfo name="none" showFirstColumn="0" showLastColumn="0" showRowStripes="0" showColumnStripes="0"/>
</table>
</file>

<file path=xl/tables/table36.xml><?xml version="1.0" encoding="utf-8"?>
<table xmlns="http://schemas.openxmlformats.org/spreadsheetml/2006/main" id="38" name="notes" displayName="notes" ref="A2:B24" totalsRowShown="0">
  <tableColumns count="2">
    <tableColumn id="1" name="Note reference"/>
    <tableColumn id="2" name="Note or definition"/>
  </tableColumns>
  <tableStyleInfo name="none" showFirstColumn="0" showLastColumn="0" showRowStripes="0" showColumnStripes="0"/>
</table>
</file>

<file path=xl/tables/table4.xml><?xml version="1.0" encoding="utf-8"?>
<table xmlns="http://schemas.openxmlformats.org/spreadsheetml/2006/main" id="6" name="table_2_2a" displayName="table_2_2a" ref="A7:AC18"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
    <tableColumn id="10" name="Inactivity rate [note 12] (%)"/>
    <tableColumn id="11" name="Male population aged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d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
    <tableColumn id="28" name="Female inactivity rate [note 12] (%)"/>
    <tableColumn id="29" name="Small sample size cells [note 22]"/>
  </tableColumns>
  <tableStyleInfo name="none" showFirstColumn="0" showLastColumn="0" showRowStripes="0" showColumnStripes="0"/>
</table>
</file>

<file path=xl/tables/table5.xml><?xml version="1.0" encoding="utf-8"?>
<table xmlns="http://schemas.openxmlformats.org/spreadsheetml/2006/main" id="7" name="table_2_2b" displayName="table_2_2b" ref="A21:AC32" totalsRowShown="0">
  <tableColumns count="29">
    <tableColumn id="1" name="Rolling monthly quarter [note 3]"/>
    <tableColumn id="2" name="Aged 16 to 64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
    <tableColumn id="10" name="Inactivity rate [note 12] (%)"/>
    <tableColumn id="11" name="Male population aged 16 to 64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d 16 to 64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
    <tableColumn id="28" name="Female inactivity rate [note 12] (%)"/>
    <tableColumn id="29" name="Small sample size cells [note 22]"/>
  </tableColumns>
  <tableStyleInfo name="none" showFirstColumn="0" showLastColumn="0" showRowStripes="0" showColumnStripes="0"/>
</table>
</file>

<file path=xl/tables/table6.xml><?xml version="1.0" encoding="utf-8"?>
<table xmlns="http://schemas.openxmlformats.org/spreadsheetml/2006/main" id="8" name="table_2_3a" displayName="table_2_3a" ref="A8:P18" totalsRowShown="0">
  <tableColumns count="16">
    <tableColumn id="1" name="Rolling monthly quarter [note 3]"/>
    <tableColumn id="2" name="Aged 16 and over economically active"/>
    <tableColumn id="3" name="Aged 16 to 64 economically active"/>
    <tableColumn id="4" name="Aged 16 to 24 economically active"/>
    <tableColumn id="5" name="Aged 25 to 34 economically active"/>
    <tableColumn id="6" name="Aged 35 to 49 economically active"/>
    <tableColumn id="7" name="Aged 50 to 64 economically active"/>
    <tableColumn id="8" name="Aged 65 and over total economically active"/>
    <tableColumn id="9" name="Aged 16 and over economic activity rate (%)"/>
    <tableColumn id="10" name="Aged 16 to 64 economic activity rate (%)"/>
    <tableColumn id="11" name="Aged 16 to 24 economic activity rate (%)"/>
    <tableColumn id="12" name="Aged 25 to 34 economic activity rate (%)"/>
    <tableColumn id="13" name="Aged 35 to 49 economic activity rate (%)"/>
    <tableColumn id="14" name="Aged 50 to 64 economic activity rate (%)"/>
    <tableColumn id="15" name="Aged 65 and over economic activity rate (%)"/>
    <tableColumn id="16" name="Small sample size cells [note 22]"/>
  </tableColumns>
  <tableStyleInfo name="none" showFirstColumn="0" showLastColumn="0" showRowStripes="0" showColumnStripes="0"/>
</table>
</file>

<file path=xl/tables/table7.xml><?xml version="1.0" encoding="utf-8"?>
<table xmlns="http://schemas.openxmlformats.org/spreadsheetml/2006/main" id="9" name="table_2_3b" displayName="table_2_3b" ref="A21:P31" totalsRowShown="0">
  <tableColumns count="16">
    <tableColumn id="1" name="Rolling monthly quarter [note 3]"/>
    <tableColumn id="2" name="Males aged 16 and over economically active"/>
    <tableColumn id="3" name="Males aged 16 to 64 economically active"/>
    <tableColumn id="4" name="Males aged 16 to 24 economically active"/>
    <tableColumn id="5" name="Males aged 25 to 34 economically active"/>
    <tableColumn id="6" name="Males aged 35 to 49 economically active"/>
    <tableColumn id="7" name="Males aged 50 to 64 economically active"/>
    <tableColumn id="8" name="Males aged 65 and over total economically active"/>
    <tableColumn id="9" name="Males aged 16 and over economic activity rate (%)"/>
    <tableColumn id="10" name="Males aged 16 to 64 economic activity rate (%)"/>
    <tableColumn id="11" name="Males aged 16 to 24 economic activity rate (%)"/>
    <tableColumn id="12" name="Males aged 25 to 34 economic activity rate (%)"/>
    <tableColumn id="13" name="Males aged 35 to 49 economic activity rate (%)"/>
    <tableColumn id="14" name="Males aged 50 to 64 economic activity rate (%)"/>
    <tableColumn id="15" name="Males aged 65 and over economic activity rate (%)"/>
    <tableColumn id="16" name="Small sample size cells [note 22]"/>
  </tableColumns>
  <tableStyleInfo name="none" showFirstColumn="0" showLastColumn="0" showRowStripes="0" showColumnStripes="0"/>
</table>
</file>

<file path=xl/tables/table8.xml><?xml version="1.0" encoding="utf-8"?>
<table xmlns="http://schemas.openxmlformats.org/spreadsheetml/2006/main" id="10" name="table_2_3c" displayName="table_2_3c" ref="A34:P44" totalsRowShown="0">
  <tableColumns count="16">
    <tableColumn id="1" name="Rolling monthly quarter [note 3]"/>
    <tableColumn id="2" name="Females aged 16 and over economically active"/>
    <tableColumn id="3" name="Females aged 16 to 64 economically active"/>
    <tableColumn id="4" name="Females aged 16 to 24 economically active"/>
    <tableColumn id="5" name="Females aged 25 to 34 economically active"/>
    <tableColumn id="6" name="Females aged 35 to 49 economically active"/>
    <tableColumn id="7" name="Females aged 50 to 64 economically active"/>
    <tableColumn id="8" name="Females aged 65 and over total economically active"/>
    <tableColumn id="9" name="Females aged 16 and over economic activity rate (%)"/>
    <tableColumn id="10" name="Females aged 16 to 64 economic activity rate (%)"/>
    <tableColumn id="11" name="Females aged 16 to 24 economic activity rate (%)"/>
    <tableColumn id="12" name="Females aged 25 to 34 economic activity rate (%)"/>
    <tableColumn id="13" name="Females aged 35 to 49 economic activity rate (%)"/>
    <tableColumn id="14" name="Females aged 50 to 64 economic activity rate (%)"/>
    <tableColumn id="15" name="Females aged 65 and over economic activity rate (%)"/>
    <tableColumn id="16" name="Small sample size cells [note 22]"/>
  </tableColumns>
  <tableStyleInfo name="none" showFirstColumn="0" showLastColumn="0" showRowStripes="0" showColumnStripes="0"/>
</table>
</file>

<file path=xl/tables/table9.xml><?xml version="1.0" encoding="utf-8"?>
<table xmlns="http://schemas.openxmlformats.org/spreadsheetml/2006/main" id="11" name="table_2_4a" displayName="table_2_4a" ref="A8:M18" totalsRowShown="0">
  <tableColumns count="13">
    <tableColumn id="1" name="Rolling monthly quarter [note 3]"/>
    <tableColumn id="2" name="Aged 16 to 64 total economically inactive"/>
    <tableColumn id="3" name="Long-term sick"/>
    <tableColumn id="4" name="Family and home care"/>
    <tableColumn id="5" name="Retired"/>
    <tableColumn id="6" name="Student"/>
    <tableColumn id="7" name="Other"/>
    <tableColumn id="8" name="Long-term sick (%)"/>
    <tableColumn id="9" name="Family and home care (%)"/>
    <tableColumn id="10" name="Retired (%)"/>
    <tableColumn id="11" name="Student (%)"/>
    <tableColumn id="12" name="Other (%)"/>
    <tableColumn id="13" name="Small sample size cells [note 22]"/>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force-survey"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table" Target="../tables/table27.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hyperlink" Target="https://www.ons.gov.uk/methodology/methodologytopicsandstatisticalconcepts/revisions/revisionspoliciesforlabourmarket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defaultColWidth="10.90625" defaultRowHeight="15" x14ac:dyDescent="0.25"/>
  <cols>
    <col min="1" max="1" width="100.81640625" customWidth="1"/>
  </cols>
  <sheetData>
    <row r="1" spans="1:1" ht="19.2" x14ac:dyDescent="0.35">
      <c r="A1" s="2" t="s">
        <v>0</v>
      </c>
    </row>
    <row r="2" spans="1:1" x14ac:dyDescent="0.25">
      <c r="A2" t="s">
        <v>1</v>
      </c>
    </row>
    <row r="3" spans="1:1" x14ac:dyDescent="0.25">
      <c r="A3" s="1" t="s">
        <v>13</v>
      </c>
    </row>
    <row r="4" spans="1:1" ht="27" customHeight="1" x14ac:dyDescent="0.3">
      <c r="A4" s="3" t="s">
        <v>2</v>
      </c>
    </row>
    <row r="5" spans="1:1" ht="75" x14ac:dyDescent="0.25">
      <c r="A5" s="4" t="s">
        <v>3</v>
      </c>
    </row>
    <row r="6" spans="1:1" ht="90" x14ac:dyDescent="0.25">
      <c r="A6" s="4" t="s">
        <v>4</v>
      </c>
    </row>
    <row r="7" spans="1:1" ht="60" x14ac:dyDescent="0.25">
      <c r="A7" s="4" t="s">
        <v>5</v>
      </c>
    </row>
    <row r="8" spans="1:1" ht="45" x14ac:dyDescent="0.25">
      <c r="A8" s="4" t="s">
        <v>6</v>
      </c>
    </row>
    <row r="9" spans="1:1" ht="27" customHeight="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s="1" t="s">
        <v>14</v>
      </c>
    </row>
  </sheetData>
  <hyperlinks>
    <hyperlink ref="A3" r:id="rId1"/>
    <hyperlink ref="A15" r:id="rId2"/>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heetViews>
  <sheetFormatPr defaultColWidth="10.90625" defaultRowHeight="15" x14ac:dyDescent="0.25"/>
  <cols>
    <col min="1" max="1" width="21.81640625" customWidth="1"/>
    <col min="2" max="10" width="17.81640625" customWidth="1"/>
    <col min="11" max="11" width="70.81640625" customWidth="1"/>
  </cols>
  <sheetData>
    <row r="1" spans="1:11" ht="19.2" x14ac:dyDescent="0.35">
      <c r="A1" s="2" t="s">
        <v>335</v>
      </c>
    </row>
    <row r="2" spans="1:11" x14ac:dyDescent="0.25">
      <c r="A2" t="s">
        <v>138</v>
      </c>
    </row>
    <row r="3" spans="1:11" ht="30" customHeight="1" x14ac:dyDescent="0.3">
      <c r="A3" s="3" t="s">
        <v>69</v>
      </c>
    </row>
    <row r="4" spans="1:11" x14ac:dyDescent="0.25">
      <c r="A4" t="s">
        <v>139</v>
      </c>
    </row>
    <row r="5" spans="1:11" x14ac:dyDescent="0.25">
      <c r="A5" t="s">
        <v>140</v>
      </c>
    </row>
    <row r="6" spans="1:11" x14ac:dyDescent="0.25">
      <c r="A6" t="s">
        <v>336</v>
      </c>
    </row>
    <row r="7" spans="1:11" x14ac:dyDescent="0.25">
      <c r="A7" t="s">
        <v>337</v>
      </c>
    </row>
    <row r="8" spans="1:11" ht="30" customHeight="1" x14ac:dyDescent="0.3">
      <c r="A8" s="3" t="s">
        <v>338</v>
      </c>
    </row>
    <row r="9" spans="1:11" ht="78" x14ac:dyDescent="0.3">
      <c r="A9" s="5" t="s">
        <v>76</v>
      </c>
      <c r="B9" s="6" t="s">
        <v>341</v>
      </c>
      <c r="C9" s="6" t="s">
        <v>342</v>
      </c>
      <c r="D9" s="6" t="s">
        <v>343</v>
      </c>
      <c r="E9" s="6" t="s">
        <v>197</v>
      </c>
      <c r="F9" s="6" t="s">
        <v>344</v>
      </c>
      <c r="G9" s="6" t="s">
        <v>345</v>
      </c>
      <c r="H9" s="6" t="s">
        <v>346</v>
      </c>
      <c r="I9" s="6" t="s">
        <v>347</v>
      </c>
      <c r="J9" s="6" t="s">
        <v>348</v>
      </c>
      <c r="K9" s="6" t="s">
        <v>104</v>
      </c>
    </row>
    <row r="10" spans="1:11" x14ac:dyDescent="0.25">
      <c r="A10" s="11" t="s">
        <v>105</v>
      </c>
      <c r="B10" s="7">
        <v>823000</v>
      </c>
      <c r="C10" s="7">
        <v>711000</v>
      </c>
      <c r="D10" s="7">
        <v>105000</v>
      </c>
      <c r="E10" s="9">
        <v>6000</v>
      </c>
      <c r="F10" s="7">
        <v>619000</v>
      </c>
      <c r="G10" s="7">
        <v>201000</v>
      </c>
      <c r="H10" s="7">
        <v>24000</v>
      </c>
      <c r="I10" s="7">
        <v>48000</v>
      </c>
      <c r="J10" s="8">
        <v>6.8145662108806304</v>
      </c>
      <c r="K10" s="7" t="s">
        <v>349</v>
      </c>
    </row>
    <row r="11" spans="1:11" x14ac:dyDescent="0.25">
      <c r="A11" s="11" t="s">
        <v>106</v>
      </c>
      <c r="B11" s="7">
        <v>818000</v>
      </c>
      <c r="C11" s="7">
        <v>716000</v>
      </c>
      <c r="D11" s="7">
        <v>96000</v>
      </c>
      <c r="E11" s="9">
        <v>6000</v>
      </c>
      <c r="F11" s="7">
        <v>612000</v>
      </c>
      <c r="G11" s="7">
        <v>203000</v>
      </c>
      <c r="H11" s="7">
        <v>32000</v>
      </c>
      <c r="I11" s="7">
        <v>45000</v>
      </c>
      <c r="J11" s="8">
        <v>6.2733202770026697</v>
      </c>
      <c r="K11" s="7" t="s">
        <v>349</v>
      </c>
    </row>
    <row r="12" spans="1:11" x14ac:dyDescent="0.25">
      <c r="A12" s="11" t="s">
        <v>107</v>
      </c>
      <c r="B12" s="7">
        <v>831000</v>
      </c>
      <c r="C12" s="7">
        <v>742000</v>
      </c>
      <c r="D12" s="7">
        <v>86000</v>
      </c>
      <c r="E12" s="9">
        <v>3000</v>
      </c>
      <c r="F12" s="7">
        <v>626000</v>
      </c>
      <c r="G12" s="7">
        <v>203000</v>
      </c>
      <c r="H12" s="7">
        <v>29000</v>
      </c>
      <c r="I12" s="7">
        <v>47000</v>
      </c>
      <c r="J12" s="8">
        <v>6.3501479678852402</v>
      </c>
      <c r="K12" s="7" t="s">
        <v>349</v>
      </c>
    </row>
    <row r="13" spans="1:11" x14ac:dyDescent="0.25">
      <c r="A13" s="11" t="s">
        <v>108</v>
      </c>
      <c r="B13" s="7">
        <v>832000</v>
      </c>
      <c r="C13" s="7">
        <v>737000</v>
      </c>
      <c r="D13" s="7">
        <v>93000</v>
      </c>
      <c r="E13" s="9">
        <v>2000</v>
      </c>
      <c r="F13" s="7">
        <v>632000</v>
      </c>
      <c r="G13" s="7">
        <v>200000</v>
      </c>
      <c r="H13" s="7">
        <v>25000</v>
      </c>
      <c r="I13" s="7">
        <v>48000</v>
      </c>
      <c r="J13" s="8">
        <v>6.4971667123283998</v>
      </c>
      <c r="K13" s="7" t="s">
        <v>349</v>
      </c>
    </row>
    <row r="14" spans="1:11" x14ac:dyDescent="0.25">
      <c r="A14" s="11" t="s">
        <v>109</v>
      </c>
      <c r="B14" s="7">
        <v>830000</v>
      </c>
      <c r="C14" s="7">
        <v>730000</v>
      </c>
      <c r="D14" s="7">
        <v>97000</v>
      </c>
      <c r="E14" s="9">
        <v>3000</v>
      </c>
      <c r="F14" s="7">
        <v>634000</v>
      </c>
      <c r="G14" s="7">
        <v>196000</v>
      </c>
      <c r="H14" s="7">
        <v>23000</v>
      </c>
      <c r="I14" s="7">
        <v>42000</v>
      </c>
      <c r="J14" s="8">
        <v>5.8056295768569397</v>
      </c>
      <c r="K14" s="7" t="s">
        <v>349</v>
      </c>
    </row>
    <row r="15" spans="1:11" x14ac:dyDescent="0.25">
      <c r="A15" s="11" t="s">
        <v>110</v>
      </c>
      <c r="B15" s="7">
        <v>850000</v>
      </c>
      <c r="C15" s="7">
        <v>748000</v>
      </c>
      <c r="D15" s="7">
        <v>100000</v>
      </c>
      <c r="E15" s="9">
        <v>3000</v>
      </c>
      <c r="F15" s="7">
        <v>659000</v>
      </c>
      <c r="G15" s="7">
        <v>191000</v>
      </c>
      <c r="H15" s="7">
        <v>23000</v>
      </c>
      <c r="I15" s="7">
        <v>39000</v>
      </c>
      <c r="J15" s="8">
        <v>5.2214131708334897</v>
      </c>
      <c r="K15" s="7" t="s">
        <v>349</v>
      </c>
    </row>
    <row r="16" spans="1:11" x14ac:dyDescent="0.25">
      <c r="A16" s="11" t="s">
        <v>111</v>
      </c>
      <c r="B16" s="7">
        <v>853000</v>
      </c>
      <c r="C16" s="7">
        <v>746000</v>
      </c>
      <c r="D16" s="7">
        <v>103000</v>
      </c>
      <c r="E16" s="9">
        <v>4000</v>
      </c>
      <c r="F16" s="7">
        <v>659000</v>
      </c>
      <c r="G16" s="7">
        <v>193000</v>
      </c>
      <c r="H16" s="7">
        <v>26000</v>
      </c>
      <c r="I16" s="7">
        <v>37000</v>
      </c>
      <c r="J16" s="8">
        <v>5.0030018278987702</v>
      </c>
      <c r="K16" s="7" t="s">
        <v>349</v>
      </c>
    </row>
    <row r="17" spans="1:11" x14ac:dyDescent="0.25">
      <c r="A17" s="11" t="s">
        <v>112</v>
      </c>
      <c r="B17" s="7">
        <v>856000</v>
      </c>
      <c r="C17" s="7">
        <v>746000</v>
      </c>
      <c r="D17" s="7">
        <v>105000</v>
      </c>
      <c r="E17" s="9">
        <v>5000</v>
      </c>
      <c r="F17" s="7">
        <v>664000</v>
      </c>
      <c r="G17" s="7">
        <v>190000</v>
      </c>
      <c r="H17" s="7">
        <v>24000</v>
      </c>
      <c r="I17" s="7">
        <v>36000</v>
      </c>
      <c r="J17" s="8">
        <v>4.8533497082546804</v>
      </c>
      <c r="K17" s="7" t="s">
        <v>349</v>
      </c>
    </row>
    <row r="18" spans="1:11" x14ac:dyDescent="0.25">
      <c r="A18" s="11" t="s">
        <v>113</v>
      </c>
      <c r="B18" s="7">
        <v>869000</v>
      </c>
      <c r="C18" s="7">
        <v>761000</v>
      </c>
      <c r="D18" s="7">
        <v>103000</v>
      </c>
      <c r="E18" s="9">
        <v>5000</v>
      </c>
      <c r="F18" s="7">
        <v>668000</v>
      </c>
      <c r="G18" s="7">
        <v>198000</v>
      </c>
      <c r="H18" s="7">
        <v>22000</v>
      </c>
      <c r="I18" s="7">
        <v>38000</v>
      </c>
      <c r="J18" s="8">
        <v>4.9687678202119603</v>
      </c>
      <c r="K18" s="7" t="s">
        <v>349</v>
      </c>
    </row>
    <row r="19" spans="1:11" x14ac:dyDescent="0.25">
      <c r="A19" s="11" t="s">
        <v>121</v>
      </c>
      <c r="B19" s="7">
        <v>39000</v>
      </c>
      <c r="C19" s="7">
        <v>31000</v>
      </c>
      <c r="D19" s="7">
        <v>6000</v>
      </c>
      <c r="E19" s="9">
        <v>2000</v>
      </c>
      <c r="F19" s="7">
        <v>34000</v>
      </c>
      <c r="G19" s="7">
        <v>2000</v>
      </c>
      <c r="H19" s="7">
        <v>0</v>
      </c>
      <c r="I19" s="7">
        <v>-5000</v>
      </c>
      <c r="J19" s="8">
        <v>-0.83686175664498497</v>
      </c>
      <c r="K19" s="7" t="s">
        <v>349</v>
      </c>
    </row>
    <row r="20" spans="1:11" x14ac:dyDescent="0.25">
      <c r="A20" s="7"/>
      <c r="B20" s="7"/>
      <c r="C20" s="7"/>
      <c r="D20" s="7"/>
      <c r="E20" s="7"/>
      <c r="F20" s="7"/>
      <c r="G20" s="7"/>
      <c r="H20" s="7"/>
      <c r="I20" s="7"/>
      <c r="J20" s="8"/>
      <c r="K20" s="7"/>
    </row>
    <row r="21" spans="1:11" ht="30" customHeight="1" x14ac:dyDescent="0.3">
      <c r="A21" s="3" t="s">
        <v>339</v>
      </c>
    </row>
    <row r="22" spans="1:11" ht="78" x14ac:dyDescent="0.3">
      <c r="A22" s="5" t="s">
        <v>76</v>
      </c>
      <c r="B22" s="6" t="s">
        <v>350</v>
      </c>
      <c r="C22" s="6" t="s">
        <v>351</v>
      </c>
      <c r="D22" s="6" t="s">
        <v>352</v>
      </c>
      <c r="E22" s="6" t="s">
        <v>353</v>
      </c>
      <c r="F22" s="6" t="s">
        <v>354</v>
      </c>
      <c r="G22" s="6" t="s">
        <v>355</v>
      </c>
      <c r="H22" s="6" t="s">
        <v>356</v>
      </c>
      <c r="I22" s="6" t="s">
        <v>357</v>
      </c>
      <c r="J22" s="6" t="s">
        <v>358</v>
      </c>
      <c r="K22" s="6" t="s">
        <v>104</v>
      </c>
    </row>
    <row r="23" spans="1:11" x14ac:dyDescent="0.25">
      <c r="A23" s="11" t="s">
        <v>105</v>
      </c>
      <c r="B23" s="7">
        <v>431000</v>
      </c>
      <c r="C23" s="7">
        <v>357000</v>
      </c>
      <c r="D23" s="7">
        <v>71000</v>
      </c>
      <c r="E23" s="9">
        <v>2000</v>
      </c>
      <c r="F23" s="7">
        <v>373000</v>
      </c>
      <c r="G23" s="7">
        <v>56000</v>
      </c>
      <c r="H23" s="7">
        <v>14000</v>
      </c>
      <c r="I23" s="7">
        <v>24000</v>
      </c>
      <c r="J23" s="8">
        <v>6.7263179133086002</v>
      </c>
      <c r="K23" s="7" t="s">
        <v>349</v>
      </c>
    </row>
    <row r="24" spans="1:11" x14ac:dyDescent="0.25">
      <c r="A24" s="11" t="s">
        <v>106</v>
      </c>
      <c r="B24" s="7">
        <v>419000</v>
      </c>
      <c r="C24" s="7">
        <v>355000</v>
      </c>
      <c r="D24" s="7">
        <v>63000</v>
      </c>
      <c r="E24" s="9">
        <v>2000</v>
      </c>
      <c r="F24" s="7">
        <v>366000</v>
      </c>
      <c r="G24" s="7">
        <v>52000</v>
      </c>
      <c r="H24" s="7">
        <v>17000</v>
      </c>
      <c r="I24" s="7">
        <v>21000</v>
      </c>
      <c r="J24" s="8">
        <v>5.8770787163133802</v>
      </c>
      <c r="K24" s="7" t="s">
        <v>349</v>
      </c>
    </row>
    <row r="25" spans="1:11" x14ac:dyDescent="0.25">
      <c r="A25" s="11" t="s">
        <v>107</v>
      </c>
      <c r="B25" s="7">
        <v>418000</v>
      </c>
      <c r="C25" s="7">
        <v>358000</v>
      </c>
      <c r="D25" s="7">
        <v>57000</v>
      </c>
      <c r="E25" s="9">
        <v>2000</v>
      </c>
      <c r="F25" s="7">
        <v>366000</v>
      </c>
      <c r="G25" s="7">
        <v>50000</v>
      </c>
      <c r="H25" s="7">
        <v>12000</v>
      </c>
      <c r="I25" s="7">
        <v>17000</v>
      </c>
      <c r="J25" s="8">
        <v>4.6864185402665797</v>
      </c>
      <c r="K25" s="7" t="s">
        <v>349</v>
      </c>
    </row>
    <row r="26" spans="1:11" x14ac:dyDescent="0.25">
      <c r="A26" s="11" t="s">
        <v>108</v>
      </c>
      <c r="B26" s="7">
        <v>416000</v>
      </c>
      <c r="C26" s="7">
        <v>350000</v>
      </c>
      <c r="D26" s="7">
        <v>66000</v>
      </c>
      <c r="E26" s="7" t="s">
        <v>359</v>
      </c>
      <c r="F26" s="7">
        <v>368000</v>
      </c>
      <c r="G26" s="7">
        <v>48000</v>
      </c>
      <c r="H26" s="7">
        <v>11000</v>
      </c>
      <c r="I26" s="7">
        <v>18000</v>
      </c>
      <c r="J26" s="8">
        <v>5.0383830531532396</v>
      </c>
      <c r="K26" s="7"/>
    </row>
    <row r="27" spans="1:11" x14ac:dyDescent="0.25">
      <c r="A27" s="11" t="s">
        <v>109</v>
      </c>
      <c r="B27" s="7">
        <v>426000</v>
      </c>
      <c r="C27" s="7">
        <v>355000</v>
      </c>
      <c r="D27" s="7">
        <v>71000</v>
      </c>
      <c r="E27" s="9">
        <v>1000</v>
      </c>
      <c r="F27" s="7">
        <v>378000</v>
      </c>
      <c r="G27" s="7">
        <v>48000</v>
      </c>
      <c r="H27" s="7">
        <v>11000</v>
      </c>
      <c r="I27" s="7">
        <v>18000</v>
      </c>
      <c r="J27" s="8">
        <v>5.0143734851473996</v>
      </c>
      <c r="K27" s="7" t="s">
        <v>349</v>
      </c>
    </row>
    <row r="28" spans="1:11" x14ac:dyDescent="0.25">
      <c r="A28" s="11" t="s">
        <v>110</v>
      </c>
      <c r="B28" s="7">
        <v>445000</v>
      </c>
      <c r="C28" s="7">
        <v>372000</v>
      </c>
      <c r="D28" s="7">
        <v>73000</v>
      </c>
      <c r="E28" s="9">
        <v>1000</v>
      </c>
      <c r="F28" s="7">
        <v>398000</v>
      </c>
      <c r="G28" s="7">
        <v>47000</v>
      </c>
      <c r="H28" s="7">
        <v>11000</v>
      </c>
      <c r="I28" s="7">
        <v>15000</v>
      </c>
      <c r="J28" s="8">
        <v>3.9795720681935598</v>
      </c>
      <c r="K28" s="7" t="s">
        <v>349</v>
      </c>
    </row>
    <row r="29" spans="1:11" x14ac:dyDescent="0.25">
      <c r="A29" s="11" t="s">
        <v>111</v>
      </c>
      <c r="B29" s="7">
        <v>452000</v>
      </c>
      <c r="C29" s="7">
        <v>373000</v>
      </c>
      <c r="D29" s="7">
        <v>77000</v>
      </c>
      <c r="E29" s="9">
        <v>1000</v>
      </c>
      <c r="F29" s="7">
        <v>401000</v>
      </c>
      <c r="G29" s="7">
        <v>50000</v>
      </c>
      <c r="H29" s="7">
        <v>13000</v>
      </c>
      <c r="I29" s="7">
        <v>12000</v>
      </c>
      <c r="J29" s="8">
        <v>3.3231098908457799</v>
      </c>
      <c r="K29" s="7" t="s">
        <v>349</v>
      </c>
    </row>
    <row r="30" spans="1:11" x14ac:dyDescent="0.25">
      <c r="A30" s="11" t="s">
        <v>112</v>
      </c>
      <c r="B30" s="7">
        <v>443000</v>
      </c>
      <c r="C30" s="7">
        <v>364000</v>
      </c>
      <c r="D30" s="7">
        <v>77000</v>
      </c>
      <c r="E30" s="9">
        <v>2000</v>
      </c>
      <c r="F30" s="7">
        <v>397000</v>
      </c>
      <c r="G30" s="7">
        <v>44000</v>
      </c>
      <c r="H30" s="7">
        <v>12000</v>
      </c>
      <c r="I30" s="7">
        <v>12000</v>
      </c>
      <c r="J30" s="8">
        <v>3.21044770782505</v>
      </c>
      <c r="K30" s="7" t="s">
        <v>349</v>
      </c>
    </row>
    <row r="31" spans="1:11" x14ac:dyDescent="0.25">
      <c r="A31" s="11" t="s">
        <v>113</v>
      </c>
      <c r="B31" s="7">
        <v>454000</v>
      </c>
      <c r="C31" s="7">
        <v>375000</v>
      </c>
      <c r="D31" s="7">
        <v>77000</v>
      </c>
      <c r="E31" s="9">
        <v>2000</v>
      </c>
      <c r="F31" s="7">
        <v>403000</v>
      </c>
      <c r="G31" s="7">
        <v>49000</v>
      </c>
      <c r="H31" s="7">
        <v>10000</v>
      </c>
      <c r="I31" s="7">
        <v>10000</v>
      </c>
      <c r="J31" s="8">
        <v>2.6809237252692499</v>
      </c>
      <c r="K31" s="7" t="s">
        <v>349</v>
      </c>
    </row>
    <row r="32" spans="1:11" x14ac:dyDescent="0.25">
      <c r="A32" s="11" t="s">
        <v>121</v>
      </c>
      <c r="B32" s="7">
        <v>27000</v>
      </c>
      <c r="C32" s="7">
        <v>21000</v>
      </c>
      <c r="D32" s="7">
        <v>6000</v>
      </c>
      <c r="E32" s="9">
        <v>1000</v>
      </c>
      <c r="F32" s="7">
        <v>24000</v>
      </c>
      <c r="G32" s="7">
        <v>1000</v>
      </c>
      <c r="H32" s="7">
        <v>-1000</v>
      </c>
      <c r="I32" s="7">
        <v>-8000</v>
      </c>
      <c r="J32" s="8">
        <v>-2.3334497598781501</v>
      </c>
      <c r="K32" s="7" t="s">
        <v>349</v>
      </c>
    </row>
    <row r="33" spans="1:11" x14ac:dyDescent="0.25">
      <c r="A33" s="7"/>
      <c r="B33" s="7"/>
      <c r="C33" s="7"/>
      <c r="D33" s="7"/>
      <c r="E33" s="7"/>
      <c r="F33" s="7"/>
      <c r="G33" s="7"/>
      <c r="H33" s="7"/>
      <c r="I33" s="7"/>
      <c r="J33" s="8"/>
      <c r="K33" s="7"/>
    </row>
    <row r="34" spans="1:11" ht="30" customHeight="1" x14ac:dyDescent="0.3">
      <c r="A34" s="3" t="s">
        <v>340</v>
      </c>
    </row>
    <row r="35" spans="1:11" ht="78" x14ac:dyDescent="0.3">
      <c r="A35" s="5" t="s">
        <v>76</v>
      </c>
      <c r="B35" s="6" t="s">
        <v>360</v>
      </c>
      <c r="C35" s="6" t="s">
        <v>361</v>
      </c>
      <c r="D35" s="6" t="s">
        <v>362</v>
      </c>
      <c r="E35" s="6" t="s">
        <v>363</v>
      </c>
      <c r="F35" s="6" t="s">
        <v>364</v>
      </c>
      <c r="G35" s="6" t="s">
        <v>365</v>
      </c>
      <c r="H35" s="6" t="s">
        <v>366</v>
      </c>
      <c r="I35" s="6" t="s">
        <v>367</v>
      </c>
      <c r="J35" s="6" t="s">
        <v>368</v>
      </c>
      <c r="K35" s="6" t="s">
        <v>104</v>
      </c>
    </row>
    <row r="36" spans="1:11" x14ac:dyDescent="0.25">
      <c r="A36" s="11" t="s">
        <v>105</v>
      </c>
      <c r="B36" s="7">
        <v>392000</v>
      </c>
      <c r="C36" s="7">
        <v>354000</v>
      </c>
      <c r="D36" s="7">
        <v>34000</v>
      </c>
      <c r="E36" s="9">
        <v>4000</v>
      </c>
      <c r="F36" s="7">
        <v>246000</v>
      </c>
      <c r="G36" s="7">
        <v>144000</v>
      </c>
      <c r="H36" s="7">
        <v>10000</v>
      </c>
      <c r="I36" s="7">
        <v>24000</v>
      </c>
      <c r="J36" s="8">
        <v>6.9035051301820802</v>
      </c>
      <c r="K36" s="7" t="s">
        <v>349</v>
      </c>
    </row>
    <row r="37" spans="1:11" x14ac:dyDescent="0.25">
      <c r="A37" s="11" t="s">
        <v>106</v>
      </c>
      <c r="B37" s="7">
        <v>398000</v>
      </c>
      <c r="C37" s="7">
        <v>362000</v>
      </c>
      <c r="D37" s="7">
        <v>33000</v>
      </c>
      <c r="E37" s="9">
        <v>4000</v>
      </c>
      <c r="F37" s="7">
        <v>246000</v>
      </c>
      <c r="G37" s="7">
        <v>151000</v>
      </c>
      <c r="H37" s="7">
        <v>15000</v>
      </c>
      <c r="I37" s="7">
        <v>24000</v>
      </c>
      <c r="J37" s="8">
        <v>6.6618378456085798</v>
      </c>
      <c r="K37" s="7" t="s">
        <v>349</v>
      </c>
    </row>
    <row r="38" spans="1:11" x14ac:dyDescent="0.25">
      <c r="A38" s="11" t="s">
        <v>107</v>
      </c>
      <c r="B38" s="7">
        <v>413000</v>
      </c>
      <c r="C38" s="7">
        <v>383000</v>
      </c>
      <c r="D38" s="7">
        <v>29000</v>
      </c>
      <c r="E38" s="9">
        <v>1000</v>
      </c>
      <c r="F38" s="7">
        <v>260000</v>
      </c>
      <c r="G38" s="7">
        <v>153000</v>
      </c>
      <c r="H38" s="7">
        <v>17000</v>
      </c>
      <c r="I38" s="7">
        <v>30000</v>
      </c>
      <c r="J38" s="8">
        <v>7.9049981351215299</v>
      </c>
      <c r="K38" s="7" t="s">
        <v>349</v>
      </c>
    </row>
    <row r="39" spans="1:11" x14ac:dyDescent="0.25">
      <c r="A39" s="11" t="s">
        <v>108</v>
      </c>
      <c r="B39" s="7">
        <v>416000</v>
      </c>
      <c r="C39" s="7">
        <v>387000</v>
      </c>
      <c r="D39" s="7">
        <v>27000</v>
      </c>
      <c r="E39" s="9">
        <v>2000</v>
      </c>
      <c r="F39" s="7">
        <v>264000</v>
      </c>
      <c r="G39" s="7">
        <v>152000</v>
      </c>
      <c r="H39" s="7">
        <v>14000</v>
      </c>
      <c r="I39" s="7">
        <v>30000</v>
      </c>
      <c r="J39" s="8">
        <v>7.8146779139520701</v>
      </c>
      <c r="K39" s="7" t="s">
        <v>349</v>
      </c>
    </row>
    <row r="40" spans="1:11" x14ac:dyDescent="0.25">
      <c r="A40" s="11" t="s">
        <v>109</v>
      </c>
      <c r="B40" s="7">
        <v>404000</v>
      </c>
      <c r="C40" s="7">
        <v>375000</v>
      </c>
      <c r="D40" s="7">
        <v>26000</v>
      </c>
      <c r="E40" s="9">
        <v>2000</v>
      </c>
      <c r="F40" s="7">
        <v>255000</v>
      </c>
      <c r="G40" s="7">
        <v>148000</v>
      </c>
      <c r="H40" s="7">
        <v>12000</v>
      </c>
      <c r="I40" s="7">
        <v>25000</v>
      </c>
      <c r="J40" s="8">
        <v>6.5541558354995697</v>
      </c>
      <c r="K40" s="7" t="s">
        <v>349</v>
      </c>
    </row>
    <row r="41" spans="1:11" x14ac:dyDescent="0.25">
      <c r="A41" s="11" t="s">
        <v>110</v>
      </c>
      <c r="B41" s="7">
        <v>405000</v>
      </c>
      <c r="C41" s="7">
        <v>376000</v>
      </c>
      <c r="D41" s="7">
        <v>27000</v>
      </c>
      <c r="E41" s="9">
        <v>2000</v>
      </c>
      <c r="F41" s="7">
        <v>261000</v>
      </c>
      <c r="G41" s="7">
        <v>144000</v>
      </c>
      <c r="H41" s="7">
        <v>12000</v>
      </c>
      <c r="I41" s="7">
        <v>24000</v>
      </c>
      <c r="J41" s="8">
        <v>6.44886756523867</v>
      </c>
      <c r="K41" s="7" t="s">
        <v>349</v>
      </c>
    </row>
    <row r="42" spans="1:11" x14ac:dyDescent="0.25">
      <c r="A42" s="11" t="s">
        <v>111</v>
      </c>
      <c r="B42" s="7">
        <v>401000</v>
      </c>
      <c r="C42" s="7">
        <v>373000</v>
      </c>
      <c r="D42" s="7">
        <v>26000</v>
      </c>
      <c r="E42" s="9">
        <v>2000</v>
      </c>
      <c r="F42" s="7">
        <v>258000</v>
      </c>
      <c r="G42" s="7">
        <v>142000</v>
      </c>
      <c r="H42" s="7">
        <v>12000</v>
      </c>
      <c r="I42" s="7">
        <v>25000</v>
      </c>
      <c r="J42" s="8">
        <v>6.6848669972404497</v>
      </c>
      <c r="K42" s="7" t="s">
        <v>349</v>
      </c>
    </row>
    <row r="43" spans="1:11" x14ac:dyDescent="0.25">
      <c r="A43" s="11" t="s">
        <v>112</v>
      </c>
      <c r="B43" s="7">
        <v>413000</v>
      </c>
      <c r="C43" s="7">
        <v>382000</v>
      </c>
      <c r="D43" s="7">
        <v>29000</v>
      </c>
      <c r="E43" s="9">
        <v>2000</v>
      </c>
      <c r="F43" s="7">
        <v>267000</v>
      </c>
      <c r="G43" s="7">
        <v>145000</v>
      </c>
      <c r="H43" s="7">
        <v>12000</v>
      </c>
      <c r="I43" s="7">
        <v>25000</v>
      </c>
      <c r="J43" s="8">
        <v>6.4157596398573897</v>
      </c>
      <c r="K43" s="7" t="s">
        <v>349</v>
      </c>
    </row>
    <row r="44" spans="1:11" x14ac:dyDescent="0.25">
      <c r="A44" s="11" t="s">
        <v>113</v>
      </c>
      <c r="B44" s="7">
        <v>415000</v>
      </c>
      <c r="C44" s="7">
        <v>386000</v>
      </c>
      <c r="D44" s="7">
        <v>27000</v>
      </c>
      <c r="E44" s="9">
        <v>3000</v>
      </c>
      <c r="F44" s="7">
        <v>265000</v>
      </c>
      <c r="G44" s="7">
        <v>149000</v>
      </c>
      <c r="H44" s="7">
        <v>12000</v>
      </c>
      <c r="I44" s="7">
        <v>28000</v>
      </c>
      <c r="J44" s="8">
        <v>7.19558391520453</v>
      </c>
      <c r="K44" s="7" t="s">
        <v>349</v>
      </c>
    </row>
    <row r="45" spans="1:11" x14ac:dyDescent="0.25">
      <c r="A45" s="11" t="s">
        <v>121</v>
      </c>
      <c r="B45" s="7">
        <v>12000</v>
      </c>
      <c r="C45" s="7">
        <v>11000</v>
      </c>
      <c r="D45" s="7">
        <v>1000</v>
      </c>
      <c r="E45" s="9">
        <v>1000</v>
      </c>
      <c r="F45" s="7">
        <v>10000</v>
      </c>
      <c r="G45" s="7">
        <v>1000</v>
      </c>
      <c r="H45" s="7">
        <v>1000</v>
      </c>
      <c r="I45" s="7">
        <v>3000</v>
      </c>
      <c r="J45" s="8">
        <v>0.64142807970496296</v>
      </c>
      <c r="K45" s="7" t="s">
        <v>349</v>
      </c>
    </row>
    <row r="46" spans="1:11" x14ac:dyDescent="0.25">
      <c r="A46" s="7"/>
      <c r="B46" s="7"/>
      <c r="C46" s="7"/>
      <c r="D46" s="7"/>
      <c r="E46" s="7"/>
      <c r="F46" s="7"/>
      <c r="G46" s="7"/>
      <c r="H46" s="7"/>
      <c r="I46" s="7"/>
      <c r="J46" s="8"/>
      <c r="K46" s="7"/>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heetViews>
  <sheetFormatPr defaultColWidth="10.90625" defaultRowHeight="15" x14ac:dyDescent="0.25"/>
  <cols>
    <col min="1" max="1" width="21.81640625" customWidth="1"/>
    <col min="2" max="6" width="20.81640625" customWidth="1"/>
    <col min="7" max="7" width="30.81640625" customWidth="1"/>
  </cols>
  <sheetData>
    <row r="1" spans="1:7" ht="19.2" x14ac:dyDescent="0.35">
      <c r="A1" s="2" t="s">
        <v>50</v>
      </c>
    </row>
    <row r="2" spans="1:7" x14ac:dyDescent="0.25">
      <c r="A2" t="s">
        <v>138</v>
      </c>
    </row>
    <row r="3" spans="1:7" ht="30" customHeight="1" x14ac:dyDescent="0.3">
      <c r="A3" s="3" t="s">
        <v>69</v>
      </c>
    </row>
    <row r="4" spans="1:7" x14ac:dyDescent="0.25">
      <c r="A4" t="s">
        <v>139</v>
      </c>
    </row>
    <row r="5" spans="1:7" x14ac:dyDescent="0.25">
      <c r="A5" t="s">
        <v>140</v>
      </c>
    </row>
    <row r="6" spans="1:7" x14ac:dyDescent="0.25">
      <c r="A6" t="s">
        <v>369</v>
      </c>
    </row>
    <row r="7" spans="1:7" ht="30" customHeight="1" x14ac:dyDescent="0.3">
      <c r="A7" s="3" t="s">
        <v>370</v>
      </c>
    </row>
    <row r="8" spans="1:7" ht="46.8" x14ac:dyDescent="0.3">
      <c r="A8" s="5" t="s">
        <v>76</v>
      </c>
      <c r="B8" s="6" t="s">
        <v>373</v>
      </c>
      <c r="C8" s="6" t="s">
        <v>374</v>
      </c>
      <c r="D8" s="6" t="s">
        <v>375</v>
      </c>
      <c r="E8" s="6" t="s">
        <v>376</v>
      </c>
      <c r="F8" s="6" t="s">
        <v>377</v>
      </c>
      <c r="G8" s="6" t="s">
        <v>104</v>
      </c>
    </row>
    <row r="9" spans="1:7" x14ac:dyDescent="0.25">
      <c r="A9" s="11" t="s">
        <v>105</v>
      </c>
      <c r="B9" s="8">
        <v>24.597045507374499</v>
      </c>
      <c r="C9" s="8">
        <v>29.904204485895299</v>
      </c>
      <c r="D9" s="8">
        <v>34.151460126200597</v>
      </c>
      <c r="E9" s="8">
        <v>15.3502438630328</v>
      </c>
      <c r="F9" s="8">
        <v>11.7558659217877</v>
      </c>
      <c r="G9" s="7"/>
    </row>
    <row r="10" spans="1:7" x14ac:dyDescent="0.25">
      <c r="A10" s="11" t="s">
        <v>106</v>
      </c>
      <c r="B10" s="8">
        <v>25.141662510839801</v>
      </c>
      <c r="C10" s="8">
        <v>30.7529353544119</v>
      </c>
      <c r="D10" s="8">
        <v>35.553716051550502</v>
      </c>
      <c r="E10" s="8">
        <v>14.3754159443681</v>
      </c>
      <c r="F10" s="8">
        <v>11.719600696684299</v>
      </c>
      <c r="G10" s="7"/>
    </row>
    <row r="11" spans="1:7" x14ac:dyDescent="0.25">
      <c r="A11" s="11" t="s">
        <v>107</v>
      </c>
      <c r="B11" s="8">
        <v>26.550364281511101</v>
      </c>
      <c r="C11" s="8">
        <v>31.962127843760999</v>
      </c>
      <c r="D11" s="8">
        <v>36.550132534008497</v>
      </c>
      <c r="E11" s="8">
        <v>16.2095786142654</v>
      </c>
      <c r="F11" s="8">
        <v>10.9605785208044</v>
      </c>
      <c r="G11" s="7"/>
    </row>
    <row r="12" spans="1:7" x14ac:dyDescent="0.25">
      <c r="A12" s="11" t="s">
        <v>108</v>
      </c>
      <c r="B12" s="8">
        <v>26.097725302971</v>
      </c>
      <c r="C12" s="8">
        <v>31.3723225151147</v>
      </c>
      <c r="D12" s="8">
        <v>35.629895357152002</v>
      </c>
      <c r="E12" s="8">
        <v>16.513152592234398</v>
      </c>
      <c r="F12" s="8">
        <v>11.341225850504101</v>
      </c>
      <c r="G12" s="7"/>
    </row>
    <row r="13" spans="1:7" x14ac:dyDescent="0.25">
      <c r="A13" s="11" t="s">
        <v>109</v>
      </c>
      <c r="B13" s="8">
        <v>26.3405357632213</v>
      </c>
      <c r="C13" s="8">
        <v>31.7285896762777</v>
      </c>
      <c r="D13" s="8">
        <v>35.767477174588599</v>
      </c>
      <c r="E13" s="8">
        <v>17.2537639269148</v>
      </c>
      <c r="F13" s="8">
        <v>12.5315849838987</v>
      </c>
      <c r="G13" s="7"/>
    </row>
    <row r="14" spans="1:7" x14ac:dyDescent="0.25">
      <c r="A14" s="11" t="s">
        <v>110</v>
      </c>
      <c r="B14" s="8">
        <v>28.037969220814102</v>
      </c>
      <c r="C14" s="8">
        <v>32.986777533499797</v>
      </c>
      <c r="D14" s="8">
        <v>36.992848862938601</v>
      </c>
      <c r="E14" s="8">
        <v>17.6756993699465</v>
      </c>
      <c r="F14" s="8">
        <v>12.3150783289817</v>
      </c>
      <c r="G14" s="7"/>
    </row>
    <row r="15" spans="1:7" x14ac:dyDescent="0.25">
      <c r="A15" s="11" t="s">
        <v>111</v>
      </c>
      <c r="B15" s="8">
        <v>27.839843597176301</v>
      </c>
      <c r="C15" s="8">
        <v>32.643152986532598</v>
      </c>
      <c r="D15" s="8">
        <v>36.848016916271497</v>
      </c>
      <c r="E15" s="8">
        <v>16.754816670938901</v>
      </c>
      <c r="F15" s="8">
        <v>11.5675874342309</v>
      </c>
      <c r="G15" s="7"/>
    </row>
    <row r="16" spans="1:7" x14ac:dyDescent="0.25">
      <c r="A16" s="11" t="s">
        <v>112</v>
      </c>
      <c r="B16" s="8">
        <v>26.528853578000501</v>
      </c>
      <c r="C16" s="8">
        <v>30.9977350437943</v>
      </c>
      <c r="D16" s="8">
        <v>34.9033826034931</v>
      </c>
      <c r="E16" s="8">
        <v>16.1361185125423</v>
      </c>
      <c r="F16" s="8">
        <v>10.095435505462699</v>
      </c>
      <c r="G16" s="7"/>
    </row>
    <row r="17" spans="1:7" x14ac:dyDescent="0.25">
      <c r="A17" s="11" t="s">
        <v>113</v>
      </c>
      <c r="B17" s="8">
        <v>27.861194876416</v>
      </c>
      <c r="C17" s="8">
        <v>32.0548693197848</v>
      </c>
      <c r="D17" s="8">
        <v>36.287000106900798</v>
      </c>
      <c r="E17" s="8">
        <v>16.678918193873599</v>
      </c>
      <c r="F17" s="8">
        <v>10.020107541457699</v>
      </c>
      <c r="G17" s="7"/>
    </row>
    <row r="18" spans="1:7" x14ac:dyDescent="0.25">
      <c r="A18" s="11" t="s">
        <v>121</v>
      </c>
      <c r="B18" s="8">
        <v>1.52065911319474</v>
      </c>
      <c r="C18" s="8">
        <v>0.32627964350709199</v>
      </c>
      <c r="D18" s="8">
        <v>0.51952293231222102</v>
      </c>
      <c r="E18" s="8">
        <v>-0.57484573304123299</v>
      </c>
      <c r="F18" s="8">
        <v>-2.51147744244102</v>
      </c>
      <c r="G18" s="7" t="s">
        <v>120</v>
      </c>
    </row>
    <row r="19" spans="1:7" x14ac:dyDescent="0.25">
      <c r="A19" s="7"/>
      <c r="B19" s="7"/>
      <c r="C19" s="7"/>
      <c r="D19" s="7"/>
      <c r="E19" s="7"/>
      <c r="F19" s="7"/>
      <c r="G19" s="7"/>
    </row>
    <row r="20" spans="1:7" ht="30" customHeight="1" x14ac:dyDescent="0.3">
      <c r="A20" s="3" t="s">
        <v>371</v>
      </c>
    </row>
    <row r="21" spans="1:7" ht="46.8" x14ac:dyDescent="0.3">
      <c r="A21" s="5" t="s">
        <v>76</v>
      </c>
      <c r="B21" s="6" t="s">
        <v>378</v>
      </c>
      <c r="C21" s="6" t="s">
        <v>379</v>
      </c>
      <c r="D21" s="6" t="s">
        <v>380</v>
      </c>
      <c r="E21" s="6" t="s">
        <v>381</v>
      </c>
      <c r="F21" s="6" t="s">
        <v>382</v>
      </c>
      <c r="G21" s="6" t="s">
        <v>104</v>
      </c>
    </row>
    <row r="22" spans="1:7" x14ac:dyDescent="0.25">
      <c r="A22" s="11" t="s">
        <v>105</v>
      </c>
      <c r="B22" s="8">
        <v>14.369747062042499</v>
      </c>
      <c r="C22" s="8">
        <v>33.366104971666203</v>
      </c>
      <c r="D22" s="8">
        <v>35.6516921008403</v>
      </c>
      <c r="E22" s="8">
        <v>15.1383039069701</v>
      </c>
      <c r="F22" s="8">
        <v>12.9409971696059</v>
      </c>
      <c r="G22" s="7"/>
    </row>
    <row r="23" spans="1:7" x14ac:dyDescent="0.25">
      <c r="A23" s="11" t="s">
        <v>106</v>
      </c>
      <c r="B23" s="8">
        <v>14.660245012842299</v>
      </c>
      <c r="C23" s="8">
        <v>34.956364915560897</v>
      </c>
      <c r="D23" s="8">
        <v>37.175776491454798</v>
      </c>
      <c r="E23" s="8">
        <v>14.977344388648801</v>
      </c>
      <c r="F23" s="8">
        <v>13.6814468350483</v>
      </c>
      <c r="G23" s="7"/>
    </row>
    <row r="24" spans="1:7" x14ac:dyDescent="0.25">
      <c r="A24" s="11" t="s">
        <v>107</v>
      </c>
      <c r="B24" s="8">
        <v>15.0062304469078</v>
      </c>
      <c r="C24" s="8">
        <v>35.929985842059303</v>
      </c>
      <c r="D24" s="8">
        <v>38.303764164364303</v>
      </c>
      <c r="E24" s="8">
        <v>15.958360115699801</v>
      </c>
      <c r="F24" s="8">
        <v>10.5404396852438</v>
      </c>
      <c r="G24" s="7"/>
    </row>
    <row r="25" spans="1:7" x14ac:dyDescent="0.25">
      <c r="A25" s="11" t="s">
        <v>108</v>
      </c>
      <c r="B25" s="8">
        <v>15.046097273368799</v>
      </c>
      <c r="C25" s="8">
        <v>36.181897321048702</v>
      </c>
      <c r="D25" s="8">
        <v>38.348917353940998</v>
      </c>
      <c r="E25" s="8">
        <v>16.8226787146899</v>
      </c>
      <c r="F25" s="8">
        <v>11.6551724137931</v>
      </c>
      <c r="G25" s="7"/>
    </row>
    <row r="26" spans="1:7" x14ac:dyDescent="0.25">
      <c r="A26" s="11" t="s">
        <v>109</v>
      </c>
      <c r="B26" s="8">
        <v>15.3137072342551</v>
      </c>
      <c r="C26" s="8">
        <v>35.906958153677998</v>
      </c>
      <c r="D26" s="8">
        <v>37.830633339497098</v>
      </c>
      <c r="E26" s="8">
        <v>17.989978240856999</v>
      </c>
      <c r="F26" s="8">
        <v>12.5867629690197</v>
      </c>
      <c r="G26" s="7"/>
    </row>
    <row r="27" spans="1:7" x14ac:dyDescent="0.25">
      <c r="A27" s="11" t="s">
        <v>110</v>
      </c>
      <c r="B27" s="8">
        <v>16.172417767645602</v>
      </c>
      <c r="C27" s="8">
        <v>36.317375316961801</v>
      </c>
      <c r="D27" s="8">
        <v>38.2055107081922</v>
      </c>
      <c r="E27" s="8">
        <v>17.015159051099602</v>
      </c>
      <c r="F27" s="8">
        <v>13.3516342756184</v>
      </c>
      <c r="G27" s="7"/>
    </row>
    <row r="28" spans="1:7" x14ac:dyDescent="0.25">
      <c r="A28" s="11" t="s">
        <v>111</v>
      </c>
      <c r="B28" s="8">
        <v>16.639482069889599</v>
      </c>
      <c r="C28" s="8">
        <v>36.800312436171701</v>
      </c>
      <c r="D28" s="8">
        <v>38.9285195020244</v>
      </c>
      <c r="E28" s="8">
        <v>16.376749650576301</v>
      </c>
      <c r="F28" s="8">
        <v>12.3324122479462</v>
      </c>
      <c r="G28" s="7"/>
    </row>
    <row r="29" spans="1:7" x14ac:dyDescent="0.25">
      <c r="A29" s="11" t="s">
        <v>112</v>
      </c>
      <c r="B29" s="8">
        <v>15.875904776274799</v>
      </c>
      <c r="C29" s="8">
        <v>35.875805100457299</v>
      </c>
      <c r="D29" s="8">
        <v>37.659137284435602</v>
      </c>
      <c r="E29" s="8">
        <v>16.960240744118199</v>
      </c>
      <c r="F29" s="8">
        <v>10.890833756130601</v>
      </c>
      <c r="G29" s="7"/>
    </row>
    <row r="30" spans="1:7" x14ac:dyDescent="0.25">
      <c r="A30" s="11" t="s">
        <v>113</v>
      </c>
      <c r="B30" s="8">
        <v>16.546549775418899</v>
      </c>
      <c r="C30" s="8">
        <v>36.470404928871098</v>
      </c>
      <c r="D30" s="8">
        <v>38.457800383598801</v>
      </c>
      <c r="E30" s="8">
        <v>17.7184607491021</v>
      </c>
      <c r="F30" s="8">
        <v>11.809651474530799</v>
      </c>
      <c r="G30" s="7"/>
    </row>
    <row r="31" spans="1:7" x14ac:dyDescent="0.25">
      <c r="A31" s="11" t="s">
        <v>121</v>
      </c>
      <c r="B31" s="8">
        <v>1.23284254116382</v>
      </c>
      <c r="C31" s="8">
        <v>0.56344677519304998</v>
      </c>
      <c r="D31" s="8">
        <v>0.62716704410165403</v>
      </c>
      <c r="E31" s="8">
        <v>-0.271517491754864</v>
      </c>
      <c r="F31" s="8">
        <v>-0.77711149448891503</v>
      </c>
      <c r="G31" s="7" t="s">
        <v>120</v>
      </c>
    </row>
    <row r="32" spans="1:7" x14ac:dyDescent="0.25">
      <c r="A32" s="7"/>
      <c r="B32" s="7"/>
      <c r="C32" s="7"/>
      <c r="D32" s="7"/>
      <c r="E32" s="7"/>
      <c r="F32" s="7"/>
      <c r="G32" s="7"/>
    </row>
    <row r="33" spans="1:7" ht="30" customHeight="1" x14ac:dyDescent="0.3">
      <c r="A33" s="3" t="s">
        <v>372</v>
      </c>
    </row>
    <row r="34" spans="1:7" ht="46.8" x14ac:dyDescent="0.3">
      <c r="A34" s="5" t="s">
        <v>76</v>
      </c>
      <c r="B34" s="6" t="s">
        <v>383</v>
      </c>
      <c r="C34" s="6" t="s">
        <v>384</v>
      </c>
      <c r="D34" s="6" t="s">
        <v>385</v>
      </c>
      <c r="E34" s="6" t="s">
        <v>386</v>
      </c>
      <c r="F34" s="6" t="s">
        <v>387</v>
      </c>
      <c r="G34" s="6" t="s">
        <v>104</v>
      </c>
    </row>
    <row r="35" spans="1:7" x14ac:dyDescent="0.25">
      <c r="A35" s="11" t="s">
        <v>105</v>
      </c>
      <c r="B35" s="8">
        <v>10.222020491031801</v>
      </c>
      <c r="C35" s="8">
        <v>26.085965847490598</v>
      </c>
      <c r="D35" s="8">
        <v>31.873587809946901</v>
      </c>
      <c r="E35" s="8">
        <v>15.434648782209701</v>
      </c>
      <c r="F35" s="8">
        <v>10.0352965967759</v>
      </c>
      <c r="G35" s="7"/>
    </row>
    <row r="36" spans="1:7" x14ac:dyDescent="0.25">
      <c r="A36" s="11" t="s">
        <v>106</v>
      </c>
      <c r="B36" s="8">
        <v>10.491500111094799</v>
      </c>
      <c r="C36" s="8">
        <v>26.350621904043301</v>
      </c>
      <c r="D36" s="8">
        <v>33.1528239067435</v>
      </c>
      <c r="E36" s="8">
        <v>14.1683738367812</v>
      </c>
      <c r="F36" s="8">
        <v>9.6180439575121905</v>
      </c>
      <c r="G36" s="7"/>
    </row>
    <row r="37" spans="1:7" x14ac:dyDescent="0.25">
      <c r="A37" s="11" t="s">
        <v>107</v>
      </c>
      <c r="B37" s="8">
        <v>11.550443770522699</v>
      </c>
      <c r="C37" s="8">
        <v>27.9651448333601</v>
      </c>
      <c r="D37" s="8">
        <v>34.082302379599703</v>
      </c>
      <c r="E37" s="8">
        <v>16.2917808669362</v>
      </c>
      <c r="F37" s="8">
        <v>11.2623528726256</v>
      </c>
      <c r="G37" s="7"/>
    </row>
    <row r="38" spans="1:7" x14ac:dyDescent="0.25">
      <c r="A38" s="11" t="s">
        <v>108</v>
      </c>
      <c r="B38" s="8">
        <v>11.0630592392486</v>
      </c>
      <c r="C38" s="8">
        <v>26.592294307430201</v>
      </c>
      <c r="D38" s="8">
        <v>31.8627296438023</v>
      </c>
      <c r="E38" s="8">
        <v>16.4161561362885</v>
      </c>
      <c r="F38" s="8">
        <v>11.0919146789652</v>
      </c>
      <c r="G38" s="7"/>
    </row>
    <row r="39" spans="1:7" x14ac:dyDescent="0.25">
      <c r="A39" s="11" t="s">
        <v>109</v>
      </c>
      <c r="B39" s="8">
        <v>11.041910613424101</v>
      </c>
      <c r="C39" s="8">
        <v>27.3517726366711</v>
      </c>
      <c r="D39" s="8">
        <v>32.741767246630801</v>
      </c>
      <c r="E39" s="8">
        <v>17.0141951647933</v>
      </c>
      <c r="F39" s="8">
        <v>12.479506088149501</v>
      </c>
      <c r="G39" s="7"/>
    </row>
    <row r="40" spans="1:7" x14ac:dyDescent="0.25">
      <c r="A40" s="11" t="s">
        <v>110</v>
      </c>
      <c r="B40" s="8">
        <v>11.882403275683499</v>
      </c>
      <c r="C40" s="8">
        <v>29.363338034347901</v>
      </c>
      <c r="D40" s="8">
        <v>35.1637930041136</v>
      </c>
      <c r="E40" s="8">
        <v>17.889145109219701</v>
      </c>
      <c r="F40" s="8">
        <v>11.3087478559177</v>
      </c>
      <c r="G40" s="7"/>
    </row>
    <row r="41" spans="1:7" x14ac:dyDescent="0.25">
      <c r="A41" s="11" t="s">
        <v>111</v>
      </c>
      <c r="B41" s="8">
        <v>11.220146512611899</v>
      </c>
      <c r="C41" s="8">
        <v>28.001503657647199</v>
      </c>
      <c r="D41" s="8">
        <v>33.640122988304398</v>
      </c>
      <c r="E41" s="8">
        <v>16.886446343940399</v>
      </c>
      <c r="F41" s="8">
        <v>10.7455450313052</v>
      </c>
      <c r="G41" s="7"/>
    </row>
    <row r="42" spans="1:7" x14ac:dyDescent="0.25">
      <c r="A42" s="11" t="s">
        <v>112</v>
      </c>
      <c r="B42" s="8">
        <v>10.665036475237301</v>
      </c>
      <c r="C42" s="8">
        <v>25.804089142327999</v>
      </c>
      <c r="D42" s="8">
        <v>30.823971405758002</v>
      </c>
      <c r="E42" s="8">
        <v>15.8860161341654</v>
      </c>
      <c r="F42" s="8">
        <v>9.2652899126290702</v>
      </c>
      <c r="G42" s="7"/>
    </row>
    <row r="43" spans="1:7" x14ac:dyDescent="0.25">
      <c r="A43" s="11" t="s">
        <v>113</v>
      </c>
      <c r="B43" s="8">
        <v>11.3236420399633</v>
      </c>
      <c r="C43" s="8">
        <v>27.254754906355799</v>
      </c>
      <c r="D43" s="8">
        <v>33.002115260907402</v>
      </c>
      <c r="E43" s="8">
        <v>16.3368941348063</v>
      </c>
      <c r="F43" s="8">
        <v>8.5257048092868999</v>
      </c>
      <c r="G43" s="7"/>
    </row>
    <row r="44" spans="1:7" x14ac:dyDescent="0.25">
      <c r="A44" s="11" t="s">
        <v>121</v>
      </c>
      <c r="B44" s="8">
        <v>0.28173142653918298</v>
      </c>
      <c r="C44" s="8">
        <v>-9.7017730315283005E-2</v>
      </c>
      <c r="D44" s="8">
        <v>0.26034801427655901</v>
      </c>
      <c r="E44" s="8">
        <v>-0.67730102998697805</v>
      </c>
      <c r="F44" s="8">
        <v>-3.9538012788626502</v>
      </c>
      <c r="G44" s="7" t="s">
        <v>120</v>
      </c>
    </row>
    <row r="45" spans="1:7" x14ac:dyDescent="0.25">
      <c r="A45" s="7"/>
      <c r="B45" s="7"/>
      <c r="C45" s="7"/>
      <c r="D45" s="7"/>
      <c r="E45" s="7"/>
      <c r="F45" s="7"/>
      <c r="G45" s="7"/>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heetViews>
  <sheetFormatPr defaultColWidth="10.90625" defaultRowHeight="15" x14ac:dyDescent="0.25"/>
  <cols>
    <col min="1" max="1" width="21.81640625" customWidth="1"/>
    <col min="2" max="15" width="18.81640625" customWidth="1"/>
    <col min="16" max="16" width="70.81640625" customWidth="1"/>
  </cols>
  <sheetData>
    <row r="1" spans="1:16" ht="19.2" x14ac:dyDescent="0.35">
      <c r="A1" s="2" t="s">
        <v>388</v>
      </c>
    </row>
    <row r="2" spans="1:16" x14ac:dyDescent="0.25">
      <c r="A2" t="s">
        <v>138</v>
      </c>
    </row>
    <row r="3" spans="1:16" ht="30" customHeight="1" x14ac:dyDescent="0.3">
      <c r="A3" s="3" t="s">
        <v>69</v>
      </c>
    </row>
    <row r="4" spans="1:16" x14ac:dyDescent="0.25">
      <c r="A4" t="s">
        <v>139</v>
      </c>
    </row>
    <row r="5" spans="1:16" x14ac:dyDescent="0.25">
      <c r="A5" t="s">
        <v>140</v>
      </c>
    </row>
    <row r="6" spans="1:16" x14ac:dyDescent="0.25">
      <c r="A6" t="s">
        <v>389</v>
      </c>
    </row>
    <row r="7" spans="1:16" ht="30" customHeight="1" x14ac:dyDescent="0.3">
      <c r="A7" s="3" t="s">
        <v>390</v>
      </c>
    </row>
    <row r="8" spans="1:16" ht="31.2" x14ac:dyDescent="0.3">
      <c r="A8" s="5" t="s">
        <v>76</v>
      </c>
      <c r="B8" s="6" t="s">
        <v>393</v>
      </c>
      <c r="C8" s="6" t="s">
        <v>394</v>
      </c>
      <c r="D8" s="6" t="s">
        <v>395</v>
      </c>
      <c r="E8" s="6" t="s">
        <v>396</v>
      </c>
      <c r="F8" s="6" t="s">
        <v>397</v>
      </c>
      <c r="G8" s="6" t="s">
        <v>398</v>
      </c>
      <c r="H8" s="6" t="s">
        <v>399</v>
      </c>
      <c r="I8" s="6" t="s">
        <v>400</v>
      </c>
      <c r="J8" s="6" t="s">
        <v>401</v>
      </c>
      <c r="K8" s="6" t="s">
        <v>402</v>
      </c>
      <c r="L8" s="6" t="s">
        <v>403</v>
      </c>
      <c r="M8" s="6" t="s">
        <v>404</v>
      </c>
      <c r="N8" s="6" t="s">
        <v>405</v>
      </c>
      <c r="O8" s="6" t="s">
        <v>406</v>
      </c>
      <c r="P8" s="6" t="s">
        <v>104</v>
      </c>
    </row>
    <row r="9" spans="1:16" x14ac:dyDescent="0.25">
      <c r="A9" s="11" t="s">
        <v>105</v>
      </c>
      <c r="B9" s="7">
        <v>823000</v>
      </c>
      <c r="C9" s="7">
        <v>792000</v>
      </c>
      <c r="D9" s="7">
        <v>82000</v>
      </c>
      <c r="E9" s="7">
        <v>196000</v>
      </c>
      <c r="F9" s="7">
        <v>295000</v>
      </c>
      <c r="G9" s="7">
        <v>219000</v>
      </c>
      <c r="H9" s="7">
        <v>30000</v>
      </c>
      <c r="I9" s="8">
        <v>55.763627217418502</v>
      </c>
      <c r="J9" s="8">
        <v>68.001637425294604</v>
      </c>
      <c r="K9" s="8">
        <v>41.680023055570999</v>
      </c>
      <c r="L9" s="8">
        <v>81.208960108707799</v>
      </c>
      <c r="M9" s="8">
        <v>81.983407743053206</v>
      </c>
      <c r="N9" s="8">
        <v>59.7542578543475</v>
      </c>
      <c r="O9" s="8">
        <v>9.7303910491894303</v>
      </c>
      <c r="P9" s="7"/>
    </row>
    <row r="10" spans="1:16" x14ac:dyDescent="0.25">
      <c r="A10" s="11" t="s">
        <v>106</v>
      </c>
      <c r="B10" s="7">
        <v>818000</v>
      </c>
      <c r="C10" s="7">
        <v>789000</v>
      </c>
      <c r="D10" s="7">
        <v>83000</v>
      </c>
      <c r="E10" s="7">
        <v>196000</v>
      </c>
      <c r="F10" s="7">
        <v>293000</v>
      </c>
      <c r="G10" s="7">
        <v>217000</v>
      </c>
      <c r="H10" s="7">
        <v>29000</v>
      </c>
      <c r="I10" s="8">
        <v>55.424471220239099</v>
      </c>
      <c r="J10" s="8">
        <v>67.753714397160607</v>
      </c>
      <c r="K10" s="8">
        <v>42.327347576123202</v>
      </c>
      <c r="L10" s="8">
        <v>81.390621947519193</v>
      </c>
      <c r="M10" s="8">
        <v>81.372200003337497</v>
      </c>
      <c r="N10" s="8">
        <v>59.126574888004903</v>
      </c>
      <c r="O10" s="8">
        <v>9.3015781184713795</v>
      </c>
      <c r="P10" s="7"/>
    </row>
    <row r="11" spans="1:16" x14ac:dyDescent="0.25">
      <c r="A11" s="11" t="s">
        <v>107</v>
      </c>
      <c r="B11" s="7">
        <v>831000</v>
      </c>
      <c r="C11" s="7">
        <v>802000</v>
      </c>
      <c r="D11" s="7">
        <v>82000</v>
      </c>
      <c r="E11" s="7">
        <v>200000</v>
      </c>
      <c r="F11" s="7">
        <v>300000</v>
      </c>
      <c r="G11" s="7">
        <v>219000</v>
      </c>
      <c r="H11" s="7">
        <v>28000</v>
      </c>
      <c r="I11" s="8">
        <v>56.266688342037398</v>
      </c>
      <c r="J11" s="8">
        <v>68.956795921682101</v>
      </c>
      <c r="K11" s="8">
        <v>41.849065612824901</v>
      </c>
      <c r="L11" s="8">
        <v>83.511662208444804</v>
      </c>
      <c r="M11" s="8">
        <v>83.544420072817999</v>
      </c>
      <c r="N11" s="8">
        <v>59.712320268196301</v>
      </c>
      <c r="O11" s="8">
        <v>9.0463140323555393</v>
      </c>
      <c r="P11" s="7"/>
    </row>
    <row r="12" spans="1:16" x14ac:dyDescent="0.25">
      <c r="A12" s="11" t="s">
        <v>108</v>
      </c>
      <c r="B12" s="7">
        <v>832000</v>
      </c>
      <c r="C12" s="7">
        <v>796000</v>
      </c>
      <c r="D12" s="7">
        <v>86000</v>
      </c>
      <c r="E12" s="7">
        <v>183000</v>
      </c>
      <c r="F12" s="7">
        <v>298000</v>
      </c>
      <c r="G12" s="7">
        <v>230000</v>
      </c>
      <c r="H12" s="7">
        <v>36000</v>
      </c>
      <c r="I12" s="8">
        <v>56.223493304514299</v>
      </c>
      <c r="J12" s="8">
        <v>68.279020131971293</v>
      </c>
      <c r="K12" s="8">
        <v>43.6984424940389</v>
      </c>
      <c r="L12" s="8">
        <v>75.982520029133298</v>
      </c>
      <c r="M12" s="8">
        <v>82.680941755747</v>
      </c>
      <c r="N12" s="8">
        <v>62.338169915481899</v>
      </c>
      <c r="O12" s="8">
        <v>11.4496082785603</v>
      </c>
      <c r="P12" s="7"/>
    </row>
    <row r="13" spans="1:16" x14ac:dyDescent="0.25">
      <c r="A13" s="11" t="s">
        <v>109</v>
      </c>
      <c r="B13" s="7">
        <v>830000</v>
      </c>
      <c r="C13" s="7">
        <v>798000</v>
      </c>
      <c r="D13" s="7">
        <v>85000</v>
      </c>
      <c r="E13" s="7">
        <v>188000</v>
      </c>
      <c r="F13" s="7">
        <v>296000</v>
      </c>
      <c r="G13" s="7">
        <v>229000</v>
      </c>
      <c r="H13" s="7">
        <v>32000</v>
      </c>
      <c r="I13" s="8">
        <v>56.1221516681167</v>
      </c>
      <c r="J13" s="8">
        <v>68.488543199495496</v>
      </c>
      <c r="K13" s="8">
        <v>43.028654647309899</v>
      </c>
      <c r="L13" s="8">
        <v>78.225178685160301</v>
      </c>
      <c r="M13" s="8">
        <v>82.307801343535402</v>
      </c>
      <c r="N13" s="8">
        <v>62.261856285799603</v>
      </c>
      <c r="O13" s="8">
        <v>10.189688250929001</v>
      </c>
      <c r="P13" s="7"/>
    </row>
    <row r="14" spans="1:16" x14ac:dyDescent="0.25">
      <c r="A14" s="11" t="s">
        <v>110</v>
      </c>
      <c r="B14" s="7">
        <v>850000</v>
      </c>
      <c r="C14" s="7">
        <v>822000</v>
      </c>
      <c r="D14" s="7">
        <v>89000</v>
      </c>
      <c r="E14" s="7">
        <v>197000</v>
      </c>
      <c r="F14" s="7">
        <v>299000</v>
      </c>
      <c r="G14" s="7">
        <v>237000</v>
      </c>
      <c r="H14" s="7">
        <v>28000</v>
      </c>
      <c r="I14" s="8">
        <v>57.430733201711902</v>
      </c>
      <c r="J14" s="8">
        <v>70.468748258027205</v>
      </c>
      <c r="K14" s="8">
        <v>44.944920068165203</v>
      </c>
      <c r="L14" s="8">
        <v>81.976993322655105</v>
      </c>
      <c r="M14" s="8">
        <v>83.021923683801205</v>
      </c>
      <c r="N14" s="8">
        <v>64.356919203156096</v>
      </c>
      <c r="O14" s="8">
        <v>9.0036599466775407</v>
      </c>
      <c r="P14" s="7"/>
    </row>
    <row r="15" spans="1:16" x14ac:dyDescent="0.25">
      <c r="A15" s="11" t="s">
        <v>111</v>
      </c>
      <c r="B15" s="7">
        <v>853000</v>
      </c>
      <c r="C15" s="7">
        <v>815000</v>
      </c>
      <c r="D15" s="7">
        <v>94000</v>
      </c>
      <c r="E15" s="7">
        <v>192000</v>
      </c>
      <c r="F15" s="7">
        <v>296000</v>
      </c>
      <c r="G15" s="7">
        <v>234000</v>
      </c>
      <c r="H15" s="7">
        <v>37000</v>
      </c>
      <c r="I15" s="8">
        <v>57.5709279821682</v>
      </c>
      <c r="J15" s="8">
        <v>69.862424505693795</v>
      </c>
      <c r="K15" s="8">
        <v>47.492348851821099</v>
      </c>
      <c r="L15" s="8">
        <v>79.685746352413005</v>
      </c>
      <c r="M15" s="8">
        <v>82.050072297047905</v>
      </c>
      <c r="N15" s="8">
        <v>63.519799618320597</v>
      </c>
      <c r="O15" s="8">
        <v>11.9205361234153</v>
      </c>
      <c r="P15" s="7"/>
    </row>
    <row r="16" spans="1:16" x14ac:dyDescent="0.25">
      <c r="A16" s="11" t="s">
        <v>112</v>
      </c>
      <c r="B16" s="7">
        <v>856000</v>
      </c>
      <c r="C16" s="7">
        <v>824000</v>
      </c>
      <c r="D16" s="7">
        <v>103000</v>
      </c>
      <c r="E16" s="7">
        <v>189000</v>
      </c>
      <c r="F16" s="7">
        <v>294000</v>
      </c>
      <c r="G16" s="7">
        <v>239000</v>
      </c>
      <c r="H16" s="7">
        <v>32000</v>
      </c>
      <c r="I16" s="8">
        <v>57.631163569954801</v>
      </c>
      <c r="J16" s="8">
        <v>70.437074681668307</v>
      </c>
      <c r="K16" s="8">
        <v>52.032146377214502</v>
      </c>
      <c r="L16" s="8">
        <v>78.227695880243004</v>
      </c>
      <c r="M16" s="8">
        <v>81.310962526129302</v>
      </c>
      <c r="N16" s="8">
        <v>64.583136165874805</v>
      </c>
      <c r="O16" s="8">
        <v>10.067616901050799</v>
      </c>
      <c r="P16" s="7"/>
    </row>
    <row r="17" spans="1:16" x14ac:dyDescent="0.25">
      <c r="A17" s="11" t="s">
        <v>113</v>
      </c>
      <c r="B17" s="7">
        <v>869000</v>
      </c>
      <c r="C17" s="7">
        <v>838000</v>
      </c>
      <c r="D17" s="7">
        <v>106000</v>
      </c>
      <c r="E17" s="7">
        <v>198000</v>
      </c>
      <c r="F17" s="7">
        <v>298000</v>
      </c>
      <c r="G17" s="7">
        <v>236000</v>
      </c>
      <c r="H17" s="7">
        <v>31000</v>
      </c>
      <c r="I17" s="8">
        <v>58.547724466556602</v>
      </c>
      <c r="J17" s="8">
        <v>71.6469399340656</v>
      </c>
      <c r="K17" s="8">
        <v>53.567744675687202</v>
      </c>
      <c r="L17" s="8">
        <v>82.2588272383354</v>
      </c>
      <c r="M17" s="8">
        <v>82.541410146697601</v>
      </c>
      <c r="N17" s="8">
        <v>63.758617984912902</v>
      </c>
      <c r="O17" s="8">
        <v>9.8934599323605497</v>
      </c>
      <c r="P17" s="7"/>
    </row>
    <row r="18" spans="1:16" x14ac:dyDescent="0.25">
      <c r="A18" s="11" t="s">
        <v>121</v>
      </c>
      <c r="B18" s="7">
        <v>39000</v>
      </c>
      <c r="C18" s="7">
        <v>40000</v>
      </c>
      <c r="D18" s="7">
        <v>21000</v>
      </c>
      <c r="E18" s="7">
        <v>10000</v>
      </c>
      <c r="F18" s="7">
        <v>2000</v>
      </c>
      <c r="G18" s="7">
        <v>6000</v>
      </c>
      <c r="H18" s="7">
        <v>-1000</v>
      </c>
      <c r="I18" s="8">
        <v>2.4255727984398701</v>
      </c>
      <c r="J18" s="8">
        <v>3.15839673457012</v>
      </c>
      <c r="K18" s="8">
        <v>10.5390900283773</v>
      </c>
      <c r="L18" s="8">
        <v>4.0336485531751096</v>
      </c>
      <c r="M18" s="8">
        <v>0.23360880316222701</v>
      </c>
      <c r="N18" s="8">
        <v>1.4967616991132999</v>
      </c>
      <c r="O18" s="8">
        <v>-0.296228318568451</v>
      </c>
      <c r="P18" s="7" t="s">
        <v>120</v>
      </c>
    </row>
    <row r="19" spans="1:16" x14ac:dyDescent="0.25">
      <c r="A19" s="7"/>
      <c r="B19" s="7"/>
      <c r="C19" s="7"/>
      <c r="D19" s="7"/>
      <c r="E19" s="7"/>
      <c r="F19" s="7"/>
      <c r="G19" s="7"/>
      <c r="H19" s="7"/>
      <c r="I19" s="8"/>
      <c r="J19" s="8"/>
      <c r="K19" s="8"/>
      <c r="L19" s="8"/>
      <c r="M19" s="8"/>
      <c r="N19" s="8"/>
      <c r="O19" s="8"/>
      <c r="P19" s="7"/>
    </row>
    <row r="20" spans="1:16" ht="30" customHeight="1" x14ac:dyDescent="0.3">
      <c r="A20" s="3" t="s">
        <v>391</v>
      </c>
    </row>
    <row r="21" spans="1:16" ht="46.8" x14ac:dyDescent="0.3">
      <c r="A21" s="5" t="s">
        <v>76</v>
      </c>
      <c r="B21" s="6" t="s">
        <v>407</v>
      </c>
      <c r="C21" s="6" t="s">
        <v>408</v>
      </c>
      <c r="D21" s="6" t="s">
        <v>409</v>
      </c>
      <c r="E21" s="6" t="s">
        <v>410</v>
      </c>
      <c r="F21" s="6" t="s">
        <v>411</v>
      </c>
      <c r="G21" s="6" t="s">
        <v>412</v>
      </c>
      <c r="H21" s="6" t="s">
        <v>413</v>
      </c>
      <c r="I21" s="6" t="s">
        <v>414</v>
      </c>
      <c r="J21" s="6" t="s">
        <v>415</v>
      </c>
      <c r="K21" s="6" t="s">
        <v>416</v>
      </c>
      <c r="L21" s="6" t="s">
        <v>417</v>
      </c>
      <c r="M21" s="6" t="s">
        <v>418</v>
      </c>
      <c r="N21" s="6" t="s">
        <v>419</v>
      </c>
      <c r="O21" s="6" t="s">
        <v>420</v>
      </c>
      <c r="P21" s="6" t="s">
        <v>104</v>
      </c>
    </row>
    <row r="22" spans="1:16" x14ac:dyDescent="0.25">
      <c r="A22" s="11" t="s">
        <v>105</v>
      </c>
      <c r="B22" s="7">
        <v>431000</v>
      </c>
      <c r="C22" s="7">
        <v>412000</v>
      </c>
      <c r="D22" s="7">
        <v>45000</v>
      </c>
      <c r="E22" s="7">
        <v>110000</v>
      </c>
      <c r="F22" s="7">
        <v>145000</v>
      </c>
      <c r="G22" s="7">
        <v>113000</v>
      </c>
      <c r="H22" s="7">
        <v>18000</v>
      </c>
      <c r="I22" s="8">
        <v>59.765666198535698</v>
      </c>
      <c r="J22" s="8">
        <v>71.500343375625206</v>
      </c>
      <c r="K22" s="8">
        <v>43.7038344957476</v>
      </c>
      <c r="L22" s="8">
        <v>91.027732463295294</v>
      </c>
      <c r="M22" s="8">
        <v>82.727610341379801</v>
      </c>
      <c r="N22" s="8">
        <v>63.174193259884099</v>
      </c>
      <c r="O22" s="8">
        <v>12.7653367414981</v>
      </c>
      <c r="P22" s="7"/>
    </row>
    <row r="23" spans="1:16" x14ac:dyDescent="0.25">
      <c r="A23" s="11" t="s">
        <v>106</v>
      </c>
      <c r="B23" s="7">
        <v>419000</v>
      </c>
      <c r="C23" s="7">
        <v>403000</v>
      </c>
      <c r="D23" s="7">
        <v>42000</v>
      </c>
      <c r="E23" s="7">
        <v>106000</v>
      </c>
      <c r="F23" s="7">
        <v>148000</v>
      </c>
      <c r="G23" s="7">
        <v>107000</v>
      </c>
      <c r="H23" s="7">
        <v>16000</v>
      </c>
      <c r="I23" s="8">
        <v>58.1879053092213</v>
      </c>
      <c r="J23" s="8">
        <v>69.950417355314499</v>
      </c>
      <c r="K23" s="8">
        <v>41.421742209631702</v>
      </c>
      <c r="L23" s="8">
        <v>88.260433003891904</v>
      </c>
      <c r="M23" s="8">
        <v>84.525492305667299</v>
      </c>
      <c r="N23" s="8">
        <v>59.604239019977904</v>
      </c>
      <c r="O23" s="8">
        <v>11.3771089831281</v>
      </c>
      <c r="P23" s="7"/>
    </row>
    <row r="24" spans="1:16" x14ac:dyDescent="0.25">
      <c r="A24" s="11" t="s">
        <v>107</v>
      </c>
      <c r="B24" s="7">
        <v>418000</v>
      </c>
      <c r="C24" s="7">
        <v>401000</v>
      </c>
      <c r="D24" s="7">
        <v>38000</v>
      </c>
      <c r="E24" s="7">
        <v>103000</v>
      </c>
      <c r="F24" s="7">
        <v>151000</v>
      </c>
      <c r="G24" s="7">
        <v>109000</v>
      </c>
      <c r="H24" s="7">
        <v>17000</v>
      </c>
      <c r="I24" s="8">
        <v>57.883977586610698</v>
      </c>
      <c r="J24" s="8">
        <v>69.588982109123194</v>
      </c>
      <c r="K24" s="8">
        <v>37.241352116008301</v>
      </c>
      <c r="L24" s="8">
        <v>85.519986041758401</v>
      </c>
      <c r="M24" s="8">
        <v>86.271489273974595</v>
      </c>
      <c r="N24" s="8">
        <v>60.959033835801101</v>
      </c>
      <c r="O24" s="8">
        <v>11.5826562360488</v>
      </c>
      <c r="P24" s="7"/>
    </row>
    <row r="25" spans="1:16" x14ac:dyDescent="0.25">
      <c r="A25" s="11" t="s">
        <v>108</v>
      </c>
      <c r="B25" s="7">
        <v>416000</v>
      </c>
      <c r="C25" s="7">
        <v>394000</v>
      </c>
      <c r="D25" s="7">
        <v>41000</v>
      </c>
      <c r="E25" s="7">
        <v>92000</v>
      </c>
      <c r="F25" s="7">
        <v>148000</v>
      </c>
      <c r="G25" s="7">
        <v>113000</v>
      </c>
      <c r="H25" s="7">
        <v>22000</v>
      </c>
      <c r="I25" s="8">
        <v>57.500909155018199</v>
      </c>
      <c r="J25" s="8">
        <v>68.306906824676901</v>
      </c>
      <c r="K25" s="8">
        <v>39.875548904160802</v>
      </c>
      <c r="L25" s="8">
        <v>76.413599754481098</v>
      </c>
      <c r="M25" s="8">
        <v>84.763336438929301</v>
      </c>
      <c r="N25" s="8">
        <v>62.922597246691801</v>
      </c>
      <c r="O25" s="8">
        <v>14.849852931117001</v>
      </c>
      <c r="P25" s="7"/>
    </row>
    <row r="26" spans="1:16" x14ac:dyDescent="0.25">
      <c r="A26" s="11" t="s">
        <v>109</v>
      </c>
      <c r="B26" s="7">
        <v>426000</v>
      </c>
      <c r="C26" s="7">
        <v>407000</v>
      </c>
      <c r="D26" s="7">
        <v>44000</v>
      </c>
      <c r="E26" s="7">
        <v>98000</v>
      </c>
      <c r="F26" s="7">
        <v>149000</v>
      </c>
      <c r="G26" s="7">
        <v>116000</v>
      </c>
      <c r="H26" s="7">
        <v>20000</v>
      </c>
      <c r="I26" s="8">
        <v>58.9877220426471</v>
      </c>
      <c r="J26" s="8">
        <v>70.518823360139194</v>
      </c>
      <c r="K26" s="8">
        <v>43.5571223191602</v>
      </c>
      <c r="L26" s="8">
        <v>80.994739200424803</v>
      </c>
      <c r="M26" s="8">
        <v>85.328339861059504</v>
      </c>
      <c r="N26" s="8">
        <v>64.323513062812694</v>
      </c>
      <c r="O26" s="8">
        <v>13.470644587382001</v>
      </c>
      <c r="P26" s="7"/>
    </row>
    <row r="27" spans="1:16" x14ac:dyDescent="0.25">
      <c r="A27" s="11" t="s">
        <v>110</v>
      </c>
      <c r="B27" s="7">
        <v>445000</v>
      </c>
      <c r="C27" s="7">
        <v>428000</v>
      </c>
      <c r="D27" s="7">
        <v>49000</v>
      </c>
      <c r="E27" s="7">
        <v>103000</v>
      </c>
      <c r="F27" s="7">
        <v>153000</v>
      </c>
      <c r="G27" s="7">
        <v>124000</v>
      </c>
      <c r="H27" s="7">
        <v>17000</v>
      </c>
      <c r="I27" s="8">
        <v>61.5585805147714</v>
      </c>
      <c r="J27" s="8">
        <v>74.200931438115504</v>
      </c>
      <c r="K27" s="8">
        <v>47.790310832890398</v>
      </c>
      <c r="L27" s="8">
        <v>85.233708405542302</v>
      </c>
      <c r="M27" s="8">
        <v>87.430566667428593</v>
      </c>
      <c r="N27" s="8">
        <v>68.854417263469003</v>
      </c>
      <c r="O27" s="8">
        <v>11.654595566863</v>
      </c>
      <c r="P27" s="7"/>
    </row>
    <row r="28" spans="1:16" x14ac:dyDescent="0.25">
      <c r="A28" s="11" t="s">
        <v>111</v>
      </c>
      <c r="B28" s="7">
        <v>452000</v>
      </c>
      <c r="C28" s="7">
        <v>426000</v>
      </c>
      <c r="D28" s="7">
        <v>50000</v>
      </c>
      <c r="E28" s="7">
        <v>103000</v>
      </c>
      <c r="F28" s="7">
        <v>150000</v>
      </c>
      <c r="G28" s="7">
        <v>123000</v>
      </c>
      <c r="H28" s="7">
        <v>26000</v>
      </c>
      <c r="I28" s="8">
        <v>62.446103575049001</v>
      </c>
      <c r="J28" s="8">
        <v>73.793133292367301</v>
      </c>
      <c r="K28" s="8">
        <v>49.040144765051799</v>
      </c>
      <c r="L28" s="8">
        <v>85.271748135874105</v>
      </c>
      <c r="M28" s="8">
        <v>85.685906254816601</v>
      </c>
      <c r="N28" s="8">
        <v>68.509513976775693</v>
      </c>
      <c r="O28" s="8">
        <v>17.656584152665701</v>
      </c>
      <c r="P28" s="7"/>
    </row>
    <row r="29" spans="1:16" x14ac:dyDescent="0.25">
      <c r="A29" s="11" t="s">
        <v>112</v>
      </c>
      <c r="B29" s="7">
        <v>443000</v>
      </c>
      <c r="C29" s="7">
        <v>425000</v>
      </c>
      <c r="D29" s="7">
        <v>53000</v>
      </c>
      <c r="E29" s="7">
        <v>99000</v>
      </c>
      <c r="F29" s="7">
        <v>147000</v>
      </c>
      <c r="G29" s="7">
        <v>125000</v>
      </c>
      <c r="H29" s="7">
        <v>18000</v>
      </c>
      <c r="I29" s="8">
        <v>60.967827265813597</v>
      </c>
      <c r="J29" s="8">
        <v>73.330881286392199</v>
      </c>
      <c r="K29" s="8">
        <v>52.269918188774</v>
      </c>
      <c r="L29" s="8">
        <v>82.227805418271402</v>
      </c>
      <c r="M29" s="8">
        <v>83.903856011847097</v>
      </c>
      <c r="N29" s="8">
        <v>68.979722920519606</v>
      </c>
      <c r="O29" s="8">
        <v>12.171832828985</v>
      </c>
      <c r="P29" s="7"/>
    </row>
    <row r="30" spans="1:16" x14ac:dyDescent="0.25">
      <c r="A30" s="11" t="s">
        <v>113</v>
      </c>
      <c r="B30" s="7">
        <v>454000</v>
      </c>
      <c r="C30" s="7">
        <v>436000</v>
      </c>
      <c r="D30" s="7">
        <v>57000</v>
      </c>
      <c r="E30" s="7">
        <v>105000</v>
      </c>
      <c r="F30" s="7">
        <v>151000</v>
      </c>
      <c r="G30" s="7">
        <v>123000</v>
      </c>
      <c r="H30" s="7">
        <v>18000</v>
      </c>
      <c r="I30" s="8">
        <v>62.528752740899399</v>
      </c>
      <c r="J30" s="8">
        <v>75.281778091008505</v>
      </c>
      <c r="K30" s="8">
        <v>55.707767037927503</v>
      </c>
      <c r="L30" s="8">
        <v>87.152436150774307</v>
      </c>
      <c r="M30" s="8">
        <v>85.770528043027397</v>
      </c>
      <c r="N30" s="8">
        <v>68.180987354812999</v>
      </c>
      <c r="O30" s="8">
        <v>12.191995636462799</v>
      </c>
      <c r="P30" s="7"/>
    </row>
    <row r="31" spans="1:16" x14ac:dyDescent="0.25">
      <c r="A31" s="11" t="s">
        <v>121</v>
      </c>
      <c r="B31" s="7">
        <v>27000</v>
      </c>
      <c r="C31" s="7">
        <v>29000</v>
      </c>
      <c r="D31" s="7">
        <v>13000</v>
      </c>
      <c r="E31" s="7">
        <v>8000</v>
      </c>
      <c r="F31" s="7">
        <v>1000</v>
      </c>
      <c r="G31" s="7">
        <v>7000</v>
      </c>
      <c r="H31" s="7">
        <v>-2000</v>
      </c>
      <c r="I31" s="8">
        <v>3.5410306982522699</v>
      </c>
      <c r="J31" s="8">
        <v>4.7629547308692697</v>
      </c>
      <c r="K31" s="8">
        <v>12.1506447187673</v>
      </c>
      <c r="L31" s="8">
        <v>6.1576969503494601</v>
      </c>
      <c r="M31" s="8">
        <v>0.44218818196790699</v>
      </c>
      <c r="N31" s="8">
        <v>3.8574742920003202</v>
      </c>
      <c r="O31" s="8">
        <v>-1.2786489509191601</v>
      </c>
      <c r="P31" s="7" t="s">
        <v>120</v>
      </c>
    </row>
    <row r="32" spans="1:16" x14ac:dyDescent="0.25">
      <c r="A32" s="7"/>
      <c r="B32" s="7"/>
      <c r="C32" s="7"/>
      <c r="D32" s="7"/>
      <c r="E32" s="7"/>
      <c r="F32" s="7"/>
      <c r="G32" s="7"/>
      <c r="H32" s="7"/>
      <c r="I32" s="8"/>
      <c r="J32" s="8"/>
      <c r="K32" s="8"/>
      <c r="L32" s="8"/>
      <c r="M32" s="8"/>
      <c r="N32" s="8"/>
      <c r="O32" s="8"/>
      <c r="P32" s="7"/>
    </row>
    <row r="33" spans="1:16" ht="30" customHeight="1" x14ac:dyDescent="0.3">
      <c r="A33" s="3" t="s">
        <v>392</v>
      </c>
    </row>
    <row r="34" spans="1:16" ht="46.8" x14ac:dyDescent="0.3">
      <c r="A34" s="5" t="s">
        <v>76</v>
      </c>
      <c r="B34" s="6" t="s">
        <v>421</v>
      </c>
      <c r="C34" s="6" t="s">
        <v>422</v>
      </c>
      <c r="D34" s="6" t="s">
        <v>423</v>
      </c>
      <c r="E34" s="6" t="s">
        <v>424</v>
      </c>
      <c r="F34" s="6" t="s">
        <v>425</v>
      </c>
      <c r="G34" s="6" t="s">
        <v>426</v>
      </c>
      <c r="H34" s="6" t="s">
        <v>427</v>
      </c>
      <c r="I34" s="6" t="s">
        <v>428</v>
      </c>
      <c r="J34" s="6" t="s">
        <v>429</v>
      </c>
      <c r="K34" s="6" t="s">
        <v>430</v>
      </c>
      <c r="L34" s="6" t="s">
        <v>431</v>
      </c>
      <c r="M34" s="6" t="s">
        <v>432</v>
      </c>
      <c r="N34" s="6" t="s">
        <v>433</v>
      </c>
      <c r="O34" s="6" t="s">
        <v>434</v>
      </c>
      <c r="P34" s="6" t="s">
        <v>104</v>
      </c>
    </row>
    <row r="35" spans="1:16" x14ac:dyDescent="0.25">
      <c r="A35" s="11" t="s">
        <v>105</v>
      </c>
      <c r="B35" s="7">
        <v>392000</v>
      </c>
      <c r="C35" s="7">
        <v>380000</v>
      </c>
      <c r="D35" s="7">
        <v>38000</v>
      </c>
      <c r="E35" s="7">
        <v>86000</v>
      </c>
      <c r="F35" s="7">
        <v>150000</v>
      </c>
      <c r="G35" s="7">
        <v>106000</v>
      </c>
      <c r="H35" s="7">
        <v>12000</v>
      </c>
      <c r="I35" s="8">
        <v>51.941068091141602</v>
      </c>
      <c r="J35" s="8">
        <v>64.574187585794505</v>
      </c>
      <c r="K35" s="8">
        <v>39.527337228714501</v>
      </c>
      <c r="L35" s="8">
        <v>71.378709998341904</v>
      </c>
      <c r="M35" s="8">
        <v>81.2798755556516</v>
      </c>
      <c r="N35" s="8">
        <v>56.482704410923297</v>
      </c>
      <c r="O35" s="8">
        <v>7.0952995525106504</v>
      </c>
      <c r="P35" s="7"/>
    </row>
    <row r="36" spans="1:16" x14ac:dyDescent="0.25">
      <c r="A36" s="11" t="s">
        <v>106</v>
      </c>
      <c r="B36" s="7">
        <v>398000</v>
      </c>
      <c r="C36" s="7">
        <v>386000</v>
      </c>
      <c r="D36" s="7">
        <v>41000</v>
      </c>
      <c r="E36" s="7">
        <v>89000</v>
      </c>
      <c r="F36" s="7">
        <v>145000</v>
      </c>
      <c r="G36" s="7">
        <v>110000</v>
      </c>
      <c r="H36" s="7">
        <v>12000</v>
      </c>
      <c r="I36" s="8">
        <v>52.783968203674704</v>
      </c>
      <c r="J36" s="8">
        <v>65.601479140479199</v>
      </c>
      <c r="K36" s="8">
        <v>43.290577723839199</v>
      </c>
      <c r="L36" s="8">
        <v>74.496152436789998</v>
      </c>
      <c r="M36" s="8">
        <v>78.390823255688105</v>
      </c>
      <c r="N36" s="8">
        <v>58.670159414413497</v>
      </c>
      <c r="O36" s="8">
        <v>7.4961536612337101</v>
      </c>
      <c r="P36" s="7"/>
    </row>
    <row r="37" spans="1:16" x14ac:dyDescent="0.25">
      <c r="A37" s="11" t="s">
        <v>107</v>
      </c>
      <c r="B37" s="7">
        <v>413000</v>
      </c>
      <c r="C37" s="7">
        <v>402000</v>
      </c>
      <c r="D37" s="7">
        <v>45000</v>
      </c>
      <c r="E37" s="7">
        <v>98000</v>
      </c>
      <c r="F37" s="7">
        <v>149000</v>
      </c>
      <c r="G37" s="7">
        <v>110000</v>
      </c>
      <c r="H37" s="7">
        <v>11000</v>
      </c>
      <c r="I37" s="8">
        <v>54.720673240619703</v>
      </c>
      <c r="J37" s="8">
        <v>68.337244185195701</v>
      </c>
      <c r="K37" s="8">
        <v>46.747217739400199</v>
      </c>
      <c r="L37" s="8">
        <v>81.491387163907206</v>
      </c>
      <c r="M37" s="8">
        <v>80.965173590424101</v>
      </c>
      <c r="N37" s="8">
        <v>58.521741905967701</v>
      </c>
      <c r="O37" s="8">
        <v>6.8365686110246804</v>
      </c>
      <c r="P37" s="7"/>
    </row>
    <row r="38" spans="1:16" x14ac:dyDescent="0.25">
      <c r="A38" s="11" t="s">
        <v>108</v>
      </c>
      <c r="B38" s="7">
        <v>416000</v>
      </c>
      <c r="C38" s="7">
        <v>402000</v>
      </c>
      <c r="D38" s="7">
        <v>46000</v>
      </c>
      <c r="E38" s="7">
        <v>90000</v>
      </c>
      <c r="F38" s="7">
        <v>149000</v>
      </c>
      <c r="G38" s="7">
        <v>116000</v>
      </c>
      <c r="H38" s="7">
        <v>14000</v>
      </c>
      <c r="I38" s="8">
        <v>55.002115338850899</v>
      </c>
      <c r="J38" s="8">
        <v>68.2516871949842</v>
      </c>
      <c r="K38" s="8">
        <v>47.762287532445797</v>
      </c>
      <c r="L38" s="8">
        <v>75.548390330287205</v>
      </c>
      <c r="M38" s="8">
        <v>80.710871258003095</v>
      </c>
      <c r="N38" s="8">
        <v>61.780354670500202</v>
      </c>
      <c r="O38" s="8">
        <v>8.4851593203761908</v>
      </c>
      <c r="P38" s="7"/>
    </row>
    <row r="39" spans="1:16" x14ac:dyDescent="0.25">
      <c r="A39" s="11" t="s">
        <v>109</v>
      </c>
      <c r="B39" s="7">
        <v>404000</v>
      </c>
      <c r="C39" s="7">
        <v>391000</v>
      </c>
      <c r="D39" s="7">
        <v>41000</v>
      </c>
      <c r="E39" s="7">
        <v>90000</v>
      </c>
      <c r="F39" s="7">
        <v>147000</v>
      </c>
      <c r="G39" s="7">
        <v>114000</v>
      </c>
      <c r="H39" s="7">
        <v>12000</v>
      </c>
      <c r="I39" s="8">
        <v>53.382524066433902</v>
      </c>
      <c r="J39" s="8">
        <v>66.498754676334798</v>
      </c>
      <c r="K39" s="8">
        <v>42.466786017148799</v>
      </c>
      <c r="L39" s="8">
        <v>75.437087033154299</v>
      </c>
      <c r="M39" s="8">
        <v>79.450736065591499</v>
      </c>
      <c r="N39" s="8">
        <v>60.293945986098599</v>
      </c>
      <c r="O39" s="8">
        <v>7.3294837685966199</v>
      </c>
      <c r="P39" s="7"/>
    </row>
    <row r="40" spans="1:16" x14ac:dyDescent="0.25">
      <c r="A40" s="11" t="s">
        <v>110</v>
      </c>
      <c r="B40" s="7">
        <v>405000</v>
      </c>
      <c r="C40" s="7">
        <v>393000</v>
      </c>
      <c r="D40" s="7">
        <v>40000</v>
      </c>
      <c r="E40" s="7">
        <v>94000</v>
      </c>
      <c r="F40" s="7">
        <v>146000</v>
      </c>
      <c r="G40" s="7">
        <v>113000</v>
      </c>
      <c r="H40" s="7">
        <v>11000</v>
      </c>
      <c r="I40" s="8">
        <v>53.484145791838102</v>
      </c>
      <c r="J40" s="8">
        <v>66.810835961154098</v>
      </c>
      <c r="K40" s="8">
        <v>41.920058595793598</v>
      </c>
      <c r="L40" s="8">
        <v>78.697627039393495</v>
      </c>
      <c r="M40" s="8">
        <v>78.8516011849417</v>
      </c>
      <c r="N40" s="8">
        <v>60.0640621105496</v>
      </c>
      <c r="O40" s="8">
        <v>6.6926223154982596</v>
      </c>
      <c r="P40" s="7"/>
    </row>
    <row r="41" spans="1:16" x14ac:dyDescent="0.25">
      <c r="A41" s="11" t="s">
        <v>111</v>
      </c>
      <c r="B41" s="7">
        <v>401000</v>
      </c>
      <c r="C41" s="7">
        <v>389000</v>
      </c>
      <c r="D41" s="7">
        <v>44000</v>
      </c>
      <c r="E41" s="7">
        <v>89000</v>
      </c>
      <c r="F41" s="7">
        <v>146000</v>
      </c>
      <c r="G41" s="7">
        <v>111000</v>
      </c>
      <c r="H41" s="7">
        <v>12000</v>
      </c>
      <c r="I41" s="8">
        <v>52.909788821942499</v>
      </c>
      <c r="J41" s="8">
        <v>66.009812936653603</v>
      </c>
      <c r="K41" s="8">
        <v>45.847356648619296</v>
      </c>
      <c r="L41" s="8">
        <v>74.061066155001299</v>
      </c>
      <c r="M41" s="8">
        <v>78.609931836104195</v>
      </c>
      <c r="N41" s="8">
        <v>58.757020239482898</v>
      </c>
      <c r="O41" s="8">
        <v>6.9203142402782696</v>
      </c>
      <c r="P41" s="7"/>
    </row>
    <row r="42" spans="1:16" x14ac:dyDescent="0.25">
      <c r="A42" s="11" t="s">
        <v>112</v>
      </c>
      <c r="B42" s="7">
        <v>413000</v>
      </c>
      <c r="C42" s="7">
        <v>399000</v>
      </c>
      <c r="D42" s="7">
        <v>50000</v>
      </c>
      <c r="E42" s="7">
        <v>89000</v>
      </c>
      <c r="F42" s="7">
        <v>146000</v>
      </c>
      <c r="G42" s="7">
        <v>114000</v>
      </c>
      <c r="H42" s="7">
        <v>14000</v>
      </c>
      <c r="I42" s="8">
        <v>54.441084111361697</v>
      </c>
      <c r="J42" s="8">
        <v>67.601007280444307</v>
      </c>
      <c r="K42" s="8">
        <v>51.779402104209503</v>
      </c>
      <c r="L42" s="8">
        <v>74.199588871226794</v>
      </c>
      <c r="M42" s="8">
        <v>78.858389677558407</v>
      </c>
      <c r="N42" s="8">
        <v>60.386950846355901</v>
      </c>
      <c r="O42" s="8">
        <v>8.2330080933648695</v>
      </c>
      <c r="P42" s="7"/>
    </row>
    <row r="43" spans="1:16" x14ac:dyDescent="0.25">
      <c r="A43" s="11" t="s">
        <v>113</v>
      </c>
      <c r="B43" s="7">
        <v>415000</v>
      </c>
      <c r="C43" s="7">
        <v>402000</v>
      </c>
      <c r="D43" s="7">
        <v>49000</v>
      </c>
      <c r="E43" s="7">
        <v>93000</v>
      </c>
      <c r="F43" s="7">
        <v>148000</v>
      </c>
      <c r="G43" s="7">
        <v>113000</v>
      </c>
      <c r="H43" s="7">
        <v>13000</v>
      </c>
      <c r="I43" s="8">
        <v>54.7418211523512</v>
      </c>
      <c r="J43" s="8">
        <v>68.084843457726393</v>
      </c>
      <c r="K43" s="8">
        <v>51.292937089926703</v>
      </c>
      <c r="L43" s="8">
        <v>77.331568475645796</v>
      </c>
      <c r="M43" s="8">
        <v>79.487193304844098</v>
      </c>
      <c r="N43" s="8">
        <v>59.538106968040701</v>
      </c>
      <c r="O43" s="8">
        <v>7.8895592474812002</v>
      </c>
      <c r="P43" s="7"/>
    </row>
    <row r="44" spans="1:16" x14ac:dyDescent="0.25">
      <c r="A44" s="11" t="s">
        <v>121</v>
      </c>
      <c r="B44" s="7">
        <v>12000</v>
      </c>
      <c r="C44" s="7">
        <v>11000</v>
      </c>
      <c r="D44" s="7">
        <v>9000</v>
      </c>
      <c r="E44" s="7">
        <v>3000</v>
      </c>
      <c r="F44" s="7">
        <v>1000</v>
      </c>
      <c r="G44" s="7">
        <v>-1000</v>
      </c>
      <c r="H44" s="7">
        <v>1000</v>
      </c>
      <c r="I44" s="8">
        <v>1.3592970859172699</v>
      </c>
      <c r="J44" s="8">
        <v>1.58608878139162</v>
      </c>
      <c r="K44" s="8">
        <v>8.8261510727779307</v>
      </c>
      <c r="L44" s="8">
        <v>1.8944814424915</v>
      </c>
      <c r="M44" s="8">
        <v>3.6457239252598597E-2</v>
      </c>
      <c r="N44" s="8">
        <v>-0.755839018057884</v>
      </c>
      <c r="O44" s="8">
        <v>0.56007547888458098</v>
      </c>
      <c r="P44" s="7" t="s">
        <v>120</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heetViews>
  <sheetFormatPr defaultColWidth="10.90625" defaultRowHeight="15" x14ac:dyDescent="0.25"/>
  <cols>
    <col min="1" max="1" width="21.81640625" customWidth="1"/>
    <col min="2" max="13" width="14.81640625" customWidth="1"/>
    <col min="14" max="14" width="70.81640625" customWidth="1"/>
  </cols>
  <sheetData>
    <row r="1" spans="1:14" ht="19.2" x14ac:dyDescent="0.35">
      <c r="A1" s="2" t="s">
        <v>435</v>
      </c>
    </row>
    <row r="2" spans="1:14" x14ac:dyDescent="0.25">
      <c r="A2" t="s">
        <v>436</v>
      </c>
    </row>
    <row r="3" spans="1:14" ht="30" customHeight="1" x14ac:dyDescent="0.3">
      <c r="A3" s="3" t="s">
        <v>69</v>
      </c>
    </row>
    <row r="4" spans="1:14" x14ac:dyDescent="0.25">
      <c r="A4" t="s">
        <v>139</v>
      </c>
    </row>
    <row r="5" spans="1:14" x14ac:dyDescent="0.25">
      <c r="A5" t="s">
        <v>140</v>
      </c>
    </row>
    <row r="6" spans="1:14" x14ac:dyDescent="0.25">
      <c r="A6" t="s">
        <v>437</v>
      </c>
    </row>
    <row r="7" spans="1:14" ht="62.4" x14ac:dyDescent="0.3">
      <c r="A7" s="5" t="s">
        <v>76</v>
      </c>
      <c r="B7" s="6" t="s">
        <v>438</v>
      </c>
      <c r="C7" s="6" t="s">
        <v>439</v>
      </c>
      <c r="D7" s="6" t="s">
        <v>440</v>
      </c>
      <c r="E7" s="6" t="s">
        <v>441</v>
      </c>
      <c r="F7" s="6" t="s">
        <v>442</v>
      </c>
      <c r="G7" s="6" t="s">
        <v>443</v>
      </c>
      <c r="H7" s="6" t="s">
        <v>444</v>
      </c>
      <c r="I7" s="6" t="s">
        <v>445</v>
      </c>
      <c r="J7" s="6" t="s">
        <v>446</v>
      </c>
      <c r="K7" s="6" t="s">
        <v>447</v>
      </c>
      <c r="L7" s="6" t="s">
        <v>448</v>
      </c>
      <c r="M7" s="6" t="s">
        <v>449</v>
      </c>
      <c r="N7" s="6" t="s">
        <v>104</v>
      </c>
    </row>
    <row r="8" spans="1:14" x14ac:dyDescent="0.25">
      <c r="A8" s="11" t="s">
        <v>105</v>
      </c>
      <c r="B8" s="7">
        <v>33000</v>
      </c>
      <c r="C8" s="9">
        <v>12000</v>
      </c>
      <c r="D8" s="9">
        <v>5000</v>
      </c>
      <c r="E8" s="9">
        <v>11000</v>
      </c>
      <c r="F8" s="9">
        <v>5000</v>
      </c>
      <c r="G8" s="7" t="s">
        <v>359</v>
      </c>
      <c r="H8" s="8">
        <v>3.8354607673727501</v>
      </c>
      <c r="I8" s="10">
        <v>12.4018404582018</v>
      </c>
      <c r="J8" s="10">
        <v>2.5469062273174701</v>
      </c>
      <c r="K8" s="10">
        <v>3.6852199780804802</v>
      </c>
      <c r="L8" s="10">
        <v>2.0688234266595602</v>
      </c>
      <c r="M8" s="8" t="s">
        <v>359</v>
      </c>
      <c r="N8" s="7" t="s">
        <v>450</v>
      </c>
    </row>
    <row r="9" spans="1:14" x14ac:dyDescent="0.25">
      <c r="A9" s="11" t="s">
        <v>106</v>
      </c>
      <c r="B9" s="7">
        <v>36000</v>
      </c>
      <c r="C9" s="9">
        <v>7000</v>
      </c>
      <c r="D9" s="9">
        <v>9000</v>
      </c>
      <c r="E9" s="9">
        <v>11000</v>
      </c>
      <c r="F9" s="9">
        <v>7000</v>
      </c>
      <c r="G9" s="9">
        <v>1000</v>
      </c>
      <c r="H9" s="8">
        <v>4.1618261298721402</v>
      </c>
      <c r="I9" s="10">
        <v>8.1902855823262293</v>
      </c>
      <c r="J9" s="10">
        <v>4.2816430481348799</v>
      </c>
      <c r="K9" s="10">
        <v>3.5080833998430099</v>
      </c>
      <c r="L9" s="10">
        <v>3.2923243059925</v>
      </c>
      <c r="M9" s="10">
        <v>4.2356055592323001</v>
      </c>
      <c r="N9" s="7" t="s">
        <v>451</v>
      </c>
    </row>
    <row r="10" spans="1:14" x14ac:dyDescent="0.25">
      <c r="A10" s="11" t="s">
        <v>107</v>
      </c>
      <c r="B10" s="7">
        <v>37000</v>
      </c>
      <c r="C10" s="9">
        <v>12000</v>
      </c>
      <c r="D10" s="9">
        <v>9000</v>
      </c>
      <c r="E10" s="9">
        <v>8000</v>
      </c>
      <c r="F10" s="7">
        <v>9000</v>
      </c>
      <c r="G10" s="7" t="s">
        <v>359</v>
      </c>
      <c r="H10" s="8">
        <v>4.2956702270938898</v>
      </c>
      <c r="I10" s="10">
        <v>12.519909108284301</v>
      </c>
      <c r="J10" s="10">
        <v>4.1678221372220898</v>
      </c>
      <c r="K10" s="10">
        <v>2.5219227021760302</v>
      </c>
      <c r="L10" s="8">
        <v>3.9448456992777401</v>
      </c>
      <c r="M10" s="8" t="s">
        <v>359</v>
      </c>
      <c r="N10" s="7" t="s">
        <v>452</v>
      </c>
    </row>
    <row r="11" spans="1:14" x14ac:dyDescent="0.25">
      <c r="A11" s="11" t="s">
        <v>108</v>
      </c>
      <c r="B11" s="7">
        <v>38000</v>
      </c>
      <c r="C11" s="7">
        <v>11000</v>
      </c>
      <c r="D11" s="9">
        <v>9000</v>
      </c>
      <c r="E11" s="7">
        <v>9000</v>
      </c>
      <c r="F11" s="7">
        <v>9000</v>
      </c>
      <c r="G11" s="7" t="s">
        <v>359</v>
      </c>
      <c r="H11" s="8">
        <v>4.3305203064658198</v>
      </c>
      <c r="I11" s="8">
        <v>11.486764222295299</v>
      </c>
      <c r="J11" s="10">
        <v>4.5925113009850804</v>
      </c>
      <c r="K11" s="8">
        <v>2.8445953667575501</v>
      </c>
      <c r="L11" s="8">
        <v>3.6011080332410002</v>
      </c>
      <c r="M11" s="8" t="s">
        <v>359</v>
      </c>
      <c r="N11" s="7" t="s">
        <v>453</v>
      </c>
    </row>
    <row r="12" spans="1:14" x14ac:dyDescent="0.25">
      <c r="A12" s="11" t="s">
        <v>109</v>
      </c>
      <c r="B12" s="7">
        <v>27000</v>
      </c>
      <c r="C12" s="9">
        <v>7000</v>
      </c>
      <c r="D12" s="9">
        <v>7000</v>
      </c>
      <c r="E12" s="9">
        <v>6000</v>
      </c>
      <c r="F12" s="9">
        <v>6000</v>
      </c>
      <c r="G12" s="7" t="s">
        <v>359</v>
      </c>
      <c r="H12" s="8">
        <v>3.1998796678272301</v>
      </c>
      <c r="I12" s="10">
        <v>8.0890960329503603</v>
      </c>
      <c r="J12" s="10">
        <v>3.7329986424528099</v>
      </c>
      <c r="K12" s="10">
        <v>1.99750477369224</v>
      </c>
      <c r="L12" s="10">
        <v>2.7237717155265999</v>
      </c>
      <c r="M12" s="8" t="s">
        <v>359</v>
      </c>
      <c r="N12" s="7" t="s">
        <v>450</v>
      </c>
    </row>
    <row r="13" spans="1:14" x14ac:dyDescent="0.25">
      <c r="A13" s="11" t="s">
        <v>110</v>
      </c>
      <c r="B13" s="7">
        <v>23000</v>
      </c>
      <c r="C13" s="9">
        <v>6000</v>
      </c>
      <c r="D13" s="9">
        <v>6000</v>
      </c>
      <c r="E13" s="9">
        <v>5000</v>
      </c>
      <c r="F13" s="9">
        <v>6000</v>
      </c>
      <c r="G13" s="7" t="s">
        <v>359</v>
      </c>
      <c r="H13" s="8">
        <v>2.6204990783056399</v>
      </c>
      <c r="I13" s="10">
        <v>6.6029383866276001</v>
      </c>
      <c r="J13" s="10">
        <v>2.9846484101897501</v>
      </c>
      <c r="K13" s="10">
        <v>1.5541361829124101</v>
      </c>
      <c r="L13" s="10">
        <v>2.3153715631846898</v>
      </c>
      <c r="M13" s="8" t="s">
        <v>359</v>
      </c>
      <c r="N13" s="7" t="s">
        <v>450</v>
      </c>
    </row>
    <row r="14" spans="1:14" x14ac:dyDescent="0.25">
      <c r="A14" s="11" t="s">
        <v>111</v>
      </c>
      <c r="B14" s="7">
        <v>24000</v>
      </c>
      <c r="C14" s="9">
        <v>7000</v>
      </c>
      <c r="D14" s="9">
        <v>7000</v>
      </c>
      <c r="E14" s="9">
        <v>5000</v>
      </c>
      <c r="F14" s="9">
        <v>4000</v>
      </c>
      <c r="G14" s="7" t="s">
        <v>359</v>
      </c>
      <c r="H14" s="8">
        <v>2.71520104214077</v>
      </c>
      <c r="I14" s="10">
        <v>6.6899620703043299</v>
      </c>
      <c r="J14" s="10">
        <v>3.51561516974105</v>
      </c>
      <c r="K14" s="10">
        <v>1.82083852220839</v>
      </c>
      <c r="L14" s="10">
        <v>1.7917241205882699</v>
      </c>
      <c r="M14" s="8" t="s">
        <v>359</v>
      </c>
      <c r="N14" s="7" t="s">
        <v>450</v>
      </c>
    </row>
    <row r="15" spans="1:14" x14ac:dyDescent="0.25">
      <c r="A15" s="11" t="s">
        <v>112</v>
      </c>
      <c r="B15" s="7">
        <v>26000</v>
      </c>
      <c r="C15" s="9">
        <v>7000</v>
      </c>
      <c r="D15" s="9">
        <v>8000</v>
      </c>
      <c r="E15" s="9">
        <v>8000</v>
      </c>
      <c r="F15" s="9">
        <v>4000</v>
      </c>
      <c r="G15" s="7" t="s">
        <v>359</v>
      </c>
      <c r="H15" s="8">
        <v>2.9887814427357098</v>
      </c>
      <c r="I15" s="10">
        <v>6.3660839351658103</v>
      </c>
      <c r="J15" s="10">
        <v>3.9900249376558601</v>
      </c>
      <c r="K15" s="10">
        <v>2.5273981241163201</v>
      </c>
      <c r="L15" s="10">
        <v>1.55229835784475</v>
      </c>
      <c r="M15" s="8" t="s">
        <v>359</v>
      </c>
      <c r="N15" s="7" t="s">
        <v>450</v>
      </c>
    </row>
    <row r="16" spans="1:14" x14ac:dyDescent="0.25">
      <c r="A16" s="11" t="s">
        <v>113</v>
      </c>
      <c r="B16" s="7">
        <v>22000</v>
      </c>
      <c r="C16" s="9">
        <v>7000</v>
      </c>
      <c r="D16" s="9">
        <v>5000</v>
      </c>
      <c r="E16" s="9">
        <v>6000</v>
      </c>
      <c r="F16" s="9">
        <v>5000</v>
      </c>
      <c r="G16" s="7" t="s">
        <v>359</v>
      </c>
      <c r="H16" s="8">
        <v>2.4831034080403498</v>
      </c>
      <c r="I16" s="10">
        <v>5.7891366983246204</v>
      </c>
      <c r="J16" s="10">
        <v>2.4569843284242801</v>
      </c>
      <c r="K16" s="10">
        <v>1.8326323174366901</v>
      </c>
      <c r="L16" s="10">
        <v>2.0375511153961199</v>
      </c>
      <c r="M16" s="8" t="s">
        <v>359</v>
      </c>
      <c r="N16" s="7" t="s">
        <v>450</v>
      </c>
    </row>
    <row r="17" spans="1:14" x14ac:dyDescent="0.25">
      <c r="A17" s="11" t="s">
        <v>121</v>
      </c>
      <c r="B17" s="7">
        <v>-5000</v>
      </c>
      <c r="C17" s="9">
        <v>-1000</v>
      </c>
      <c r="D17" s="9">
        <v>-2000</v>
      </c>
      <c r="E17" s="9">
        <v>0</v>
      </c>
      <c r="F17" s="9">
        <v>-2000</v>
      </c>
      <c r="G17" s="7" t="s">
        <v>359</v>
      </c>
      <c r="H17" s="8">
        <v>-0.71677625978688497</v>
      </c>
      <c r="I17" s="10">
        <v>-2.2999593346257399</v>
      </c>
      <c r="J17" s="10">
        <v>-1.2760143140285301</v>
      </c>
      <c r="K17" s="10">
        <v>-0.16487245625555</v>
      </c>
      <c r="L17" s="10">
        <v>-0.68622060013048203</v>
      </c>
      <c r="M17" s="8" t="s">
        <v>359</v>
      </c>
      <c r="N17" s="7" t="s">
        <v>450</v>
      </c>
    </row>
    <row r="18" spans="1:14" x14ac:dyDescent="0.25">
      <c r="A18" s="7"/>
      <c r="B18" s="7"/>
      <c r="C18" s="7"/>
      <c r="D18" s="7"/>
      <c r="E18" s="7"/>
      <c r="F18" s="7"/>
      <c r="G18" s="7"/>
      <c r="H18" s="8"/>
      <c r="I18" s="8"/>
      <c r="J18" s="8"/>
      <c r="K18" s="8"/>
      <c r="L18" s="8"/>
      <c r="M18" s="8"/>
      <c r="N18" s="7"/>
    </row>
    <row r="19" spans="1:14" ht="15.6" x14ac:dyDescent="0.3">
      <c r="A19" s="3"/>
      <c r="B19" s="3"/>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ColWidth="10.90625" defaultRowHeight="15" x14ac:dyDescent="0.25"/>
  <cols>
    <col min="1" max="1" width="21.81640625" customWidth="1"/>
    <col min="2" max="7" width="16.81640625" customWidth="1"/>
    <col min="8" max="8" width="70.81640625" customWidth="1"/>
  </cols>
  <sheetData>
    <row r="1" spans="1:8" ht="19.2" x14ac:dyDescent="0.35">
      <c r="A1" s="2" t="s">
        <v>454</v>
      </c>
    </row>
    <row r="2" spans="1:8" x14ac:dyDescent="0.25">
      <c r="A2" t="s">
        <v>436</v>
      </c>
    </row>
    <row r="3" spans="1:8" ht="30" customHeight="1" x14ac:dyDescent="0.3">
      <c r="A3" s="3" t="s">
        <v>69</v>
      </c>
    </row>
    <row r="4" spans="1:8" x14ac:dyDescent="0.25">
      <c r="A4" t="s">
        <v>139</v>
      </c>
    </row>
    <row r="5" spans="1:8" x14ac:dyDescent="0.25">
      <c r="A5" t="s">
        <v>140</v>
      </c>
    </row>
    <row r="6" spans="1:8" x14ac:dyDescent="0.25">
      <c r="A6" t="s">
        <v>455</v>
      </c>
    </row>
    <row r="7" spans="1:8" x14ac:dyDescent="0.25">
      <c r="A7" t="s">
        <v>456</v>
      </c>
    </row>
    <row r="8" spans="1:8" ht="64.2" customHeight="1" x14ac:dyDescent="0.3">
      <c r="A8" s="5" t="s">
        <v>76</v>
      </c>
      <c r="B8" s="6" t="s">
        <v>438</v>
      </c>
      <c r="C8" s="6" t="s">
        <v>457</v>
      </c>
      <c r="D8" s="6" t="s">
        <v>458</v>
      </c>
      <c r="E8" s="6" t="s">
        <v>459</v>
      </c>
      <c r="F8" s="6" t="s">
        <v>460</v>
      </c>
      <c r="G8" s="6" t="s">
        <v>461</v>
      </c>
      <c r="H8" s="6" t="s">
        <v>104</v>
      </c>
    </row>
    <row r="9" spans="1:8" x14ac:dyDescent="0.25">
      <c r="A9" s="11" t="s">
        <v>105</v>
      </c>
      <c r="B9" s="7">
        <v>33000</v>
      </c>
      <c r="C9" s="7">
        <v>16000</v>
      </c>
      <c r="D9" s="9">
        <v>6000</v>
      </c>
      <c r="E9" s="9">
        <v>11000</v>
      </c>
      <c r="F9" s="9">
        <v>6000</v>
      </c>
      <c r="G9" s="10">
        <v>32.719624458940402</v>
      </c>
      <c r="H9" s="7" t="s">
        <v>462</v>
      </c>
    </row>
    <row r="10" spans="1:8" x14ac:dyDescent="0.25">
      <c r="A10" s="11" t="s">
        <v>106</v>
      </c>
      <c r="B10" s="7">
        <v>36000</v>
      </c>
      <c r="C10" s="7">
        <v>20000</v>
      </c>
      <c r="D10" s="9">
        <v>6000</v>
      </c>
      <c r="E10" s="9">
        <v>9000</v>
      </c>
      <c r="F10" s="9">
        <v>5000</v>
      </c>
      <c r="G10" s="10">
        <v>26.083037575347898</v>
      </c>
      <c r="H10" s="7" t="s">
        <v>462</v>
      </c>
    </row>
    <row r="11" spans="1:8" x14ac:dyDescent="0.25">
      <c r="A11" s="11" t="s">
        <v>107</v>
      </c>
      <c r="B11" s="7">
        <v>37000</v>
      </c>
      <c r="C11" s="7">
        <v>18000</v>
      </c>
      <c r="D11" s="9">
        <v>4000</v>
      </c>
      <c r="E11" s="7">
        <v>15000</v>
      </c>
      <c r="F11" s="9">
        <v>8000</v>
      </c>
      <c r="G11" s="8">
        <v>39.629877967010898</v>
      </c>
      <c r="H11" s="7" t="s">
        <v>463</v>
      </c>
    </row>
    <row r="12" spans="1:8" x14ac:dyDescent="0.25">
      <c r="A12" s="11" t="s">
        <v>108</v>
      </c>
      <c r="B12" s="7">
        <v>38000</v>
      </c>
      <c r="C12" s="7">
        <v>18000</v>
      </c>
      <c r="D12" s="9">
        <v>5000</v>
      </c>
      <c r="E12" s="7">
        <v>15000</v>
      </c>
      <c r="F12" s="9">
        <v>8000</v>
      </c>
      <c r="G12" s="8">
        <v>39.601646527685602</v>
      </c>
      <c r="H12" s="7" t="s">
        <v>463</v>
      </c>
    </row>
    <row r="13" spans="1:8" x14ac:dyDescent="0.25">
      <c r="A13" s="11" t="s">
        <v>109</v>
      </c>
      <c r="B13" s="7">
        <v>27000</v>
      </c>
      <c r="C13" s="7">
        <v>12000</v>
      </c>
      <c r="D13" s="9">
        <v>3000</v>
      </c>
      <c r="E13" s="7">
        <v>13000</v>
      </c>
      <c r="F13" s="9">
        <v>8000</v>
      </c>
      <c r="G13" s="8">
        <v>46.718653208468503</v>
      </c>
      <c r="H13" s="7" t="s">
        <v>463</v>
      </c>
    </row>
    <row r="14" spans="1:8" x14ac:dyDescent="0.25">
      <c r="A14" s="11" t="s">
        <v>110</v>
      </c>
      <c r="B14" s="7">
        <v>23000</v>
      </c>
      <c r="C14" s="7">
        <v>12000</v>
      </c>
      <c r="D14" s="9">
        <v>2000</v>
      </c>
      <c r="E14" s="9">
        <v>9000</v>
      </c>
      <c r="F14" s="9">
        <v>6000</v>
      </c>
      <c r="G14" s="10">
        <v>39.111616316180701</v>
      </c>
      <c r="H14" s="7" t="s">
        <v>462</v>
      </c>
    </row>
    <row r="15" spans="1:8" x14ac:dyDescent="0.25">
      <c r="A15" s="11" t="s">
        <v>111</v>
      </c>
      <c r="B15" s="7">
        <v>24000</v>
      </c>
      <c r="C15" s="7">
        <v>11000</v>
      </c>
      <c r="D15" s="9">
        <v>2000</v>
      </c>
      <c r="E15" s="7">
        <v>10000</v>
      </c>
      <c r="F15" s="9">
        <v>7000</v>
      </c>
      <c r="G15" s="8">
        <v>42.200562954249499</v>
      </c>
      <c r="H15" s="7" t="s">
        <v>463</v>
      </c>
    </row>
    <row r="16" spans="1:8" x14ac:dyDescent="0.25">
      <c r="A16" s="11" t="s">
        <v>112</v>
      </c>
      <c r="B16" s="7">
        <v>26000</v>
      </c>
      <c r="C16" s="7">
        <v>15000</v>
      </c>
      <c r="D16" s="9">
        <v>2000</v>
      </c>
      <c r="E16" s="7">
        <v>10000</v>
      </c>
      <c r="F16" s="9">
        <v>8000</v>
      </c>
      <c r="G16" s="8">
        <v>36.833921189365498</v>
      </c>
      <c r="H16" s="7" t="s">
        <v>463</v>
      </c>
    </row>
    <row r="17" spans="1:8" x14ac:dyDescent="0.25">
      <c r="A17" s="11" t="s">
        <v>113</v>
      </c>
      <c r="B17" s="7">
        <v>22000</v>
      </c>
      <c r="C17" s="7">
        <v>9000</v>
      </c>
      <c r="D17" s="9">
        <v>3000</v>
      </c>
      <c r="E17" s="9">
        <v>10000</v>
      </c>
      <c r="F17" s="9">
        <v>8000</v>
      </c>
      <c r="G17" s="10">
        <v>46.290439183083301</v>
      </c>
      <c r="H17" s="7" t="s">
        <v>462</v>
      </c>
    </row>
    <row r="18" spans="1:8" x14ac:dyDescent="0.25">
      <c r="A18" s="11" t="s">
        <v>121</v>
      </c>
      <c r="B18" s="7">
        <v>-5000</v>
      </c>
      <c r="C18" s="7">
        <v>-2000</v>
      </c>
      <c r="D18" s="9">
        <v>0</v>
      </c>
      <c r="E18" s="9">
        <v>-3000</v>
      </c>
      <c r="F18" s="9">
        <v>0</v>
      </c>
      <c r="G18" s="10">
        <v>-0.42821402538516701</v>
      </c>
      <c r="H18" s="7" t="s">
        <v>462</v>
      </c>
    </row>
    <row r="19" spans="1:8" x14ac:dyDescent="0.25">
      <c r="A19" s="7"/>
      <c r="B19" s="7"/>
      <c r="C19" s="7"/>
      <c r="D19" s="7"/>
      <c r="E19" s="7"/>
      <c r="F19" s="7"/>
      <c r="G19" s="8"/>
      <c r="H19" s="7"/>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defaultColWidth="10.90625" defaultRowHeight="15" x14ac:dyDescent="0.25"/>
  <cols>
    <col min="1" max="1" width="25.81640625" customWidth="1"/>
    <col min="2" max="7" width="18.81640625" customWidth="1"/>
    <col min="8" max="8" width="12.81640625" customWidth="1"/>
  </cols>
  <sheetData>
    <row r="1" spans="1:8" ht="19.2" x14ac:dyDescent="0.35">
      <c r="A1" s="2" t="s">
        <v>464</v>
      </c>
    </row>
    <row r="2" spans="1:8" x14ac:dyDescent="0.25">
      <c r="A2" t="s">
        <v>465</v>
      </c>
    </row>
    <row r="3" spans="1:8" ht="30" customHeight="1" x14ac:dyDescent="0.3">
      <c r="A3" s="3" t="s">
        <v>69</v>
      </c>
    </row>
    <row r="4" spans="1:8" x14ac:dyDescent="0.25">
      <c r="A4" t="s">
        <v>466</v>
      </c>
    </row>
    <row r="5" spans="1:8" x14ac:dyDescent="0.25">
      <c r="A5" t="s">
        <v>467</v>
      </c>
    </row>
    <row r="6" spans="1:8" x14ac:dyDescent="0.25">
      <c r="A6" t="s">
        <v>468</v>
      </c>
    </row>
    <row r="7" spans="1:8" ht="40.200000000000003" customHeight="1" x14ac:dyDescent="0.3">
      <c r="A7" s="5" t="s">
        <v>469</v>
      </c>
      <c r="B7" s="6" t="s">
        <v>470</v>
      </c>
      <c r="C7" s="6" t="s">
        <v>471</v>
      </c>
      <c r="D7" s="6" t="s">
        <v>472</v>
      </c>
      <c r="E7" s="6" t="s">
        <v>473</v>
      </c>
      <c r="F7" s="6" t="s">
        <v>474</v>
      </c>
      <c r="G7" s="6" t="s">
        <v>475</v>
      </c>
      <c r="H7" s="6" t="s">
        <v>476</v>
      </c>
    </row>
    <row r="8" spans="1:8" x14ac:dyDescent="0.25">
      <c r="A8" t="s">
        <v>477</v>
      </c>
      <c r="B8" s="8" t="s">
        <v>478</v>
      </c>
      <c r="C8" s="8" t="s">
        <v>479</v>
      </c>
      <c r="D8" s="8" t="s">
        <v>480</v>
      </c>
      <c r="E8" s="8" t="s">
        <v>481</v>
      </c>
      <c r="F8" s="8" t="s">
        <v>482</v>
      </c>
      <c r="G8" s="8" t="s">
        <v>483</v>
      </c>
      <c r="H8" s="13" t="s">
        <v>484</v>
      </c>
    </row>
    <row r="9" spans="1:8" x14ac:dyDescent="0.25">
      <c r="A9" t="s">
        <v>485</v>
      </c>
      <c r="B9" s="8" t="s">
        <v>486</v>
      </c>
      <c r="C9" s="8" t="s">
        <v>487</v>
      </c>
      <c r="D9" s="8" t="s">
        <v>488</v>
      </c>
      <c r="E9" s="8" t="s">
        <v>489</v>
      </c>
      <c r="F9" s="8" t="s">
        <v>490</v>
      </c>
      <c r="G9" s="8" t="s">
        <v>491</v>
      </c>
      <c r="H9" s="13" t="s">
        <v>492</v>
      </c>
    </row>
    <row r="10" spans="1:8" x14ac:dyDescent="0.25">
      <c r="A10" t="s">
        <v>493</v>
      </c>
      <c r="B10" s="8" t="s">
        <v>486</v>
      </c>
      <c r="C10" s="8" t="s">
        <v>494</v>
      </c>
      <c r="D10" s="8" t="s">
        <v>495</v>
      </c>
      <c r="E10" s="8" t="s">
        <v>496</v>
      </c>
      <c r="F10" s="8" t="s">
        <v>497</v>
      </c>
      <c r="G10" s="8" t="s">
        <v>487</v>
      </c>
      <c r="H10" s="13" t="s">
        <v>498</v>
      </c>
    </row>
    <row r="11" spans="1:8" x14ac:dyDescent="0.25">
      <c r="A11" t="s">
        <v>499</v>
      </c>
      <c r="B11" s="8" t="s">
        <v>500</v>
      </c>
      <c r="C11" s="8" t="s">
        <v>501</v>
      </c>
      <c r="D11" s="8" t="s">
        <v>502</v>
      </c>
      <c r="E11" s="8" t="s">
        <v>503</v>
      </c>
      <c r="F11" s="8" t="s">
        <v>504</v>
      </c>
      <c r="G11" s="8" t="s">
        <v>481</v>
      </c>
      <c r="H11" s="13" t="s">
        <v>498</v>
      </c>
    </row>
    <row r="12" spans="1:8" x14ac:dyDescent="0.25">
      <c r="A12" t="s">
        <v>505</v>
      </c>
      <c r="B12" s="8" t="s">
        <v>506</v>
      </c>
      <c r="C12" s="8" t="s">
        <v>496</v>
      </c>
      <c r="D12" s="8" t="s">
        <v>507</v>
      </c>
      <c r="E12" s="8" t="s">
        <v>508</v>
      </c>
      <c r="F12" s="8" t="s">
        <v>509</v>
      </c>
      <c r="G12" s="8" t="s">
        <v>510</v>
      </c>
      <c r="H12" s="13" t="s">
        <v>511</v>
      </c>
    </row>
    <row r="13" spans="1:8" x14ac:dyDescent="0.25">
      <c r="A13" t="s">
        <v>512</v>
      </c>
      <c r="B13" s="8" t="s">
        <v>513</v>
      </c>
      <c r="C13" s="8" t="s">
        <v>514</v>
      </c>
      <c r="D13" s="8" t="s">
        <v>515</v>
      </c>
      <c r="E13" s="8" t="s">
        <v>491</v>
      </c>
      <c r="F13" s="8" t="s">
        <v>516</v>
      </c>
      <c r="G13" s="8" t="s">
        <v>514</v>
      </c>
      <c r="H13" s="13" t="s">
        <v>517</v>
      </c>
    </row>
    <row r="14" spans="1:8" x14ac:dyDescent="0.25">
      <c r="A14" t="s">
        <v>518</v>
      </c>
      <c r="B14" s="8" t="s">
        <v>519</v>
      </c>
      <c r="C14" s="8" t="s">
        <v>520</v>
      </c>
      <c r="D14" s="8" t="s">
        <v>521</v>
      </c>
      <c r="E14" s="8" t="s">
        <v>491</v>
      </c>
      <c r="F14" s="8" t="s">
        <v>482</v>
      </c>
      <c r="G14" s="8" t="s">
        <v>508</v>
      </c>
      <c r="H14" s="13" t="s">
        <v>522</v>
      </c>
    </row>
    <row r="15" spans="1:8" x14ac:dyDescent="0.25">
      <c r="A15" t="s">
        <v>523</v>
      </c>
      <c r="B15" s="8" t="s">
        <v>524</v>
      </c>
      <c r="C15" s="8" t="s">
        <v>503</v>
      </c>
      <c r="D15" s="8" t="s">
        <v>525</v>
      </c>
      <c r="E15" s="8" t="s">
        <v>514</v>
      </c>
      <c r="F15" s="8" t="s">
        <v>497</v>
      </c>
      <c r="G15" s="8" t="s">
        <v>487</v>
      </c>
      <c r="H15" s="13" t="s">
        <v>526</v>
      </c>
    </row>
    <row r="16" spans="1:8" x14ac:dyDescent="0.25">
      <c r="A16" t="s">
        <v>527</v>
      </c>
      <c r="B16" s="8" t="s">
        <v>528</v>
      </c>
      <c r="C16" s="8" t="s">
        <v>503</v>
      </c>
      <c r="D16" s="8" t="s">
        <v>529</v>
      </c>
      <c r="E16" s="8" t="s">
        <v>530</v>
      </c>
      <c r="F16" s="8" t="s">
        <v>19</v>
      </c>
      <c r="G16" s="8" t="s">
        <v>531</v>
      </c>
      <c r="H16" s="13" t="s">
        <v>532</v>
      </c>
    </row>
    <row r="17" spans="1:8" x14ac:dyDescent="0.25">
      <c r="A17" t="s">
        <v>533</v>
      </c>
      <c r="B17" s="8" t="s">
        <v>534</v>
      </c>
      <c r="C17" s="8" t="s">
        <v>487</v>
      </c>
      <c r="D17" s="8" t="s">
        <v>535</v>
      </c>
      <c r="E17" s="8" t="s">
        <v>536</v>
      </c>
      <c r="F17" s="8" t="s">
        <v>490</v>
      </c>
      <c r="G17" s="8" t="s">
        <v>537</v>
      </c>
      <c r="H17" s="13" t="s">
        <v>517</v>
      </c>
    </row>
    <row r="18" spans="1:8" x14ac:dyDescent="0.25">
      <c r="A18" t="s">
        <v>538</v>
      </c>
      <c r="B18" s="8" t="s">
        <v>539</v>
      </c>
      <c r="C18" s="8" t="s">
        <v>540</v>
      </c>
      <c r="D18" s="8" t="s">
        <v>541</v>
      </c>
      <c r="E18" s="8" t="s">
        <v>542</v>
      </c>
      <c r="F18" s="8" t="s">
        <v>516</v>
      </c>
      <c r="G18" s="8" t="s">
        <v>489</v>
      </c>
      <c r="H18" s="13" t="s">
        <v>543</v>
      </c>
    </row>
    <row r="19" spans="1:8" x14ac:dyDescent="0.25">
      <c r="A19" t="s">
        <v>544</v>
      </c>
      <c r="B19" s="8" t="s">
        <v>545</v>
      </c>
      <c r="C19" s="8" t="s">
        <v>546</v>
      </c>
      <c r="D19" s="8" t="s">
        <v>547</v>
      </c>
      <c r="E19" s="8" t="s">
        <v>548</v>
      </c>
      <c r="F19" s="8" t="s">
        <v>504</v>
      </c>
      <c r="G19" s="8" t="s">
        <v>503</v>
      </c>
      <c r="H19" s="13" t="s">
        <v>511</v>
      </c>
    </row>
    <row r="20" spans="1:8" x14ac:dyDescent="0.25">
      <c r="A20" t="s">
        <v>549</v>
      </c>
      <c r="B20" s="8" t="s">
        <v>550</v>
      </c>
      <c r="C20" s="8" t="s">
        <v>487</v>
      </c>
      <c r="D20" s="8" t="s">
        <v>551</v>
      </c>
      <c r="E20" s="8" t="s">
        <v>552</v>
      </c>
      <c r="F20" s="8" t="s">
        <v>490</v>
      </c>
      <c r="G20" s="8" t="s">
        <v>537</v>
      </c>
      <c r="H20" s="13" t="s">
        <v>553</v>
      </c>
    </row>
    <row r="21" spans="1:8" x14ac:dyDescent="0.25">
      <c r="A21" t="s">
        <v>554</v>
      </c>
      <c r="B21" s="8" t="s">
        <v>555</v>
      </c>
      <c r="C21" s="8" t="s">
        <v>542</v>
      </c>
      <c r="D21" s="8" t="s">
        <v>556</v>
      </c>
      <c r="E21" s="8" t="s">
        <v>557</v>
      </c>
      <c r="F21" s="8" t="s">
        <v>33</v>
      </c>
      <c r="G21" s="8" t="s">
        <v>531</v>
      </c>
      <c r="H21" s="13" t="s">
        <v>558</v>
      </c>
    </row>
    <row r="22" spans="1:8" x14ac:dyDescent="0.25">
      <c r="A22" t="s">
        <v>559</v>
      </c>
      <c r="B22" s="8" t="s">
        <v>519</v>
      </c>
      <c r="C22" s="8" t="s">
        <v>552</v>
      </c>
      <c r="D22" s="8" t="s">
        <v>560</v>
      </c>
      <c r="E22" s="8" t="s">
        <v>487</v>
      </c>
      <c r="F22" s="8" t="s">
        <v>561</v>
      </c>
      <c r="G22" s="8" t="s">
        <v>537</v>
      </c>
      <c r="H22" s="13" t="s">
        <v>553</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defaultColWidth="10.90625" defaultRowHeight="15" x14ac:dyDescent="0.25"/>
  <cols>
    <col min="1" max="1" width="20.81640625" customWidth="1"/>
    <col min="2" max="5" width="18.81640625" customWidth="1"/>
  </cols>
  <sheetData>
    <row r="1" spans="1:5" ht="19.2" x14ac:dyDescent="0.35">
      <c r="A1" s="2" t="s">
        <v>562</v>
      </c>
    </row>
    <row r="2" spans="1:5" x14ac:dyDescent="0.25">
      <c r="A2" t="s">
        <v>563</v>
      </c>
    </row>
    <row r="3" spans="1:5" ht="30" customHeight="1" x14ac:dyDescent="0.3">
      <c r="A3" s="3" t="s">
        <v>69</v>
      </c>
    </row>
    <row r="4" spans="1:5" x14ac:dyDescent="0.25">
      <c r="A4" t="s">
        <v>564</v>
      </c>
    </row>
    <row r="5" spans="1:5" x14ac:dyDescent="0.25">
      <c r="A5" t="s">
        <v>565</v>
      </c>
    </row>
    <row r="6" spans="1:5" ht="60" customHeight="1" x14ac:dyDescent="0.3">
      <c r="A6" s="5" t="s">
        <v>469</v>
      </c>
      <c r="B6" s="6" t="s">
        <v>472</v>
      </c>
      <c r="C6" s="6" t="s">
        <v>566</v>
      </c>
      <c r="D6" s="6" t="s">
        <v>474</v>
      </c>
      <c r="E6" s="6" t="s">
        <v>567</v>
      </c>
    </row>
    <row r="7" spans="1:5" x14ac:dyDescent="0.25">
      <c r="A7" t="s">
        <v>559</v>
      </c>
      <c r="B7" s="8" t="s">
        <v>560</v>
      </c>
      <c r="C7" s="12" t="s">
        <v>568</v>
      </c>
      <c r="D7" s="8" t="s">
        <v>561</v>
      </c>
      <c r="E7" s="12" t="s">
        <v>569</v>
      </c>
    </row>
    <row r="8" spans="1:5" x14ac:dyDescent="0.25">
      <c r="A8" t="s">
        <v>477</v>
      </c>
      <c r="B8" s="8" t="s">
        <v>480</v>
      </c>
      <c r="C8" s="12" t="s">
        <v>570</v>
      </c>
      <c r="D8" s="8" t="s">
        <v>482</v>
      </c>
      <c r="E8" s="12" t="s">
        <v>571</v>
      </c>
    </row>
    <row r="9" spans="1:5" x14ac:dyDescent="0.25">
      <c r="A9" t="s">
        <v>485</v>
      </c>
      <c r="B9" s="8" t="s">
        <v>488</v>
      </c>
      <c r="C9" s="12" t="s">
        <v>572</v>
      </c>
      <c r="D9" s="8" t="s">
        <v>490</v>
      </c>
      <c r="E9" s="12" t="s">
        <v>573</v>
      </c>
    </row>
    <row r="10" spans="1:5" x14ac:dyDescent="0.25">
      <c r="A10" t="s">
        <v>493</v>
      </c>
      <c r="B10" s="8" t="s">
        <v>495</v>
      </c>
      <c r="C10" s="12" t="s">
        <v>679</v>
      </c>
      <c r="D10" s="8" t="s">
        <v>497</v>
      </c>
      <c r="E10" s="12" t="s">
        <v>680</v>
      </c>
    </row>
    <row r="11" spans="1:5" x14ac:dyDescent="0.25">
      <c r="A11" t="s">
        <v>499</v>
      </c>
      <c r="B11" s="8" t="s">
        <v>502</v>
      </c>
      <c r="C11" s="12" t="s">
        <v>572</v>
      </c>
      <c r="D11" s="8" t="s">
        <v>504</v>
      </c>
      <c r="E11" s="12" t="s">
        <v>573</v>
      </c>
    </row>
    <row r="12" spans="1:5" x14ac:dyDescent="0.25">
      <c r="A12" t="s">
        <v>505</v>
      </c>
      <c r="B12" s="8" t="s">
        <v>507</v>
      </c>
      <c r="C12" s="12" t="s">
        <v>572</v>
      </c>
      <c r="D12" s="8" t="s">
        <v>509</v>
      </c>
      <c r="E12" s="12" t="s">
        <v>574</v>
      </c>
    </row>
    <row r="13" spans="1:5" x14ac:dyDescent="0.25">
      <c r="A13" t="s">
        <v>512</v>
      </c>
      <c r="B13" s="8" t="s">
        <v>515</v>
      </c>
      <c r="C13" s="12" t="s">
        <v>575</v>
      </c>
      <c r="D13" s="8" t="s">
        <v>516</v>
      </c>
      <c r="E13" s="12" t="s">
        <v>573</v>
      </c>
    </row>
    <row r="14" spans="1:5" x14ac:dyDescent="0.25">
      <c r="A14" t="s">
        <v>518</v>
      </c>
      <c r="B14" s="8" t="s">
        <v>521</v>
      </c>
      <c r="C14" s="12" t="s">
        <v>575</v>
      </c>
      <c r="D14" s="8" t="s">
        <v>482</v>
      </c>
      <c r="E14" s="12" t="s">
        <v>680</v>
      </c>
    </row>
    <row r="15" spans="1:5" x14ac:dyDescent="0.25">
      <c r="A15" t="s">
        <v>523</v>
      </c>
      <c r="B15" s="8" t="s">
        <v>525</v>
      </c>
      <c r="C15" s="12" t="s">
        <v>576</v>
      </c>
      <c r="D15" s="8" t="s">
        <v>497</v>
      </c>
      <c r="E15" s="12" t="s">
        <v>577</v>
      </c>
    </row>
    <row r="16" spans="1:5" x14ac:dyDescent="0.25">
      <c r="A16" t="s">
        <v>527</v>
      </c>
      <c r="B16" s="8" t="s">
        <v>529</v>
      </c>
      <c r="C16" s="12" t="s">
        <v>575</v>
      </c>
      <c r="D16" s="8" t="s">
        <v>19</v>
      </c>
      <c r="E16" s="12" t="s">
        <v>578</v>
      </c>
    </row>
    <row r="17" spans="1:5" x14ac:dyDescent="0.25">
      <c r="A17" t="s">
        <v>538</v>
      </c>
      <c r="B17" s="8" t="s">
        <v>541</v>
      </c>
      <c r="C17" s="12" t="s">
        <v>579</v>
      </c>
      <c r="D17" s="8" t="s">
        <v>516</v>
      </c>
      <c r="E17" s="12" t="s">
        <v>580</v>
      </c>
    </row>
    <row r="18" spans="1:5" x14ac:dyDescent="0.25">
      <c r="A18" t="s">
        <v>544</v>
      </c>
      <c r="B18" s="8" t="s">
        <v>547</v>
      </c>
      <c r="C18" s="12" t="s">
        <v>572</v>
      </c>
      <c r="D18" s="8" t="s">
        <v>504</v>
      </c>
      <c r="E18" s="12" t="s">
        <v>573</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ColWidth="10.90625" defaultRowHeight="15" x14ac:dyDescent="0.25"/>
  <cols>
    <col min="1" max="1" width="20.81640625" customWidth="1"/>
    <col min="2" max="7" width="15.81640625" customWidth="1"/>
  </cols>
  <sheetData>
    <row r="1" spans="1:7" ht="19.2" x14ac:dyDescent="0.35">
      <c r="A1" s="2" t="s">
        <v>581</v>
      </c>
    </row>
    <row r="2" spans="1:7" x14ac:dyDescent="0.25">
      <c r="A2" t="s">
        <v>563</v>
      </c>
    </row>
    <row r="3" spans="1:7" ht="30" customHeight="1" x14ac:dyDescent="0.3">
      <c r="A3" s="3" t="s">
        <v>69</v>
      </c>
    </row>
    <row r="4" spans="1:7" x14ac:dyDescent="0.25">
      <c r="A4" t="s">
        <v>466</v>
      </c>
    </row>
    <row r="5" spans="1:7" x14ac:dyDescent="0.25">
      <c r="A5" t="s">
        <v>565</v>
      </c>
    </row>
    <row r="6" spans="1:7" ht="30" customHeight="1" x14ac:dyDescent="0.3">
      <c r="A6" s="5" t="s">
        <v>582</v>
      </c>
      <c r="B6" s="6" t="s">
        <v>583</v>
      </c>
      <c r="C6" s="6" t="s">
        <v>584</v>
      </c>
      <c r="D6" s="6" t="s">
        <v>585</v>
      </c>
      <c r="E6" s="6" t="s">
        <v>586</v>
      </c>
      <c r="F6" s="6" t="s">
        <v>587</v>
      </c>
      <c r="G6" s="6" t="s">
        <v>588</v>
      </c>
    </row>
    <row r="7" spans="1:7" x14ac:dyDescent="0.25">
      <c r="A7" t="s">
        <v>589</v>
      </c>
      <c r="B7" s="7">
        <v>849000</v>
      </c>
      <c r="C7" s="7">
        <v>869000</v>
      </c>
      <c r="D7" s="7">
        <v>889000</v>
      </c>
      <c r="E7" s="7">
        <v>12000</v>
      </c>
      <c r="F7" s="7">
        <v>39000</v>
      </c>
      <c r="G7" s="7">
        <v>66000</v>
      </c>
    </row>
    <row r="8" spans="1:7" x14ac:dyDescent="0.25">
      <c r="A8" t="s">
        <v>590</v>
      </c>
      <c r="B8" s="7">
        <v>17000</v>
      </c>
      <c r="C8" s="7">
        <v>22000</v>
      </c>
      <c r="D8" s="7">
        <v>28000</v>
      </c>
      <c r="E8" s="7">
        <v>-13000</v>
      </c>
      <c r="F8" s="7">
        <v>-5000</v>
      </c>
      <c r="G8" s="7">
        <v>2000</v>
      </c>
    </row>
    <row r="9" spans="1:7" x14ac:dyDescent="0.25">
      <c r="A9" t="s">
        <v>474</v>
      </c>
      <c r="B9" s="16">
        <v>1.9</v>
      </c>
      <c r="C9" s="16">
        <v>2.5</v>
      </c>
      <c r="D9" s="16">
        <v>3.1</v>
      </c>
      <c r="E9" s="16">
        <v>-1.6</v>
      </c>
      <c r="F9" s="16">
        <v>-0.7</v>
      </c>
      <c r="G9" s="16">
        <v>0.1</v>
      </c>
    </row>
    <row r="10" spans="1:7" x14ac:dyDescent="0.25">
      <c r="A10" t="s">
        <v>591</v>
      </c>
      <c r="B10" s="16">
        <v>58.7</v>
      </c>
      <c r="C10" s="15">
        <v>60</v>
      </c>
      <c r="D10" s="16">
        <v>61.4</v>
      </c>
      <c r="E10" s="16">
        <v>0.3</v>
      </c>
      <c r="F10" s="16">
        <v>2.1</v>
      </c>
      <c r="G10" s="16">
        <v>3.8</v>
      </c>
    </row>
    <row r="11" spans="1:7" x14ac:dyDescent="0.25">
      <c r="A11" t="s">
        <v>592</v>
      </c>
      <c r="B11" s="7">
        <v>574000</v>
      </c>
      <c r="C11" s="7">
        <v>593000</v>
      </c>
      <c r="D11" s="7">
        <v>613000</v>
      </c>
      <c r="E11" s="7">
        <v>-54000</v>
      </c>
      <c r="F11" s="7">
        <v>-28000</v>
      </c>
      <c r="G11" s="7">
        <v>-2000</v>
      </c>
    </row>
    <row r="13" spans="1:7" x14ac:dyDescent="0.25">
      <c r="B13" s="8"/>
      <c r="C13" s="8"/>
      <c r="D13" s="8"/>
      <c r="E13" s="8"/>
      <c r="F13" s="8"/>
      <c r="G13" s="8"/>
    </row>
    <row r="14" spans="1:7" x14ac:dyDescent="0.25">
      <c r="B14" s="8"/>
      <c r="C14" s="8"/>
      <c r="D14" s="8"/>
      <c r="E14" s="8"/>
      <c r="F14" s="8"/>
      <c r="G14" s="8"/>
    </row>
    <row r="15" spans="1:7" x14ac:dyDescent="0.25">
      <c r="B15" s="8"/>
      <c r="C15" s="8"/>
      <c r="D15" s="8"/>
      <c r="E15" s="8"/>
      <c r="F15" s="8"/>
      <c r="G15" s="8"/>
    </row>
    <row r="16" spans="1:7" x14ac:dyDescent="0.25">
      <c r="B16" s="8"/>
      <c r="C16" s="8"/>
      <c r="D16" s="8"/>
      <c r="E16" s="8"/>
      <c r="F16" s="8"/>
      <c r="G16" s="8"/>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ColWidth="10.90625" defaultRowHeight="15" x14ac:dyDescent="0.25"/>
  <cols>
    <col min="1" max="1" width="33.1796875" customWidth="1"/>
    <col min="2" max="8" width="15.81640625" customWidth="1"/>
  </cols>
  <sheetData>
    <row r="1" spans="1:8" ht="19.2" x14ac:dyDescent="0.35">
      <c r="A1" s="2" t="s">
        <v>593</v>
      </c>
    </row>
    <row r="2" spans="1:8" x14ac:dyDescent="0.25">
      <c r="A2" t="s">
        <v>563</v>
      </c>
    </row>
    <row r="3" spans="1:8" ht="15.6" x14ac:dyDescent="0.3">
      <c r="A3" s="3" t="s">
        <v>69</v>
      </c>
    </row>
    <row r="4" spans="1:8" x14ac:dyDescent="0.25">
      <c r="A4" t="s">
        <v>466</v>
      </c>
    </row>
    <row r="5" spans="1:8" ht="49.95" customHeight="1" x14ac:dyDescent="0.3">
      <c r="A5" s="5" t="s">
        <v>594</v>
      </c>
      <c r="B5" s="6" t="s">
        <v>595</v>
      </c>
      <c r="C5" s="6" t="s">
        <v>596</v>
      </c>
      <c r="D5" s="6" t="s">
        <v>597</v>
      </c>
      <c r="E5" s="6" t="s">
        <v>598</v>
      </c>
      <c r="F5" s="6" t="s">
        <v>599</v>
      </c>
      <c r="G5" s="6" t="s">
        <v>600</v>
      </c>
      <c r="H5" s="6" t="s">
        <v>601</v>
      </c>
    </row>
    <row r="6" spans="1:8" x14ac:dyDescent="0.25">
      <c r="A6" t="s">
        <v>602</v>
      </c>
      <c r="B6" s="12" t="s">
        <v>115</v>
      </c>
      <c r="C6" s="12" t="s">
        <v>603</v>
      </c>
      <c r="D6" s="12" t="s">
        <v>118</v>
      </c>
      <c r="E6" s="12" t="s">
        <v>603</v>
      </c>
      <c r="F6" s="12" t="s">
        <v>122</v>
      </c>
      <c r="G6" s="12" t="s">
        <v>604</v>
      </c>
      <c r="H6" s="12" t="s">
        <v>604</v>
      </c>
    </row>
    <row r="7" spans="1:8" x14ac:dyDescent="0.25">
      <c r="A7" t="s">
        <v>605</v>
      </c>
      <c r="B7" s="12" t="s">
        <v>114</v>
      </c>
      <c r="C7" s="12" t="s">
        <v>606</v>
      </c>
      <c r="D7" s="12" t="s">
        <v>226</v>
      </c>
      <c r="E7" s="12" t="s">
        <v>607</v>
      </c>
      <c r="F7" s="12" t="s">
        <v>132</v>
      </c>
      <c r="G7" s="12" t="s">
        <v>608</v>
      </c>
      <c r="H7" s="12" t="s">
        <v>609</v>
      </c>
    </row>
    <row r="8" spans="1:8" x14ac:dyDescent="0.25">
      <c r="A8" t="s">
        <v>610</v>
      </c>
      <c r="B8" s="12" t="s">
        <v>116</v>
      </c>
      <c r="C8" s="12" t="s">
        <v>606</v>
      </c>
      <c r="D8" s="12" t="s">
        <v>119</v>
      </c>
      <c r="E8" s="12" t="s">
        <v>607</v>
      </c>
      <c r="F8" s="12" t="s">
        <v>123</v>
      </c>
      <c r="G8" s="12" t="s">
        <v>611</v>
      </c>
      <c r="H8" s="12" t="s">
        <v>609</v>
      </c>
    </row>
    <row r="9" spans="1:8" x14ac:dyDescent="0.25">
      <c r="A9" t="s">
        <v>612</v>
      </c>
      <c r="B9" s="12" t="s">
        <v>613</v>
      </c>
      <c r="C9" s="12" t="s">
        <v>614</v>
      </c>
      <c r="D9" s="12" t="s">
        <v>615</v>
      </c>
      <c r="E9" s="12" t="s">
        <v>614</v>
      </c>
      <c r="F9" s="12" t="s">
        <v>616</v>
      </c>
      <c r="G9" s="12" t="s">
        <v>617</v>
      </c>
      <c r="H9" s="12" t="s">
        <v>617</v>
      </c>
    </row>
    <row r="10" spans="1:8" x14ac:dyDescent="0.25">
      <c r="A10" t="s">
        <v>618</v>
      </c>
      <c r="B10" s="12" t="s">
        <v>619</v>
      </c>
      <c r="C10" s="12" t="s">
        <v>620</v>
      </c>
      <c r="D10" s="12" t="s">
        <v>621</v>
      </c>
      <c r="E10" s="12" t="s">
        <v>622</v>
      </c>
      <c r="F10" s="12" t="s">
        <v>623</v>
      </c>
      <c r="G10" s="12" t="s">
        <v>624</v>
      </c>
      <c r="H10" s="12" t="s">
        <v>625</v>
      </c>
    </row>
    <row r="11" spans="1:8" x14ac:dyDescent="0.25">
      <c r="A11" t="s">
        <v>626</v>
      </c>
      <c r="B11" s="12" t="s">
        <v>627</v>
      </c>
      <c r="C11" s="12" t="s">
        <v>620</v>
      </c>
      <c r="D11" s="12" t="s">
        <v>628</v>
      </c>
      <c r="E11" s="12" t="s">
        <v>629</v>
      </c>
      <c r="F11" s="12" t="s">
        <v>630</v>
      </c>
      <c r="G11" s="12" t="s">
        <v>631</v>
      </c>
      <c r="H11" s="12" t="s">
        <v>625</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ColWidth="10.90625" defaultRowHeight="15" x14ac:dyDescent="0.25"/>
  <cols>
    <col min="1" max="1" width="25.81640625" customWidth="1"/>
    <col min="2" max="2" width="100.81640625" customWidth="1"/>
  </cols>
  <sheetData>
    <row r="1" spans="1:2" ht="19.2" x14ac:dyDescent="0.35">
      <c r="A1" s="2" t="s">
        <v>632</v>
      </c>
    </row>
    <row r="2" spans="1:2" ht="15.6" x14ac:dyDescent="0.3">
      <c r="A2" s="5" t="s">
        <v>633</v>
      </c>
      <c r="B2" s="5" t="s">
        <v>634</v>
      </c>
    </row>
    <row r="3" spans="1:2" ht="75" customHeight="1" x14ac:dyDescent="0.25">
      <c r="A3" t="s">
        <v>635</v>
      </c>
      <c r="B3" s="4" t="s">
        <v>636</v>
      </c>
    </row>
    <row r="4" spans="1:2" ht="60" x14ac:dyDescent="0.25">
      <c r="A4" t="s">
        <v>637</v>
      </c>
      <c r="B4" s="4" t="s">
        <v>638</v>
      </c>
    </row>
    <row r="5" spans="1:2" ht="45" x14ac:dyDescent="0.25">
      <c r="A5" t="s">
        <v>639</v>
      </c>
      <c r="B5" s="4" t="s">
        <v>640</v>
      </c>
    </row>
    <row r="6" spans="1:2" x14ac:dyDescent="0.25">
      <c r="A6" t="s">
        <v>641</v>
      </c>
      <c r="B6" s="4" t="s">
        <v>642</v>
      </c>
    </row>
    <row r="7" spans="1:2" ht="90" x14ac:dyDescent="0.25">
      <c r="A7" t="s">
        <v>643</v>
      </c>
      <c r="B7" s="4" t="s">
        <v>644</v>
      </c>
    </row>
    <row r="8" spans="1:2" ht="75" x14ac:dyDescent="0.25">
      <c r="A8" t="s">
        <v>645</v>
      </c>
      <c r="B8" s="4" t="s">
        <v>646</v>
      </c>
    </row>
    <row r="9" spans="1:2" x14ac:dyDescent="0.25">
      <c r="A9" t="s">
        <v>647</v>
      </c>
      <c r="B9" s="4" t="s">
        <v>648</v>
      </c>
    </row>
    <row r="10" spans="1:2" ht="45" x14ac:dyDescent="0.25">
      <c r="A10" t="s">
        <v>649</v>
      </c>
      <c r="B10" s="4" t="s">
        <v>650</v>
      </c>
    </row>
    <row r="11" spans="1:2" x14ac:dyDescent="0.25">
      <c r="A11" t="s">
        <v>651</v>
      </c>
      <c r="B11" s="4" t="s">
        <v>652</v>
      </c>
    </row>
    <row r="12" spans="1:2" x14ac:dyDescent="0.25">
      <c r="A12" t="s">
        <v>653</v>
      </c>
      <c r="B12" s="4" t="s">
        <v>654</v>
      </c>
    </row>
    <row r="13" spans="1:2" x14ac:dyDescent="0.25">
      <c r="A13" t="s">
        <v>655</v>
      </c>
      <c r="B13" s="4" t="s">
        <v>656</v>
      </c>
    </row>
    <row r="14" spans="1:2" x14ac:dyDescent="0.25">
      <c r="A14" t="s">
        <v>657</v>
      </c>
      <c r="B14" s="4" t="s">
        <v>658</v>
      </c>
    </row>
    <row r="15" spans="1:2" ht="60" x14ac:dyDescent="0.25">
      <c r="A15" t="s">
        <v>659</v>
      </c>
      <c r="B15" s="4" t="s">
        <v>660</v>
      </c>
    </row>
    <row r="16" spans="1:2" ht="30" x14ac:dyDescent="0.25">
      <c r="A16" t="s">
        <v>661</v>
      </c>
      <c r="B16" s="4" t="s">
        <v>662</v>
      </c>
    </row>
    <row r="17" spans="1:2" ht="60" x14ac:dyDescent="0.25">
      <c r="A17" t="s">
        <v>663</v>
      </c>
      <c r="B17" s="4" t="s">
        <v>664</v>
      </c>
    </row>
    <row r="18" spans="1:2" ht="30" x14ac:dyDescent="0.25">
      <c r="A18" t="s">
        <v>665</v>
      </c>
      <c r="B18" s="4" t="s">
        <v>666</v>
      </c>
    </row>
    <row r="19" spans="1:2" x14ac:dyDescent="0.25">
      <c r="A19" t="s">
        <v>667</v>
      </c>
      <c r="B19" s="4" t="s">
        <v>668</v>
      </c>
    </row>
    <row r="20" spans="1:2" ht="45" x14ac:dyDescent="0.25">
      <c r="A20" t="s">
        <v>669</v>
      </c>
      <c r="B20" s="4" t="s">
        <v>670</v>
      </c>
    </row>
    <row r="21" spans="1:2" ht="45" x14ac:dyDescent="0.25">
      <c r="A21" t="s">
        <v>671</v>
      </c>
      <c r="B21" s="4" t="s">
        <v>672</v>
      </c>
    </row>
    <row r="22" spans="1:2" ht="180" x14ac:dyDescent="0.25">
      <c r="A22" t="s">
        <v>673</v>
      </c>
      <c r="B22" s="4" t="s">
        <v>674</v>
      </c>
    </row>
    <row r="23" spans="1:2" x14ac:dyDescent="0.25">
      <c r="A23" t="s">
        <v>675</v>
      </c>
      <c r="B23" s="14" t="s">
        <v>678</v>
      </c>
    </row>
    <row r="24" spans="1:2" ht="60" x14ac:dyDescent="0.25">
      <c r="A24" t="s">
        <v>676</v>
      </c>
      <c r="B24" s="4" t="s">
        <v>677</v>
      </c>
    </row>
    <row r="25" spans="1:2" x14ac:dyDescent="0.25">
      <c r="B25" s="4"/>
    </row>
    <row r="26" spans="1:2" x14ac:dyDescent="0.25">
      <c r="B26" s="4"/>
    </row>
  </sheetData>
  <hyperlinks>
    <hyperlink ref="B23" r:id="rId1"/>
  </hyperlinks>
  <pageMargins left="0.7" right="0.7" top="0.75" bottom="0.75" header="0.3" footer="0.3"/>
  <pageSetup paperSize="9" orientation="portrait" horizontalDpi="300" verticalDpi="30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heetViews>
  <sheetFormatPr defaultColWidth="10.90625" defaultRowHeight="15" x14ac:dyDescent="0.25"/>
  <cols>
    <col min="3" max="3" width="84.81640625" customWidth="1"/>
  </cols>
  <sheetData>
    <row r="1" spans="1:3" ht="19.2" x14ac:dyDescent="0.35">
      <c r="A1" s="2" t="s">
        <v>15</v>
      </c>
    </row>
    <row r="2" spans="1:3" ht="31.2" x14ac:dyDescent="0.3">
      <c r="A2" s="5" t="s">
        <v>16</v>
      </c>
      <c r="B2" s="5" t="s">
        <v>17</v>
      </c>
      <c r="C2" s="5" t="s">
        <v>18</v>
      </c>
    </row>
    <row r="3" spans="1:3" x14ac:dyDescent="0.25">
      <c r="A3" t="s">
        <v>19</v>
      </c>
      <c r="B3" s="1" t="str">
        <f>HYPERLINK("#2.1!A7", "2.1a")</f>
        <v>2.1a</v>
      </c>
      <c r="C3" t="s">
        <v>20</v>
      </c>
    </row>
    <row r="4" spans="1:3" x14ac:dyDescent="0.25">
      <c r="A4" t="s">
        <v>19</v>
      </c>
      <c r="B4" s="1" t="str">
        <f>HYPERLINK("#2.1!A19", "2.1b")</f>
        <v>2.1b</v>
      </c>
      <c r="C4" t="s">
        <v>21</v>
      </c>
    </row>
    <row r="5" spans="1:3" x14ac:dyDescent="0.25">
      <c r="A5" t="s">
        <v>22</v>
      </c>
      <c r="B5" s="1" t="str">
        <f>HYPERLINK("#2.2!A7", "2.2a")</f>
        <v>2.2a</v>
      </c>
      <c r="C5" t="s">
        <v>23</v>
      </c>
    </row>
    <row r="6" spans="1:3" x14ac:dyDescent="0.25">
      <c r="A6" t="s">
        <v>22</v>
      </c>
      <c r="B6" s="1" t="str">
        <f>HYPERLINK("#2.2!A19", "2.2b")</f>
        <v>2.2b</v>
      </c>
      <c r="C6" s="4" t="s">
        <v>24</v>
      </c>
    </row>
    <row r="7" spans="1:3" x14ac:dyDescent="0.25">
      <c r="A7" t="s">
        <v>25</v>
      </c>
      <c r="B7" s="1" t="str">
        <f>HYPERLINK("#2.3!A8", "2.3a")</f>
        <v>2.3a</v>
      </c>
      <c r="C7" s="4" t="s">
        <v>26</v>
      </c>
    </row>
    <row r="8" spans="1:3" x14ac:dyDescent="0.25">
      <c r="A8" t="s">
        <v>25</v>
      </c>
      <c r="B8" s="1" t="str">
        <f>HYPERLINK("#2.3!A21", "2.3b")</f>
        <v>2.3b</v>
      </c>
      <c r="C8" s="4" t="s">
        <v>27</v>
      </c>
    </row>
    <row r="9" spans="1:3" x14ac:dyDescent="0.25">
      <c r="A9" t="s">
        <v>25</v>
      </c>
      <c r="B9" s="1" t="str">
        <f>HYPERLINK("#2.3!A34", "2.3c")</f>
        <v>2.3c</v>
      </c>
      <c r="C9" s="4" t="s">
        <v>28</v>
      </c>
    </row>
    <row r="10" spans="1:3" x14ac:dyDescent="0.25">
      <c r="A10" t="s">
        <v>29</v>
      </c>
      <c r="B10" s="1" t="str">
        <f>HYPERLINK("#2.4!A9", "2.4a")</f>
        <v>2.4a</v>
      </c>
      <c r="C10" t="s">
        <v>30</v>
      </c>
    </row>
    <row r="11" spans="1:3" x14ac:dyDescent="0.25">
      <c r="A11" t="s">
        <v>29</v>
      </c>
      <c r="B11" s="1" t="str">
        <f>HYPERLINK("#2.4!A22", "2.4b")</f>
        <v>2.4b</v>
      </c>
      <c r="C11" t="s">
        <v>31</v>
      </c>
    </row>
    <row r="12" spans="1:3" x14ac:dyDescent="0.25">
      <c r="A12" t="s">
        <v>29</v>
      </c>
      <c r="B12" s="1" t="str">
        <f>HYPERLINK("#2.4!A35", "2.4c")</f>
        <v>2.4c</v>
      </c>
      <c r="C12" t="s">
        <v>32</v>
      </c>
    </row>
    <row r="13" spans="1:3" x14ac:dyDescent="0.25">
      <c r="A13" t="s">
        <v>33</v>
      </c>
      <c r="B13" s="1" t="str">
        <f>HYPERLINK("#2.5!A10", "2.5a")</f>
        <v>2.5a</v>
      </c>
      <c r="C13" t="s">
        <v>34</v>
      </c>
    </row>
    <row r="14" spans="1:3" x14ac:dyDescent="0.25">
      <c r="A14" t="s">
        <v>33</v>
      </c>
      <c r="B14" s="1" t="str">
        <f>HYPERLINK("#2.5!A23", "2.5b")</f>
        <v>2.5b</v>
      </c>
      <c r="C14" t="s">
        <v>35</v>
      </c>
    </row>
    <row r="15" spans="1:3" x14ac:dyDescent="0.25">
      <c r="A15" t="s">
        <v>33</v>
      </c>
      <c r="B15" s="1" t="str">
        <f>HYPERLINK("#2.5!A36", "2.5c")</f>
        <v>2.5c</v>
      </c>
      <c r="C15" t="s">
        <v>36</v>
      </c>
    </row>
    <row r="16" spans="1:3" x14ac:dyDescent="0.25">
      <c r="A16" t="s">
        <v>37</v>
      </c>
      <c r="B16" s="1" t="str">
        <f>HYPERLINK("#2.6!A10", "2.6a")</f>
        <v>2.6a</v>
      </c>
      <c r="C16" t="s">
        <v>38</v>
      </c>
    </row>
    <row r="17" spans="1:3" x14ac:dyDescent="0.25">
      <c r="A17" t="s">
        <v>37</v>
      </c>
      <c r="B17" s="1" t="str">
        <f>HYPERLINK("#2.6!A23", "2.6b")</f>
        <v>2.6b</v>
      </c>
      <c r="C17" t="s">
        <v>39</v>
      </c>
    </row>
    <row r="18" spans="1:3" x14ac:dyDescent="0.25">
      <c r="A18" t="s">
        <v>37</v>
      </c>
      <c r="B18" s="1" t="str">
        <f>HYPERLINK("#2.6!A36", "2.6c")</f>
        <v>2.6c</v>
      </c>
      <c r="C18" t="s">
        <v>40</v>
      </c>
    </row>
    <row r="19" spans="1:3" x14ac:dyDescent="0.25">
      <c r="A19" t="s">
        <v>41</v>
      </c>
      <c r="B19" s="1" t="str">
        <f>HYPERLINK("#2.7!A8", "2.7a")</f>
        <v>2.7a</v>
      </c>
      <c r="C19" t="s">
        <v>42</v>
      </c>
    </row>
    <row r="20" spans="1:3" x14ac:dyDescent="0.25">
      <c r="A20" t="s">
        <v>41</v>
      </c>
      <c r="B20" s="1" t="str">
        <f>HYPERLINK("#2.7!A21", "2.7b")</f>
        <v>2.7b</v>
      </c>
      <c r="C20" t="s">
        <v>43</v>
      </c>
    </row>
    <row r="21" spans="1:3" x14ac:dyDescent="0.25">
      <c r="A21" t="s">
        <v>41</v>
      </c>
      <c r="B21" s="1" t="str">
        <f>HYPERLINK("#2.7!A34", "2.7c")</f>
        <v>2.7c</v>
      </c>
      <c r="C21" t="s">
        <v>44</v>
      </c>
    </row>
    <row r="22" spans="1:3" x14ac:dyDescent="0.25">
      <c r="A22" t="s">
        <v>45</v>
      </c>
      <c r="B22" s="1" t="str">
        <f>HYPERLINK("#2.8!A9", "2.8a")</f>
        <v>2.8a</v>
      </c>
      <c r="C22" t="s">
        <v>46</v>
      </c>
    </row>
    <row r="23" spans="1:3" x14ac:dyDescent="0.25">
      <c r="A23" t="s">
        <v>45</v>
      </c>
      <c r="B23" s="1" t="str">
        <f>HYPERLINK("#2.8!A22", "2.8b")</f>
        <v>2.8b</v>
      </c>
      <c r="C23" t="s">
        <v>47</v>
      </c>
    </row>
    <row r="24" spans="1:3" x14ac:dyDescent="0.25">
      <c r="A24" t="s">
        <v>45</v>
      </c>
      <c r="B24" s="1" t="str">
        <f>HYPERLINK("#2.6!A35", "2.8c")</f>
        <v>2.8c</v>
      </c>
      <c r="C24" t="s">
        <v>48</v>
      </c>
    </row>
    <row r="25" spans="1:3" x14ac:dyDescent="0.25">
      <c r="A25" t="s">
        <v>49</v>
      </c>
      <c r="B25" s="1" t="str">
        <f>HYPERLINK("#2.9!A8", "2.9a")</f>
        <v>2.9a</v>
      </c>
      <c r="C25" t="s">
        <v>50</v>
      </c>
    </row>
    <row r="26" spans="1:3" x14ac:dyDescent="0.25">
      <c r="A26" t="s">
        <v>49</v>
      </c>
      <c r="B26" s="1" t="str">
        <f>HYPERLINK("#2.9!A21", "2.9b")</f>
        <v>2.9b</v>
      </c>
      <c r="C26" t="s">
        <v>51</v>
      </c>
    </row>
    <row r="27" spans="1:3" x14ac:dyDescent="0.25">
      <c r="A27" t="s">
        <v>49</v>
      </c>
      <c r="B27" s="1" t="str">
        <f>HYPERLINK("#2.9!A34", "2.9c")</f>
        <v>2.9c</v>
      </c>
      <c r="C27" t="s">
        <v>52</v>
      </c>
    </row>
    <row r="28" spans="1:3" x14ac:dyDescent="0.25">
      <c r="A28" t="s">
        <v>53</v>
      </c>
      <c r="B28" s="1" t="str">
        <f>HYPERLINK("#2.10!A8", "2.10a")</f>
        <v>2.10a</v>
      </c>
      <c r="C28" t="s">
        <v>54</v>
      </c>
    </row>
    <row r="29" spans="1:3" x14ac:dyDescent="0.25">
      <c r="A29" t="s">
        <v>53</v>
      </c>
      <c r="B29" s="1" t="str">
        <f>HYPERLINK("#2.10!A21", "2.10b")</f>
        <v>2.10b</v>
      </c>
      <c r="C29" t="s">
        <v>55</v>
      </c>
    </row>
    <row r="30" spans="1:3" x14ac:dyDescent="0.25">
      <c r="A30" t="s">
        <v>53</v>
      </c>
      <c r="B30" s="1" t="str">
        <f>HYPERLINK("#2.10!A34", "2.10c")</f>
        <v>2.10c</v>
      </c>
      <c r="C30" t="s">
        <v>56</v>
      </c>
    </row>
    <row r="31" spans="1:3" x14ac:dyDescent="0.25">
      <c r="A31" t="s">
        <v>57</v>
      </c>
      <c r="B31" s="1" t="str">
        <f>HYPERLINK("#2.11!A7", "2.11")</f>
        <v>2.11</v>
      </c>
      <c r="C31" t="s">
        <v>58</v>
      </c>
    </row>
    <row r="32" spans="1:3" x14ac:dyDescent="0.25">
      <c r="A32" t="s">
        <v>59</v>
      </c>
      <c r="B32" s="1" t="str">
        <f>HYPERLINK("#2.12!A8", "2.12")</f>
        <v>2.12</v>
      </c>
      <c r="C32" t="s">
        <v>60</v>
      </c>
    </row>
    <row r="33" spans="1:3" x14ac:dyDescent="0.25">
      <c r="A33" t="s">
        <v>61</v>
      </c>
      <c r="B33" s="1" t="str">
        <f>HYPERLINK("#2.13!A7", "2.13")</f>
        <v>2.13</v>
      </c>
      <c r="C33" t="s">
        <v>62</v>
      </c>
    </row>
    <row r="34" spans="1:3" x14ac:dyDescent="0.25">
      <c r="A34" t="s">
        <v>63</v>
      </c>
      <c r="B34" s="1" t="str">
        <f>HYPERLINK("#2.14!A6", "2.14")</f>
        <v>2.14</v>
      </c>
      <c r="C34" t="s">
        <v>64</v>
      </c>
    </row>
    <row r="35" spans="1:3" x14ac:dyDescent="0.25">
      <c r="A35" t="s">
        <v>65</v>
      </c>
      <c r="B35" s="1" t="str">
        <f>HYPERLINK("#2.48!A3", "2.48")</f>
        <v>2.48</v>
      </c>
      <c r="C35" t="s">
        <v>66</v>
      </c>
    </row>
    <row r="36" spans="1:3" x14ac:dyDescent="0.25">
      <c r="A36" t="s">
        <v>67</v>
      </c>
      <c r="B36" s="1" t="str">
        <f>HYPERLINK("#2.49!A3", "2.49")</f>
        <v>2.49</v>
      </c>
      <c r="C36" t="s">
        <v>68</v>
      </c>
    </row>
    <row r="37" spans="1:3" x14ac:dyDescent="0.25">
      <c r="A37" t="s">
        <v>69</v>
      </c>
      <c r="B37" s="1" t="str">
        <f>HYPERLINK("#Notes!A2", "Notes")</f>
        <v>Notes</v>
      </c>
      <c r="C37" t="s">
        <v>69</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workbookViewId="0"/>
  </sheetViews>
  <sheetFormatPr defaultColWidth="10.90625" defaultRowHeight="15" x14ac:dyDescent="0.25"/>
  <cols>
    <col min="1" max="1" width="21.81640625" customWidth="1"/>
    <col min="2" max="2" width="18.81640625" customWidth="1"/>
    <col min="3" max="28" width="14.81640625" customWidth="1"/>
    <col min="29" max="29" width="70.81640625" customWidth="1"/>
  </cols>
  <sheetData>
    <row r="1" spans="1:29" ht="19.2" x14ac:dyDescent="0.35">
      <c r="A1" s="2" t="s">
        <v>70</v>
      </c>
    </row>
    <row r="2" spans="1:29" x14ac:dyDescent="0.25">
      <c r="A2" t="s">
        <v>71</v>
      </c>
    </row>
    <row r="3" spans="1:29" ht="30" customHeight="1" x14ac:dyDescent="0.3">
      <c r="A3" s="3" t="s">
        <v>69</v>
      </c>
    </row>
    <row r="4" spans="1:29" x14ac:dyDescent="0.25">
      <c r="A4" t="s">
        <v>72</v>
      </c>
    </row>
    <row r="5" spans="1:29" x14ac:dyDescent="0.25">
      <c r="A5" t="s">
        <v>73</v>
      </c>
    </row>
    <row r="6" spans="1:29" ht="30" customHeight="1" x14ac:dyDescent="0.3">
      <c r="A6" s="3" t="s">
        <v>74</v>
      </c>
    </row>
    <row r="7" spans="1:29" ht="62.4" x14ac:dyDescent="0.3">
      <c r="A7" s="5" t="s">
        <v>76</v>
      </c>
      <c r="B7" s="6" t="s">
        <v>77</v>
      </c>
      <c r="C7" s="6" t="s">
        <v>78</v>
      </c>
      <c r="D7" s="6" t="s">
        <v>79</v>
      </c>
      <c r="E7" s="6" t="s">
        <v>80</v>
      </c>
      <c r="F7" s="6" t="s">
        <v>81</v>
      </c>
      <c r="G7" s="6" t="s">
        <v>82</v>
      </c>
      <c r="H7" s="6" t="s">
        <v>83</v>
      </c>
      <c r="I7" s="6" t="s">
        <v>84</v>
      </c>
      <c r="J7" s="6" t="s">
        <v>85</v>
      </c>
      <c r="K7" s="6" t="s">
        <v>86</v>
      </c>
      <c r="L7" s="6" t="s">
        <v>87</v>
      </c>
      <c r="M7" s="6" t="s">
        <v>88</v>
      </c>
      <c r="N7" s="6" t="s">
        <v>89</v>
      </c>
      <c r="O7" s="6" t="s">
        <v>90</v>
      </c>
      <c r="P7" s="6" t="s">
        <v>91</v>
      </c>
      <c r="Q7" s="6" t="s">
        <v>92</v>
      </c>
      <c r="R7" s="6" t="s">
        <v>93</v>
      </c>
      <c r="S7" s="6" t="s">
        <v>94</v>
      </c>
      <c r="T7" s="6" t="s">
        <v>95</v>
      </c>
      <c r="U7" s="6" t="s">
        <v>96</v>
      </c>
      <c r="V7" s="6" t="s">
        <v>97</v>
      </c>
      <c r="W7" s="6" t="s">
        <v>98</v>
      </c>
      <c r="X7" s="6" t="s">
        <v>99</v>
      </c>
      <c r="Y7" s="6" t="s">
        <v>100</v>
      </c>
      <c r="Z7" s="6" t="s">
        <v>101</v>
      </c>
      <c r="AA7" s="6" t="s">
        <v>102</v>
      </c>
      <c r="AB7" s="6" t="s">
        <v>103</v>
      </c>
      <c r="AC7" s="6" t="s">
        <v>104</v>
      </c>
    </row>
    <row r="8" spans="1:29" x14ac:dyDescent="0.25">
      <c r="A8" s="11" t="s">
        <v>105</v>
      </c>
      <c r="B8" s="7">
        <v>1475000</v>
      </c>
      <c r="C8" s="7">
        <v>858000</v>
      </c>
      <c r="D8" s="7">
        <v>825000</v>
      </c>
      <c r="E8" s="7">
        <v>33000</v>
      </c>
      <c r="F8" s="7">
        <v>617000</v>
      </c>
      <c r="G8" s="8">
        <v>58.177878242384502</v>
      </c>
      <c r="H8" s="8">
        <v>55.948004011742903</v>
      </c>
      <c r="I8" s="8">
        <v>3.83285588613498</v>
      </c>
      <c r="J8" s="8">
        <v>41.822121757615399</v>
      </c>
      <c r="K8" s="7">
        <v>721000</v>
      </c>
      <c r="L8" s="7">
        <v>449000</v>
      </c>
      <c r="M8" s="7">
        <v>433000</v>
      </c>
      <c r="N8" s="7">
        <v>17000</v>
      </c>
      <c r="O8" s="7">
        <v>271000</v>
      </c>
      <c r="P8" s="8">
        <v>62.3536310825165</v>
      </c>
      <c r="Q8" s="8">
        <v>60.024460682110998</v>
      </c>
      <c r="R8" s="8">
        <v>3.7354206322372501</v>
      </c>
      <c r="S8" s="8">
        <v>37.6463689174835</v>
      </c>
      <c r="T8" s="7">
        <v>754000</v>
      </c>
      <c r="U8" s="7">
        <v>409000</v>
      </c>
      <c r="V8" s="7">
        <v>393000</v>
      </c>
      <c r="W8" s="7">
        <v>16000</v>
      </c>
      <c r="X8" s="7">
        <v>346000</v>
      </c>
      <c r="Y8" s="8">
        <v>54.189395820439898</v>
      </c>
      <c r="Z8" s="8">
        <v>52.054364613997997</v>
      </c>
      <c r="AA8" s="8">
        <v>3.9399428137497998</v>
      </c>
      <c r="AB8" s="8">
        <v>45.810604179560102</v>
      </c>
      <c r="AC8" s="7"/>
    </row>
    <row r="9" spans="1:29" x14ac:dyDescent="0.25">
      <c r="A9" s="11" t="s">
        <v>106</v>
      </c>
      <c r="B9" s="7">
        <v>1475000</v>
      </c>
      <c r="C9" s="7">
        <v>855000</v>
      </c>
      <c r="D9" s="7">
        <v>819000</v>
      </c>
      <c r="E9" s="7">
        <v>36000</v>
      </c>
      <c r="F9" s="7">
        <v>620000</v>
      </c>
      <c r="G9" s="8">
        <v>57.936846741527603</v>
      </c>
      <c r="H9" s="8">
        <v>55.521961674786198</v>
      </c>
      <c r="I9" s="8">
        <v>4.1681334117386504</v>
      </c>
      <c r="J9" s="8">
        <v>42.063153258472397</v>
      </c>
      <c r="K9" s="7">
        <v>721000</v>
      </c>
      <c r="L9" s="7">
        <v>441000</v>
      </c>
      <c r="M9" s="7">
        <v>421000</v>
      </c>
      <c r="N9" s="7">
        <v>20000</v>
      </c>
      <c r="O9" s="7">
        <v>280000</v>
      </c>
      <c r="P9" s="8">
        <v>61.1904300478663</v>
      </c>
      <c r="Q9" s="8">
        <v>58.353033589582701</v>
      </c>
      <c r="R9" s="8">
        <v>4.6369938176019501</v>
      </c>
      <c r="S9" s="8">
        <v>38.8095699521337</v>
      </c>
      <c r="T9" s="7">
        <v>754000</v>
      </c>
      <c r="U9" s="7">
        <v>414000</v>
      </c>
      <c r="V9" s="7">
        <v>398000</v>
      </c>
      <c r="W9" s="7">
        <v>15000</v>
      </c>
      <c r="X9" s="7">
        <v>341000</v>
      </c>
      <c r="Y9" s="8">
        <v>54.827998743566098</v>
      </c>
      <c r="Z9" s="8">
        <v>52.816829693916603</v>
      </c>
      <c r="AA9" s="8">
        <v>3.6681423647356901</v>
      </c>
      <c r="AB9" s="8">
        <v>45.172001256433802</v>
      </c>
      <c r="AC9" s="7"/>
    </row>
    <row r="10" spans="1:29" x14ac:dyDescent="0.25">
      <c r="A10" s="11" t="s">
        <v>107</v>
      </c>
      <c r="B10" s="7">
        <v>1476000</v>
      </c>
      <c r="C10" s="7">
        <v>868000</v>
      </c>
      <c r="D10" s="7">
        <v>830000</v>
      </c>
      <c r="E10" s="7">
        <v>37000</v>
      </c>
      <c r="F10" s="7">
        <v>609000</v>
      </c>
      <c r="G10" s="8">
        <v>58.775043483477099</v>
      </c>
      <c r="H10" s="8">
        <v>56.243431855816098</v>
      </c>
      <c r="I10" s="8">
        <v>4.3072900973228796</v>
      </c>
      <c r="J10" s="8">
        <v>41.224956516522901</v>
      </c>
      <c r="K10" s="7">
        <v>722000</v>
      </c>
      <c r="L10" s="7">
        <v>440000</v>
      </c>
      <c r="M10" s="7">
        <v>416000</v>
      </c>
      <c r="N10" s="7">
        <v>24000</v>
      </c>
      <c r="O10" s="7">
        <v>281000</v>
      </c>
      <c r="P10" s="8">
        <v>60.989253403327098</v>
      </c>
      <c r="Q10" s="8">
        <v>57.616565067838202</v>
      </c>
      <c r="R10" s="8">
        <v>5.5299715069227497</v>
      </c>
      <c r="S10" s="8">
        <v>39.010746596672902</v>
      </c>
      <c r="T10" s="7">
        <v>755000</v>
      </c>
      <c r="U10" s="7">
        <v>428000</v>
      </c>
      <c r="V10" s="7">
        <v>415000</v>
      </c>
      <c r="W10" s="7">
        <v>13000</v>
      </c>
      <c r="X10" s="7">
        <v>327000</v>
      </c>
      <c r="Y10" s="8">
        <v>56.658414077028603</v>
      </c>
      <c r="Z10" s="8">
        <v>54.930812799473898</v>
      </c>
      <c r="AA10" s="8">
        <v>3.04915219689352</v>
      </c>
      <c r="AB10" s="8">
        <v>43.341585922971397</v>
      </c>
      <c r="AC10" s="7"/>
    </row>
    <row r="11" spans="1:29" x14ac:dyDescent="0.25">
      <c r="A11" s="11" t="s">
        <v>108</v>
      </c>
      <c r="B11" s="7">
        <v>1480000</v>
      </c>
      <c r="C11" s="7">
        <v>866000</v>
      </c>
      <c r="D11" s="7">
        <v>829000</v>
      </c>
      <c r="E11" s="7">
        <v>37000</v>
      </c>
      <c r="F11" s="7">
        <v>613000</v>
      </c>
      <c r="G11" s="8">
        <v>58.535583221736097</v>
      </c>
      <c r="H11" s="8">
        <v>56.0091564221662</v>
      </c>
      <c r="I11" s="8">
        <v>4.3160530065953404</v>
      </c>
      <c r="J11" s="8">
        <v>41.464416778264003</v>
      </c>
      <c r="K11" s="7">
        <v>723000</v>
      </c>
      <c r="L11" s="7">
        <v>441000</v>
      </c>
      <c r="M11" s="7">
        <v>415000</v>
      </c>
      <c r="N11" s="7">
        <v>25000</v>
      </c>
      <c r="O11" s="7">
        <v>283000</v>
      </c>
      <c r="P11" s="8">
        <v>60.927719850655798</v>
      </c>
      <c r="Q11" s="8">
        <v>57.437416782478202</v>
      </c>
      <c r="R11" s="8">
        <v>5.7285962394996597</v>
      </c>
      <c r="S11" s="8">
        <v>39.072280149344202</v>
      </c>
      <c r="T11" s="7">
        <v>756000</v>
      </c>
      <c r="U11" s="7">
        <v>425000</v>
      </c>
      <c r="V11" s="7">
        <v>413000</v>
      </c>
      <c r="W11" s="7">
        <v>12000</v>
      </c>
      <c r="X11" s="7">
        <v>331000</v>
      </c>
      <c r="Y11" s="8">
        <v>56.248385228798497</v>
      </c>
      <c r="Z11" s="8">
        <v>54.643551218013101</v>
      </c>
      <c r="AA11" s="8">
        <v>2.8531201460405602</v>
      </c>
      <c r="AB11" s="8">
        <v>43.751614771201503</v>
      </c>
      <c r="AC11" s="7"/>
    </row>
    <row r="12" spans="1:29" x14ac:dyDescent="0.25">
      <c r="A12" s="11" t="s">
        <v>109</v>
      </c>
      <c r="B12" s="7">
        <v>1479000</v>
      </c>
      <c r="C12" s="7">
        <v>861000</v>
      </c>
      <c r="D12" s="7">
        <v>833000</v>
      </c>
      <c r="E12" s="7">
        <v>28000</v>
      </c>
      <c r="F12" s="7">
        <v>618000</v>
      </c>
      <c r="G12" s="8">
        <v>58.210972441216299</v>
      </c>
      <c r="H12" s="8">
        <v>56.343269999122199</v>
      </c>
      <c r="I12" s="8">
        <v>3.2085058259079502</v>
      </c>
      <c r="J12" s="8">
        <v>41.789027558783701</v>
      </c>
      <c r="K12" s="7">
        <v>723000</v>
      </c>
      <c r="L12" s="7">
        <v>446000</v>
      </c>
      <c r="M12" s="7">
        <v>428000</v>
      </c>
      <c r="N12" s="7">
        <v>18000</v>
      </c>
      <c r="O12" s="7">
        <v>277000</v>
      </c>
      <c r="P12" s="8">
        <v>61.739672876317798</v>
      </c>
      <c r="Q12" s="8">
        <v>59.242306497255001</v>
      </c>
      <c r="R12" s="8">
        <v>4.0449945111722698</v>
      </c>
      <c r="S12" s="8">
        <v>38.260327123682202</v>
      </c>
      <c r="T12" s="7">
        <v>756000</v>
      </c>
      <c r="U12" s="7">
        <v>415000</v>
      </c>
      <c r="V12" s="7">
        <v>405000</v>
      </c>
      <c r="W12" s="7">
        <v>10000</v>
      </c>
      <c r="X12" s="7">
        <v>342000</v>
      </c>
      <c r="Y12" s="8">
        <v>54.837359566097703</v>
      </c>
      <c r="Z12" s="8">
        <v>53.571647121121103</v>
      </c>
      <c r="AA12" s="8">
        <v>2.30812069543747</v>
      </c>
      <c r="AB12" s="8">
        <v>45.162640433902297</v>
      </c>
      <c r="AC12" s="7"/>
    </row>
    <row r="13" spans="1:29" x14ac:dyDescent="0.25">
      <c r="A13" s="11" t="s">
        <v>110</v>
      </c>
      <c r="B13" s="7">
        <v>1480000</v>
      </c>
      <c r="C13" s="7">
        <v>874000</v>
      </c>
      <c r="D13" s="7">
        <v>851000</v>
      </c>
      <c r="E13" s="7">
        <v>23000</v>
      </c>
      <c r="F13" s="7">
        <v>606000</v>
      </c>
      <c r="G13" s="8">
        <v>59.076443597781399</v>
      </c>
      <c r="H13" s="8">
        <v>57.524021928918202</v>
      </c>
      <c r="I13" s="8">
        <v>2.6278184235881099</v>
      </c>
      <c r="J13" s="8">
        <v>40.923556402218601</v>
      </c>
      <c r="K13" s="7">
        <v>723000</v>
      </c>
      <c r="L13" s="7">
        <v>462000</v>
      </c>
      <c r="M13" s="7">
        <v>447000</v>
      </c>
      <c r="N13" s="7">
        <v>15000</v>
      </c>
      <c r="O13" s="7">
        <v>261000</v>
      </c>
      <c r="P13" s="8">
        <v>63.859760358046401</v>
      </c>
      <c r="Q13" s="8">
        <v>61.728226036608199</v>
      </c>
      <c r="R13" s="8">
        <v>3.3378363925689398</v>
      </c>
      <c r="S13" s="8">
        <v>36.140239641953599</v>
      </c>
      <c r="T13" s="7">
        <v>757000</v>
      </c>
      <c r="U13" s="7">
        <v>412000</v>
      </c>
      <c r="V13" s="7">
        <v>405000</v>
      </c>
      <c r="W13" s="9">
        <v>8000</v>
      </c>
      <c r="X13" s="7">
        <v>344000</v>
      </c>
      <c r="Y13" s="8">
        <v>54.503169377154201</v>
      </c>
      <c r="Z13" s="8">
        <v>53.504430664615597</v>
      </c>
      <c r="AA13" s="10">
        <v>1.8324415331288699</v>
      </c>
      <c r="AB13" s="8">
        <v>45.496830622845799</v>
      </c>
      <c r="AC13" s="7" t="s">
        <v>133</v>
      </c>
    </row>
    <row r="14" spans="1:29" x14ac:dyDescent="0.25">
      <c r="A14" s="11" t="s">
        <v>111</v>
      </c>
      <c r="B14" s="7">
        <v>1481000</v>
      </c>
      <c r="C14" s="7">
        <v>876000</v>
      </c>
      <c r="D14" s="7">
        <v>852000</v>
      </c>
      <c r="E14" s="7">
        <v>24000</v>
      </c>
      <c r="F14" s="7">
        <v>605000</v>
      </c>
      <c r="G14" s="8">
        <v>59.152853037714401</v>
      </c>
      <c r="H14" s="8">
        <v>57.540686111815198</v>
      </c>
      <c r="I14" s="8">
        <v>2.72542547503393</v>
      </c>
      <c r="J14" s="8">
        <v>40.847146962285599</v>
      </c>
      <c r="K14" s="7">
        <v>724000</v>
      </c>
      <c r="L14" s="7">
        <v>463000</v>
      </c>
      <c r="M14" s="7">
        <v>450000</v>
      </c>
      <c r="N14" s="7">
        <v>14000</v>
      </c>
      <c r="O14" s="7">
        <v>261000</v>
      </c>
      <c r="P14" s="8">
        <v>63.977498997032797</v>
      </c>
      <c r="Q14" s="8">
        <v>62.087100015316601</v>
      </c>
      <c r="R14" s="8">
        <v>2.9547872476288402</v>
      </c>
      <c r="S14" s="8">
        <v>36.022501002967203</v>
      </c>
      <c r="T14" s="7">
        <v>757000</v>
      </c>
      <c r="U14" s="7">
        <v>413000</v>
      </c>
      <c r="V14" s="7">
        <v>403000</v>
      </c>
      <c r="W14" s="7">
        <v>10000</v>
      </c>
      <c r="X14" s="7">
        <v>344000</v>
      </c>
      <c r="Y14" s="8">
        <v>54.540025091979899</v>
      </c>
      <c r="Z14" s="8">
        <v>53.193874908717</v>
      </c>
      <c r="AA14" s="8">
        <v>2.4681876860024499</v>
      </c>
      <c r="AB14" s="8">
        <v>45.459974908020101</v>
      </c>
      <c r="AC14" s="7"/>
    </row>
    <row r="15" spans="1:29" x14ac:dyDescent="0.25">
      <c r="A15" s="11" t="s">
        <v>112</v>
      </c>
      <c r="B15" s="7">
        <v>1485000</v>
      </c>
      <c r="C15" s="7">
        <v>877000</v>
      </c>
      <c r="D15" s="7">
        <v>851000</v>
      </c>
      <c r="E15" s="7">
        <v>26000</v>
      </c>
      <c r="F15" s="7">
        <v>608000</v>
      </c>
      <c r="G15" s="8">
        <v>59.066784208810098</v>
      </c>
      <c r="H15" s="8">
        <v>57.3070509567983</v>
      </c>
      <c r="I15" s="8">
        <v>2.9792264393315802</v>
      </c>
      <c r="J15" s="8">
        <v>40.933215791189902</v>
      </c>
      <c r="K15" s="7">
        <v>726000</v>
      </c>
      <c r="L15" s="7">
        <v>460000</v>
      </c>
      <c r="M15" s="7">
        <v>443000</v>
      </c>
      <c r="N15" s="7">
        <v>17000</v>
      </c>
      <c r="O15" s="7">
        <v>266000</v>
      </c>
      <c r="P15" s="8">
        <v>63.3663569504618</v>
      </c>
      <c r="Q15" s="8">
        <v>60.977967097417199</v>
      </c>
      <c r="R15" s="8">
        <v>3.7691765283457599</v>
      </c>
      <c r="S15" s="8">
        <v>36.6336430495382</v>
      </c>
      <c r="T15" s="7">
        <v>759000</v>
      </c>
      <c r="U15" s="7">
        <v>417000</v>
      </c>
      <c r="V15" s="7">
        <v>408000</v>
      </c>
      <c r="W15" s="7">
        <v>9000</v>
      </c>
      <c r="X15" s="7">
        <v>342000</v>
      </c>
      <c r="Y15" s="8">
        <v>54.9560976266133</v>
      </c>
      <c r="Z15" s="8">
        <v>53.797403224262197</v>
      </c>
      <c r="AA15" s="8">
        <v>2.1084000727699999</v>
      </c>
      <c r="AB15" s="8">
        <v>45.0439023733867</v>
      </c>
      <c r="AC15" s="7"/>
    </row>
    <row r="16" spans="1:29" x14ac:dyDescent="0.25">
      <c r="A16" s="11" t="s">
        <v>113</v>
      </c>
      <c r="B16" s="7">
        <v>1485000</v>
      </c>
      <c r="C16" s="7">
        <v>894000</v>
      </c>
      <c r="D16" s="7">
        <v>872000</v>
      </c>
      <c r="E16" s="7">
        <v>22000</v>
      </c>
      <c r="F16" s="7">
        <v>591000</v>
      </c>
      <c r="G16" s="8">
        <v>60.216563509269598</v>
      </c>
      <c r="H16" s="8">
        <v>58.726788450027001</v>
      </c>
      <c r="I16" s="8">
        <v>2.4740286931407298</v>
      </c>
      <c r="J16" s="8">
        <v>39.783436490730402</v>
      </c>
      <c r="K16" s="7">
        <v>726000</v>
      </c>
      <c r="L16" s="7">
        <v>471000</v>
      </c>
      <c r="M16" s="7">
        <v>455000</v>
      </c>
      <c r="N16" s="7">
        <v>16000</v>
      </c>
      <c r="O16" s="7">
        <v>254000</v>
      </c>
      <c r="P16" s="8">
        <v>64.939953165942399</v>
      </c>
      <c r="Q16" s="8">
        <v>62.6957521692499</v>
      </c>
      <c r="R16" s="8">
        <v>3.4558093858766301</v>
      </c>
      <c r="S16" s="8">
        <v>35.060046834057601</v>
      </c>
      <c r="T16" s="7">
        <v>759000</v>
      </c>
      <c r="U16" s="7">
        <v>423000</v>
      </c>
      <c r="V16" s="7">
        <v>417000</v>
      </c>
      <c r="W16" s="9">
        <v>6000</v>
      </c>
      <c r="X16" s="7">
        <v>336000</v>
      </c>
      <c r="Y16" s="8">
        <v>55.700955201619003</v>
      </c>
      <c r="Z16" s="8">
        <v>54.932418972597098</v>
      </c>
      <c r="AA16" s="10">
        <v>1.3797541285243</v>
      </c>
      <c r="AB16" s="8">
        <v>44.299044798380997</v>
      </c>
      <c r="AC16" s="7" t="s">
        <v>133</v>
      </c>
    </row>
    <row r="17" spans="1:29" x14ac:dyDescent="0.25">
      <c r="A17" s="11" t="s">
        <v>117</v>
      </c>
      <c r="B17" s="7">
        <v>0</v>
      </c>
      <c r="C17" s="7">
        <v>17000</v>
      </c>
      <c r="D17" s="7">
        <v>21000</v>
      </c>
      <c r="E17" s="7">
        <v>-4000</v>
      </c>
      <c r="F17" s="7">
        <v>-17000</v>
      </c>
      <c r="G17" s="8">
        <v>1.1497793004594901</v>
      </c>
      <c r="H17" s="8">
        <v>1.4197374932286699</v>
      </c>
      <c r="I17" s="8">
        <v>-0.505197746190856</v>
      </c>
      <c r="J17" s="8">
        <v>-1.1497793004594901</v>
      </c>
      <c r="K17" s="7">
        <v>0</v>
      </c>
      <c r="L17" s="7">
        <v>11000</v>
      </c>
      <c r="M17" s="7">
        <v>12000</v>
      </c>
      <c r="N17" s="7">
        <v>-1000</v>
      </c>
      <c r="O17" s="7">
        <v>-12000</v>
      </c>
      <c r="P17" s="8">
        <v>1.57359621548061</v>
      </c>
      <c r="Q17" s="8">
        <v>1.7177850718326899</v>
      </c>
      <c r="R17" s="8">
        <v>-0.313367142469127</v>
      </c>
      <c r="S17" s="8">
        <v>-1.57359621548062</v>
      </c>
      <c r="T17" s="7">
        <v>0</v>
      </c>
      <c r="U17" s="7">
        <v>6000</v>
      </c>
      <c r="V17" s="7">
        <v>8000</v>
      </c>
      <c r="W17" s="9">
        <v>-3000</v>
      </c>
      <c r="X17" s="7">
        <v>-6000</v>
      </c>
      <c r="Y17" s="8">
        <v>0.74485757500567495</v>
      </c>
      <c r="Z17" s="8">
        <v>1.1350157483349299</v>
      </c>
      <c r="AA17" s="10">
        <v>-0.72864594424570095</v>
      </c>
      <c r="AB17" s="8">
        <v>-0.74485757500568195</v>
      </c>
      <c r="AC17" s="7" t="s">
        <v>133</v>
      </c>
    </row>
    <row r="18" spans="1:29" x14ac:dyDescent="0.25">
      <c r="A18" s="11" t="s">
        <v>121</v>
      </c>
      <c r="B18" s="7">
        <v>5000</v>
      </c>
      <c r="C18" s="7">
        <v>33000</v>
      </c>
      <c r="D18" s="7">
        <v>38000</v>
      </c>
      <c r="E18" s="7">
        <v>-6000</v>
      </c>
      <c r="F18" s="7">
        <v>-28000</v>
      </c>
      <c r="G18" s="8">
        <v>2.00559106805335</v>
      </c>
      <c r="H18" s="8">
        <v>2.38351845090481</v>
      </c>
      <c r="I18" s="8">
        <v>-0.73447713276722104</v>
      </c>
      <c r="J18" s="8">
        <v>-2.0055910680533402</v>
      </c>
      <c r="K18" s="7">
        <v>3000</v>
      </c>
      <c r="L18" s="7">
        <v>25000</v>
      </c>
      <c r="M18" s="7">
        <v>27000</v>
      </c>
      <c r="N18" s="7">
        <v>-2000</v>
      </c>
      <c r="O18" s="7">
        <v>-22000</v>
      </c>
      <c r="P18" s="8">
        <v>3.2002802896246498</v>
      </c>
      <c r="Q18" s="8">
        <v>3.4534456719949098</v>
      </c>
      <c r="R18" s="8">
        <v>-0.58918512529563605</v>
      </c>
      <c r="S18" s="8">
        <v>-3.20028028962466</v>
      </c>
      <c r="T18" s="7">
        <v>3000</v>
      </c>
      <c r="U18" s="7">
        <v>8000</v>
      </c>
      <c r="V18" s="7">
        <v>12000</v>
      </c>
      <c r="W18" s="9">
        <v>-4000</v>
      </c>
      <c r="X18" s="7">
        <v>-5000</v>
      </c>
      <c r="Y18" s="8">
        <v>0.86359563552127805</v>
      </c>
      <c r="Z18" s="8">
        <v>1.3607718514760201</v>
      </c>
      <c r="AA18" s="10">
        <v>-0.92836656691317299</v>
      </c>
      <c r="AB18" s="8">
        <v>-0.86359563552127105</v>
      </c>
      <c r="AC18" s="7" t="s">
        <v>133</v>
      </c>
    </row>
    <row r="19" spans="1:29" x14ac:dyDescent="0.25">
      <c r="A19" s="7"/>
      <c r="B19" s="7"/>
      <c r="C19" s="7"/>
      <c r="D19" s="7"/>
      <c r="E19" s="7"/>
      <c r="F19" s="7"/>
      <c r="G19" s="8"/>
      <c r="H19" s="8"/>
      <c r="I19" s="8"/>
      <c r="J19" s="8"/>
      <c r="K19" s="7"/>
      <c r="L19" s="7"/>
      <c r="M19" s="7"/>
      <c r="N19" s="7"/>
      <c r="O19" s="7"/>
      <c r="P19" s="8"/>
      <c r="Q19" s="8"/>
      <c r="R19" s="8"/>
      <c r="S19" s="8"/>
      <c r="T19" s="7"/>
      <c r="U19" s="7"/>
      <c r="V19" s="7"/>
      <c r="W19" s="7"/>
      <c r="X19" s="7"/>
      <c r="Y19" s="8"/>
      <c r="Z19" s="8"/>
      <c r="AA19" s="8"/>
      <c r="AB19" s="8"/>
      <c r="AC19" s="7"/>
    </row>
    <row r="20" spans="1:29" ht="30" customHeight="1" x14ac:dyDescent="0.3">
      <c r="A20" s="3" t="s">
        <v>75</v>
      </c>
    </row>
    <row r="21" spans="1:29" ht="62.4" x14ac:dyDescent="0.3">
      <c r="A21" s="5" t="s">
        <v>76</v>
      </c>
      <c r="B21" s="6" t="s">
        <v>134</v>
      </c>
      <c r="C21" s="6" t="s">
        <v>78</v>
      </c>
      <c r="D21" s="6" t="s">
        <v>79</v>
      </c>
      <c r="E21" s="6" t="s">
        <v>80</v>
      </c>
      <c r="F21" s="6" t="s">
        <v>81</v>
      </c>
      <c r="G21" s="6" t="s">
        <v>82</v>
      </c>
      <c r="H21" s="6" t="s">
        <v>83</v>
      </c>
      <c r="I21" s="6" t="s">
        <v>84</v>
      </c>
      <c r="J21" s="6" t="s">
        <v>85</v>
      </c>
      <c r="K21" s="6" t="s">
        <v>135</v>
      </c>
      <c r="L21" s="6" t="s">
        <v>87</v>
      </c>
      <c r="M21" s="6" t="s">
        <v>88</v>
      </c>
      <c r="N21" s="6" t="s">
        <v>89</v>
      </c>
      <c r="O21" s="6" t="s">
        <v>90</v>
      </c>
      <c r="P21" s="6" t="s">
        <v>91</v>
      </c>
      <c r="Q21" s="6" t="s">
        <v>92</v>
      </c>
      <c r="R21" s="6" t="s">
        <v>93</v>
      </c>
      <c r="S21" s="6" t="s">
        <v>94</v>
      </c>
      <c r="T21" s="6" t="s">
        <v>136</v>
      </c>
      <c r="U21" s="6" t="s">
        <v>96</v>
      </c>
      <c r="V21" s="6" t="s">
        <v>97</v>
      </c>
      <c r="W21" s="6" t="s">
        <v>98</v>
      </c>
      <c r="X21" s="6" t="s">
        <v>99</v>
      </c>
      <c r="Y21" s="6" t="s">
        <v>100</v>
      </c>
      <c r="Z21" s="6" t="s">
        <v>101</v>
      </c>
      <c r="AA21" s="6" t="s">
        <v>102</v>
      </c>
      <c r="AB21" s="6" t="s">
        <v>103</v>
      </c>
      <c r="AC21" s="6" t="s">
        <v>104</v>
      </c>
    </row>
    <row r="22" spans="1:29" x14ac:dyDescent="0.25">
      <c r="A22" s="11" t="s">
        <v>105</v>
      </c>
      <c r="B22" s="7">
        <v>1165000</v>
      </c>
      <c r="C22" s="7">
        <v>828000</v>
      </c>
      <c r="D22" s="7">
        <v>795000</v>
      </c>
      <c r="E22" s="7">
        <v>33000</v>
      </c>
      <c r="F22" s="7">
        <v>337000</v>
      </c>
      <c r="G22" s="8">
        <v>71.0471654172825</v>
      </c>
      <c r="H22" s="8">
        <v>68.233762865240493</v>
      </c>
      <c r="I22" s="8">
        <v>3.9599082321130799</v>
      </c>
      <c r="J22" s="8">
        <v>28.9528345827175</v>
      </c>
      <c r="K22" s="7">
        <v>577000</v>
      </c>
      <c r="L22" s="7">
        <v>430000</v>
      </c>
      <c r="M22" s="7">
        <v>414000</v>
      </c>
      <c r="N22" s="7">
        <v>17000</v>
      </c>
      <c r="O22" s="7">
        <v>146000</v>
      </c>
      <c r="P22" s="8">
        <v>74.6508142913749</v>
      </c>
      <c r="Q22" s="8">
        <v>71.752427107426499</v>
      </c>
      <c r="R22" s="8">
        <v>3.8825928577758999</v>
      </c>
      <c r="S22" s="8">
        <v>25.3491857086251</v>
      </c>
      <c r="T22" s="7">
        <v>589000</v>
      </c>
      <c r="U22" s="7">
        <v>397000</v>
      </c>
      <c r="V22" s="7">
        <v>381000</v>
      </c>
      <c r="W22" s="7">
        <v>16000</v>
      </c>
      <c r="X22" s="7">
        <v>191000</v>
      </c>
      <c r="Y22" s="8">
        <v>67.516909965561595</v>
      </c>
      <c r="Z22" s="8">
        <v>64.7867612128166</v>
      </c>
      <c r="AA22" s="8">
        <v>4.0436518112833797</v>
      </c>
      <c r="AB22" s="8">
        <v>32.483090034438398</v>
      </c>
      <c r="AC22" s="7"/>
    </row>
    <row r="23" spans="1:29" x14ac:dyDescent="0.25">
      <c r="A23" s="11" t="s">
        <v>106</v>
      </c>
      <c r="B23" s="7">
        <v>1164000</v>
      </c>
      <c r="C23" s="7">
        <v>824000</v>
      </c>
      <c r="D23" s="7">
        <v>790000</v>
      </c>
      <c r="E23" s="7">
        <v>34000</v>
      </c>
      <c r="F23" s="7">
        <v>340000</v>
      </c>
      <c r="G23" s="8">
        <v>70.814728090202394</v>
      </c>
      <c r="H23" s="8">
        <v>67.865405693191605</v>
      </c>
      <c r="I23" s="8">
        <v>4.16484321348244</v>
      </c>
      <c r="J23" s="8">
        <v>29.185271909797599</v>
      </c>
      <c r="K23" s="7">
        <v>576000</v>
      </c>
      <c r="L23" s="7">
        <v>424000</v>
      </c>
      <c r="M23" s="7">
        <v>404000</v>
      </c>
      <c r="N23" s="7">
        <v>20000</v>
      </c>
      <c r="O23" s="7">
        <v>152000</v>
      </c>
      <c r="P23" s="8">
        <v>73.602529263212801</v>
      </c>
      <c r="Q23" s="8">
        <v>70.151313012579905</v>
      </c>
      <c r="R23" s="8">
        <v>4.6889913773082803</v>
      </c>
      <c r="S23" s="8">
        <v>26.397470736787199</v>
      </c>
      <c r="T23" s="7">
        <v>588000</v>
      </c>
      <c r="U23" s="7">
        <v>400000</v>
      </c>
      <c r="V23" s="7">
        <v>386000</v>
      </c>
      <c r="W23" s="7">
        <v>14000</v>
      </c>
      <c r="X23" s="7">
        <v>188000</v>
      </c>
      <c r="Y23" s="8">
        <v>68.083360177713701</v>
      </c>
      <c r="Z23" s="8">
        <v>65.625771832804503</v>
      </c>
      <c r="AA23" s="8">
        <v>3.6096754603388801</v>
      </c>
      <c r="AB23" s="8">
        <v>31.916639822286299</v>
      </c>
      <c r="AC23" s="7"/>
    </row>
    <row r="24" spans="1:29" x14ac:dyDescent="0.25">
      <c r="A24" s="11" t="s">
        <v>107</v>
      </c>
      <c r="B24" s="7">
        <v>1164000</v>
      </c>
      <c r="C24" s="7">
        <v>837000</v>
      </c>
      <c r="D24" s="7">
        <v>800000</v>
      </c>
      <c r="E24" s="7">
        <v>37000</v>
      </c>
      <c r="F24" s="7">
        <v>327000</v>
      </c>
      <c r="G24" s="8">
        <v>71.915947267966402</v>
      </c>
      <c r="H24" s="8">
        <v>68.710137717928404</v>
      </c>
      <c r="I24" s="8">
        <v>4.4577171987915696</v>
      </c>
      <c r="J24" s="8">
        <v>28.084052732033602</v>
      </c>
      <c r="K24" s="7">
        <v>576000</v>
      </c>
      <c r="L24" s="7">
        <v>423000</v>
      </c>
      <c r="M24" s="7">
        <v>398000</v>
      </c>
      <c r="N24" s="7">
        <v>24000</v>
      </c>
      <c r="O24" s="7">
        <v>153000</v>
      </c>
      <c r="P24" s="8">
        <v>73.414571178167193</v>
      </c>
      <c r="Q24" s="8">
        <v>69.1830347435953</v>
      </c>
      <c r="R24" s="8">
        <v>5.7638917815137001</v>
      </c>
      <c r="S24" s="8">
        <v>26.585428821832799</v>
      </c>
      <c r="T24" s="7">
        <v>588000</v>
      </c>
      <c r="U24" s="7">
        <v>414000</v>
      </c>
      <c r="V24" s="7">
        <v>401000</v>
      </c>
      <c r="W24" s="7">
        <v>13000</v>
      </c>
      <c r="X24" s="7">
        <v>174000</v>
      </c>
      <c r="Y24" s="8">
        <v>70.447273854421695</v>
      </c>
      <c r="Z24" s="8">
        <v>68.246691696405705</v>
      </c>
      <c r="AA24" s="8">
        <v>3.1237293334635501</v>
      </c>
      <c r="AB24" s="8">
        <v>29.552726145578301</v>
      </c>
      <c r="AC24" s="7"/>
    </row>
    <row r="25" spans="1:29" x14ac:dyDescent="0.25">
      <c r="A25" s="11" t="s">
        <v>108</v>
      </c>
      <c r="B25" s="7">
        <v>1166000</v>
      </c>
      <c r="C25" s="7">
        <v>831000</v>
      </c>
      <c r="D25" s="7">
        <v>794000</v>
      </c>
      <c r="E25" s="7">
        <v>37000</v>
      </c>
      <c r="F25" s="7">
        <v>335000</v>
      </c>
      <c r="G25" s="8">
        <v>71.269575033610806</v>
      </c>
      <c r="H25" s="8">
        <v>68.088865221060502</v>
      </c>
      <c r="I25" s="8">
        <v>4.4629279900297902</v>
      </c>
      <c r="J25" s="8">
        <v>28.730424966389201</v>
      </c>
      <c r="K25" s="7">
        <v>577000</v>
      </c>
      <c r="L25" s="7">
        <v>418000</v>
      </c>
      <c r="M25" s="7">
        <v>393000</v>
      </c>
      <c r="N25" s="7">
        <v>25000</v>
      </c>
      <c r="O25" s="7">
        <v>159000</v>
      </c>
      <c r="P25" s="8">
        <v>72.494100786848193</v>
      </c>
      <c r="Q25" s="8">
        <v>68.175079373936597</v>
      </c>
      <c r="R25" s="8">
        <v>5.9577556877498496</v>
      </c>
      <c r="S25" s="8">
        <v>27.5058992131518</v>
      </c>
      <c r="T25" s="7">
        <v>589000</v>
      </c>
      <c r="U25" s="7">
        <v>412000</v>
      </c>
      <c r="V25" s="7">
        <v>400000</v>
      </c>
      <c r="W25" s="7">
        <v>12000</v>
      </c>
      <c r="X25" s="7">
        <v>176000</v>
      </c>
      <c r="Y25" s="8">
        <v>70.069365112497096</v>
      </c>
      <c r="Z25" s="8">
        <v>68.004363052487307</v>
      </c>
      <c r="AA25" s="8">
        <v>2.9470825897942801</v>
      </c>
      <c r="AB25" s="8">
        <v>29.930634887502901</v>
      </c>
      <c r="AC25" s="7"/>
    </row>
    <row r="26" spans="1:29" x14ac:dyDescent="0.25">
      <c r="A26" s="11" t="s">
        <v>109</v>
      </c>
      <c r="B26" s="7">
        <v>1165000</v>
      </c>
      <c r="C26" s="7">
        <v>829000</v>
      </c>
      <c r="D26" s="7">
        <v>802000</v>
      </c>
      <c r="E26" s="7">
        <v>27000</v>
      </c>
      <c r="F26" s="7">
        <v>337000</v>
      </c>
      <c r="G26" s="8">
        <v>71.123853096771796</v>
      </c>
      <c r="H26" s="8">
        <v>68.775729205390903</v>
      </c>
      <c r="I26" s="8">
        <v>3.3014576532939501</v>
      </c>
      <c r="J26" s="8">
        <v>28.8761469032282</v>
      </c>
      <c r="K26" s="7">
        <v>577000</v>
      </c>
      <c r="L26" s="7">
        <v>426000</v>
      </c>
      <c r="M26" s="7">
        <v>408000</v>
      </c>
      <c r="N26" s="7">
        <v>18000</v>
      </c>
      <c r="O26" s="7">
        <v>151000</v>
      </c>
      <c r="P26" s="8">
        <v>73.899055962874996</v>
      </c>
      <c r="Q26" s="8">
        <v>70.8078827224371</v>
      </c>
      <c r="R26" s="8">
        <v>4.1829671572405296</v>
      </c>
      <c r="S26" s="8">
        <v>26.100944037125</v>
      </c>
      <c r="T26" s="7">
        <v>589000</v>
      </c>
      <c r="U26" s="7">
        <v>403000</v>
      </c>
      <c r="V26" s="7">
        <v>393000</v>
      </c>
      <c r="W26" s="7">
        <v>10000</v>
      </c>
      <c r="X26" s="7">
        <v>186000</v>
      </c>
      <c r="Y26" s="8">
        <v>68.403998507509698</v>
      </c>
      <c r="Z26" s="8">
        <v>66.784104687798703</v>
      </c>
      <c r="AA26" s="8">
        <v>2.3681273829821601</v>
      </c>
      <c r="AB26" s="8">
        <v>31.596001492490299</v>
      </c>
      <c r="AC26" s="7"/>
    </row>
    <row r="27" spans="1:29" x14ac:dyDescent="0.25">
      <c r="A27" s="11" t="s">
        <v>110</v>
      </c>
      <c r="B27" s="7">
        <v>1166000</v>
      </c>
      <c r="C27" s="7">
        <v>846000</v>
      </c>
      <c r="D27" s="7">
        <v>823000</v>
      </c>
      <c r="E27" s="7">
        <v>23000</v>
      </c>
      <c r="F27" s="7">
        <v>320000</v>
      </c>
      <c r="G27" s="8">
        <v>72.518264432866005</v>
      </c>
      <c r="H27" s="8">
        <v>70.566697860598396</v>
      </c>
      <c r="I27" s="8">
        <v>2.6911380016192998</v>
      </c>
      <c r="J27" s="8">
        <v>27.481735567133999</v>
      </c>
      <c r="K27" s="7">
        <v>577000</v>
      </c>
      <c r="L27" s="7">
        <v>444000</v>
      </c>
      <c r="M27" s="7">
        <v>429000</v>
      </c>
      <c r="N27" s="7">
        <v>15000</v>
      </c>
      <c r="O27" s="7">
        <v>133000</v>
      </c>
      <c r="P27" s="8">
        <v>76.994696605937605</v>
      </c>
      <c r="Q27" s="8">
        <v>74.361865527562898</v>
      </c>
      <c r="R27" s="8">
        <v>3.4194966594252998</v>
      </c>
      <c r="S27" s="8">
        <v>23.005303394062501</v>
      </c>
      <c r="T27" s="7">
        <v>589000</v>
      </c>
      <c r="U27" s="7">
        <v>401000</v>
      </c>
      <c r="V27" s="7">
        <v>394000</v>
      </c>
      <c r="W27" s="9">
        <v>8000</v>
      </c>
      <c r="X27" s="7">
        <v>188000</v>
      </c>
      <c r="Y27" s="8">
        <v>68.130913785299597</v>
      </c>
      <c r="Z27" s="8">
        <v>66.847054475528395</v>
      </c>
      <c r="AA27" s="10">
        <v>1.8844005436606299</v>
      </c>
      <c r="AB27" s="8">
        <v>31.869086214700499</v>
      </c>
      <c r="AC27" s="7" t="s">
        <v>133</v>
      </c>
    </row>
    <row r="28" spans="1:29" x14ac:dyDescent="0.25">
      <c r="A28" s="11" t="s">
        <v>111</v>
      </c>
      <c r="B28" s="7">
        <v>1167000</v>
      </c>
      <c r="C28" s="7">
        <v>837000</v>
      </c>
      <c r="D28" s="7">
        <v>813000</v>
      </c>
      <c r="E28" s="7">
        <v>24000</v>
      </c>
      <c r="F28" s="7">
        <v>330000</v>
      </c>
      <c r="G28" s="8">
        <v>71.693419495022795</v>
      </c>
      <c r="H28" s="8">
        <v>69.678103094426902</v>
      </c>
      <c r="I28" s="8">
        <v>2.8110200556632998</v>
      </c>
      <c r="J28" s="8">
        <v>28.306580504977202</v>
      </c>
      <c r="K28" s="7">
        <v>578000</v>
      </c>
      <c r="L28" s="7">
        <v>438000</v>
      </c>
      <c r="M28" s="7">
        <v>424000</v>
      </c>
      <c r="N28" s="7">
        <v>14000</v>
      </c>
      <c r="O28" s="7">
        <v>140000</v>
      </c>
      <c r="P28" s="8">
        <v>75.741380568382496</v>
      </c>
      <c r="Q28" s="8">
        <v>73.390457364895099</v>
      </c>
      <c r="R28" s="8">
        <v>3.1038821656610001</v>
      </c>
      <c r="S28" s="8">
        <v>24.2586194316175</v>
      </c>
      <c r="T28" s="7">
        <v>589000</v>
      </c>
      <c r="U28" s="7">
        <v>399000</v>
      </c>
      <c r="V28" s="7">
        <v>389000</v>
      </c>
      <c r="W28" s="7">
        <v>10000</v>
      </c>
      <c r="X28" s="7">
        <v>190000</v>
      </c>
      <c r="Y28" s="8">
        <v>67.725885264269493</v>
      </c>
      <c r="Z28" s="8">
        <v>66.039507668769502</v>
      </c>
      <c r="AA28" s="8">
        <v>2.49000450702068</v>
      </c>
      <c r="AB28" s="8">
        <v>32.2741147357305</v>
      </c>
      <c r="AC28" s="7"/>
    </row>
    <row r="29" spans="1:29" x14ac:dyDescent="0.25">
      <c r="A29" s="11" t="s">
        <v>112</v>
      </c>
      <c r="B29" s="7">
        <v>1170000</v>
      </c>
      <c r="C29" s="7">
        <v>846000</v>
      </c>
      <c r="D29" s="7">
        <v>820000</v>
      </c>
      <c r="E29" s="7">
        <v>26000</v>
      </c>
      <c r="F29" s="7">
        <v>324000</v>
      </c>
      <c r="G29" s="8">
        <v>72.281488934184907</v>
      </c>
      <c r="H29" s="8">
        <v>70.057817284637693</v>
      </c>
      <c r="I29" s="8">
        <v>3.0764054287425</v>
      </c>
      <c r="J29" s="8">
        <v>27.7185110658151</v>
      </c>
      <c r="K29" s="7">
        <v>579000</v>
      </c>
      <c r="L29" s="7">
        <v>441000</v>
      </c>
      <c r="M29" s="7">
        <v>424000</v>
      </c>
      <c r="N29" s="7">
        <v>17000</v>
      </c>
      <c r="O29" s="7">
        <v>138000</v>
      </c>
      <c r="P29" s="8">
        <v>76.173330902604704</v>
      </c>
      <c r="Q29" s="8">
        <v>73.202504116959901</v>
      </c>
      <c r="R29" s="8">
        <v>3.9000878003396799</v>
      </c>
      <c r="S29" s="8">
        <v>23.8266690973953</v>
      </c>
      <c r="T29" s="7">
        <v>591000</v>
      </c>
      <c r="U29" s="7">
        <v>405000</v>
      </c>
      <c r="V29" s="7">
        <v>396000</v>
      </c>
      <c r="W29" s="7">
        <v>9000</v>
      </c>
      <c r="X29" s="7">
        <v>186000</v>
      </c>
      <c r="Y29" s="8">
        <v>68.467299651689899</v>
      </c>
      <c r="Z29" s="8">
        <v>66.975875389264203</v>
      </c>
      <c r="AA29" s="8">
        <v>2.1783015687970901</v>
      </c>
      <c r="AB29" s="8">
        <v>31.532700348310101</v>
      </c>
      <c r="AC29" s="7"/>
    </row>
    <row r="30" spans="1:29" x14ac:dyDescent="0.25">
      <c r="A30" s="11" t="s">
        <v>113</v>
      </c>
      <c r="B30" s="7">
        <v>1170000</v>
      </c>
      <c r="C30" s="7">
        <v>862000</v>
      </c>
      <c r="D30" s="7">
        <v>841000</v>
      </c>
      <c r="E30" s="7">
        <v>22000</v>
      </c>
      <c r="F30" s="7">
        <v>307000</v>
      </c>
      <c r="G30" s="8">
        <v>73.737377747050402</v>
      </c>
      <c r="H30" s="8">
        <v>71.863707335046598</v>
      </c>
      <c r="I30" s="8">
        <v>2.5410049411185902</v>
      </c>
      <c r="J30" s="8">
        <v>26.262622252949601</v>
      </c>
      <c r="K30" s="7">
        <v>579000</v>
      </c>
      <c r="L30" s="7">
        <v>453000</v>
      </c>
      <c r="M30" s="7">
        <v>437000</v>
      </c>
      <c r="N30" s="7">
        <v>16000</v>
      </c>
      <c r="O30" s="7">
        <v>126000</v>
      </c>
      <c r="P30" s="8">
        <v>78.197932115968896</v>
      </c>
      <c r="Q30" s="8">
        <v>75.420241608798705</v>
      </c>
      <c r="R30" s="8">
        <v>3.5521278274351999</v>
      </c>
      <c r="S30" s="8">
        <v>21.8020678840311</v>
      </c>
      <c r="T30" s="7">
        <v>591000</v>
      </c>
      <c r="U30" s="7">
        <v>410000</v>
      </c>
      <c r="V30" s="7">
        <v>404000</v>
      </c>
      <c r="W30" s="9">
        <v>6000</v>
      </c>
      <c r="X30" s="7">
        <v>181000</v>
      </c>
      <c r="Y30" s="8">
        <v>69.366089586752395</v>
      </c>
      <c r="Z30" s="8">
        <v>68.3783476965951</v>
      </c>
      <c r="AA30" s="10">
        <v>1.4239549844047299</v>
      </c>
      <c r="AB30" s="8">
        <v>30.633910413247701</v>
      </c>
      <c r="AC30" s="7" t="s">
        <v>133</v>
      </c>
    </row>
    <row r="31" spans="1:29" x14ac:dyDescent="0.25">
      <c r="A31" s="11" t="s">
        <v>117</v>
      </c>
      <c r="B31" s="7">
        <v>0</v>
      </c>
      <c r="C31" s="7">
        <v>17000</v>
      </c>
      <c r="D31" s="7">
        <v>21000</v>
      </c>
      <c r="E31" s="7">
        <v>-4000</v>
      </c>
      <c r="F31" s="7">
        <v>-17000</v>
      </c>
      <c r="G31" s="8">
        <v>1.45588881286558</v>
      </c>
      <c r="H31" s="8">
        <v>1.8058900504089099</v>
      </c>
      <c r="I31" s="8">
        <v>-0.53540048762391201</v>
      </c>
      <c r="J31" s="8">
        <v>-1.45588881286559</v>
      </c>
      <c r="K31" s="7">
        <v>0</v>
      </c>
      <c r="L31" s="7">
        <v>12000</v>
      </c>
      <c r="M31" s="7">
        <v>13000</v>
      </c>
      <c r="N31" s="7">
        <v>-1000</v>
      </c>
      <c r="O31" s="7">
        <v>-12000</v>
      </c>
      <c r="P31" s="8">
        <v>2.02460121336419</v>
      </c>
      <c r="Q31" s="8">
        <v>2.21773749183882</v>
      </c>
      <c r="R31" s="8">
        <v>-0.347959972904477</v>
      </c>
      <c r="S31" s="8">
        <v>-2.02460121336421</v>
      </c>
      <c r="T31" s="7">
        <v>0</v>
      </c>
      <c r="U31" s="7">
        <v>5000</v>
      </c>
      <c r="V31" s="7">
        <v>8000</v>
      </c>
      <c r="W31" s="9">
        <v>-3000</v>
      </c>
      <c r="X31" s="7">
        <v>-5000</v>
      </c>
      <c r="Y31" s="8">
        <v>0.89878993506241001</v>
      </c>
      <c r="Z31" s="8">
        <v>1.40247230733095</v>
      </c>
      <c r="AA31" s="10">
        <v>-0.75434658439236502</v>
      </c>
      <c r="AB31" s="8">
        <v>-0.898789935062414</v>
      </c>
      <c r="AC31" s="7" t="s">
        <v>133</v>
      </c>
    </row>
    <row r="32" spans="1:29" x14ac:dyDescent="0.25">
      <c r="A32" s="11" t="s">
        <v>121</v>
      </c>
      <c r="B32" s="7">
        <v>4000</v>
      </c>
      <c r="C32" s="7">
        <v>34000</v>
      </c>
      <c r="D32" s="7">
        <v>39000</v>
      </c>
      <c r="E32" s="7">
        <v>-5000</v>
      </c>
      <c r="F32" s="7">
        <v>-29000</v>
      </c>
      <c r="G32" s="8">
        <v>2.6135246502786198</v>
      </c>
      <c r="H32" s="8">
        <v>3.08797812965572</v>
      </c>
      <c r="I32" s="8">
        <v>-0.76045271217536603</v>
      </c>
      <c r="J32" s="8">
        <v>-2.6135246502786198</v>
      </c>
      <c r="K32" s="7">
        <v>2000</v>
      </c>
      <c r="L32" s="7">
        <v>26000</v>
      </c>
      <c r="M32" s="7">
        <v>28000</v>
      </c>
      <c r="N32" s="7">
        <v>-2000</v>
      </c>
      <c r="O32" s="7">
        <v>-24000</v>
      </c>
      <c r="P32" s="8">
        <v>4.2988761530939703</v>
      </c>
      <c r="Q32" s="8">
        <v>4.6123588863616201</v>
      </c>
      <c r="R32" s="8">
        <v>-0.63083932980532798</v>
      </c>
      <c r="S32" s="8">
        <v>-4.2988761530939703</v>
      </c>
      <c r="T32" s="7">
        <v>2000</v>
      </c>
      <c r="U32" s="7">
        <v>7000</v>
      </c>
      <c r="V32" s="7">
        <v>11000</v>
      </c>
      <c r="W32" s="9">
        <v>-4000</v>
      </c>
      <c r="X32" s="7">
        <v>-5000</v>
      </c>
      <c r="Y32" s="8">
        <v>0.96209107924261195</v>
      </c>
      <c r="Z32" s="8">
        <v>1.5942430087964099</v>
      </c>
      <c r="AA32" s="10">
        <v>-0.94417239857742696</v>
      </c>
      <c r="AB32" s="8">
        <v>-0.96209107924260096</v>
      </c>
      <c r="AC32" s="7" t="s">
        <v>133</v>
      </c>
    </row>
    <row r="33" spans="1:29" x14ac:dyDescent="0.25">
      <c r="A33" s="7"/>
      <c r="B33" s="7"/>
      <c r="C33" s="7"/>
      <c r="D33" s="7"/>
      <c r="E33" s="7"/>
      <c r="F33" s="7"/>
      <c r="G33" s="8"/>
      <c r="H33" s="8"/>
      <c r="I33" s="8"/>
      <c r="J33" s="8"/>
      <c r="K33" s="7"/>
      <c r="L33" s="7"/>
      <c r="M33" s="7"/>
      <c r="N33" s="7"/>
      <c r="O33" s="7"/>
      <c r="P33" s="8"/>
      <c r="Q33" s="8"/>
      <c r="R33" s="8"/>
      <c r="S33" s="8"/>
      <c r="T33" s="7"/>
      <c r="U33" s="7"/>
      <c r="V33" s="7"/>
      <c r="W33" s="7"/>
      <c r="X33" s="7"/>
      <c r="Y33" s="8"/>
      <c r="Z33" s="8"/>
      <c r="AA33" s="8"/>
      <c r="AB33" s="8"/>
      <c r="AC33" s="7"/>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zoomScaleNormal="100" workbookViewId="0"/>
  </sheetViews>
  <sheetFormatPr defaultColWidth="10.90625" defaultRowHeight="15" x14ac:dyDescent="0.25"/>
  <cols>
    <col min="1" max="1" width="21.81640625" customWidth="1"/>
    <col min="2" max="2" width="18.81640625" customWidth="1"/>
    <col min="3" max="28" width="14.81640625" customWidth="1"/>
    <col min="29" max="29" width="70.81640625" customWidth="1"/>
  </cols>
  <sheetData>
    <row r="1" spans="1:29" ht="19.2" x14ac:dyDescent="0.35">
      <c r="A1" s="2" t="s">
        <v>124</v>
      </c>
    </row>
    <row r="2" spans="1:29" x14ac:dyDescent="0.25">
      <c r="A2" t="s">
        <v>125</v>
      </c>
    </row>
    <row r="3" spans="1:29" ht="30" customHeight="1" x14ac:dyDescent="0.3">
      <c r="A3" s="3" t="s">
        <v>69</v>
      </c>
    </row>
    <row r="4" spans="1:29" x14ac:dyDescent="0.25">
      <c r="A4" t="s">
        <v>72</v>
      </c>
    </row>
    <row r="5" spans="1:29" x14ac:dyDescent="0.25">
      <c r="A5" t="s">
        <v>73</v>
      </c>
    </row>
    <row r="6" spans="1:29" ht="30" customHeight="1" x14ac:dyDescent="0.3">
      <c r="A6" s="3" t="s">
        <v>126</v>
      </c>
    </row>
    <row r="7" spans="1:29" ht="62.4" x14ac:dyDescent="0.3">
      <c r="A7" s="5" t="s">
        <v>76</v>
      </c>
      <c r="B7" s="6" t="s">
        <v>77</v>
      </c>
      <c r="C7" s="6" t="s">
        <v>78</v>
      </c>
      <c r="D7" s="6" t="s">
        <v>79</v>
      </c>
      <c r="E7" s="6" t="s">
        <v>80</v>
      </c>
      <c r="F7" s="6" t="s">
        <v>81</v>
      </c>
      <c r="G7" s="6" t="s">
        <v>82</v>
      </c>
      <c r="H7" s="6" t="s">
        <v>83</v>
      </c>
      <c r="I7" s="6" t="s">
        <v>128</v>
      </c>
      <c r="J7" s="6" t="s">
        <v>85</v>
      </c>
      <c r="K7" s="6" t="s">
        <v>129</v>
      </c>
      <c r="L7" s="6" t="s">
        <v>87</v>
      </c>
      <c r="M7" s="6" t="s">
        <v>88</v>
      </c>
      <c r="N7" s="6" t="s">
        <v>89</v>
      </c>
      <c r="O7" s="6" t="s">
        <v>90</v>
      </c>
      <c r="P7" s="6" t="s">
        <v>91</v>
      </c>
      <c r="Q7" s="6" t="s">
        <v>92</v>
      </c>
      <c r="R7" s="6" t="s">
        <v>93</v>
      </c>
      <c r="S7" s="6" t="s">
        <v>94</v>
      </c>
      <c r="T7" s="6" t="s">
        <v>130</v>
      </c>
      <c r="U7" s="6" t="s">
        <v>96</v>
      </c>
      <c r="V7" s="6" t="s">
        <v>97</v>
      </c>
      <c r="W7" s="6" t="s">
        <v>98</v>
      </c>
      <c r="X7" s="6" t="s">
        <v>99</v>
      </c>
      <c r="Y7" s="6" t="s">
        <v>100</v>
      </c>
      <c r="Z7" s="6" t="s">
        <v>101</v>
      </c>
      <c r="AA7" s="6" t="s">
        <v>131</v>
      </c>
      <c r="AB7" s="6" t="s">
        <v>103</v>
      </c>
      <c r="AC7" s="6" t="s">
        <v>104</v>
      </c>
    </row>
    <row r="8" spans="1:29" x14ac:dyDescent="0.25">
      <c r="A8" s="11" t="s">
        <v>105</v>
      </c>
      <c r="B8" s="7">
        <v>1475000</v>
      </c>
      <c r="C8" s="7">
        <v>855000</v>
      </c>
      <c r="D8" s="7">
        <v>823000</v>
      </c>
      <c r="E8" s="7">
        <v>33000</v>
      </c>
      <c r="F8" s="7">
        <v>620000</v>
      </c>
      <c r="G8" s="8">
        <v>57.987723606228002</v>
      </c>
      <c r="H8" s="8">
        <v>55.763627217418502</v>
      </c>
      <c r="I8" s="8">
        <v>3.8354607673727501</v>
      </c>
      <c r="J8" s="8">
        <v>42.012276393771998</v>
      </c>
      <c r="K8" s="7">
        <v>721000</v>
      </c>
      <c r="L8" s="7">
        <v>447000</v>
      </c>
      <c r="M8" s="7">
        <v>431000</v>
      </c>
      <c r="N8" s="7">
        <v>17000</v>
      </c>
      <c r="O8" s="7">
        <v>273000</v>
      </c>
      <c r="P8" s="8">
        <v>62.082637150358899</v>
      </c>
      <c r="Q8" s="8">
        <v>59.765666198535698</v>
      </c>
      <c r="R8" s="8">
        <v>3.7320755982251601</v>
      </c>
      <c r="S8" s="8">
        <v>37.917362849641101</v>
      </c>
      <c r="T8" s="7">
        <v>754000</v>
      </c>
      <c r="U8" s="7">
        <v>408000</v>
      </c>
      <c r="V8" s="7">
        <v>392000</v>
      </c>
      <c r="W8" s="7">
        <v>16000</v>
      </c>
      <c r="X8" s="7">
        <v>346000</v>
      </c>
      <c r="Y8" s="8">
        <v>54.076455072041099</v>
      </c>
      <c r="Z8" s="8">
        <v>51.941068091141602</v>
      </c>
      <c r="AA8" s="8">
        <v>3.9488294453745301</v>
      </c>
      <c r="AB8" s="8">
        <v>45.923544927958901</v>
      </c>
      <c r="AC8" s="7"/>
    </row>
    <row r="9" spans="1:29" x14ac:dyDescent="0.25">
      <c r="A9" s="11" t="s">
        <v>106</v>
      </c>
      <c r="B9" s="7">
        <v>1475000</v>
      </c>
      <c r="C9" s="7">
        <v>853000</v>
      </c>
      <c r="D9" s="7">
        <v>818000</v>
      </c>
      <c r="E9" s="7">
        <v>36000</v>
      </c>
      <c r="F9" s="7">
        <v>622000</v>
      </c>
      <c r="G9" s="8">
        <v>57.831309781993397</v>
      </c>
      <c r="H9" s="8">
        <v>55.424471220239099</v>
      </c>
      <c r="I9" s="8">
        <v>4.1618261298721402</v>
      </c>
      <c r="J9" s="8">
        <v>42.168690218006603</v>
      </c>
      <c r="K9" s="7">
        <v>721000</v>
      </c>
      <c r="L9" s="7">
        <v>440000</v>
      </c>
      <c r="M9" s="7">
        <v>419000</v>
      </c>
      <c r="N9" s="7">
        <v>20000</v>
      </c>
      <c r="O9" s="7">
        <v>281000</v>
      </c>
      <c r="P9" s="8">
        <v>61.0201097196516</v>
      </c>
      <c r="Q9" s="8">
        <v>58.1879053092213</v>
      </c>
      <c r="R9" s="8">
        <v>4.64142792178263</v>
      </c>
      <c r="S9" s="8">
        <v>38.9798902803484</v>
      </c>
      <c r="T9" s="7">
        <v>754000</v>
      </c>
      <c r="U9" s="7">
        <v>413000</v>
      </c>
      <c r="V9" s="7">
        <v>398000</v>
      </c>
      <c r="W9" s="7">
        <v>15000</v>
      </c>
      <c r="X9" s="7">
        <v>341000</v>
      </c>
      <c r="Y9" s="8">
        <v>54.784363271426102</v>
      </c>
      <c r="Z9" s="8">
        <v>52.783968203674704</v>
      </c>
      <c r="AA9" s="8">
        <v>3.6513978593501601</v>
      </c>
      <c r="AB9" s="8">
        <v>45.215636728573898</v>
      </c>
      <c r="AC9" s="7"/>
    </row>
    <row r="10" spans="1:29" x14ac:dyDescent="0.25">
      <c r="A10" s="11" t="s">
        <v>107</v>
      </c>
      <c r="B10" s="7">
        <v>1476000</v>
      </c>
      <c r="C10" s="7">
        <v>868000</v>
      </c>
      <c r="D10" s="7">
        <v>831000</v>
      </c>
      <c r="E10" s="7">
        <v>37000</v>
      </c>
      <c r="F10" s="7">
        <v>608000</v>
      </c>
      <c r="G10" s="8">
        <v>58.792207704239601</v>
      </c>
      <c r="H10" s="8">
        <v>56.266688342037398</v>
      </c>
      <c r="I10" s="8">
        <v>4.2956702270938898</v>
      </c>
      <c r="J10" s="8">
        <v>41.207792295760399</v>
      </c>
      <c r="K10" s="7">
        <v>722000</v>
      </c>
      <c r="L10" s="7">
        <v>442000</v>
      </c>
      <c r="M10" s="7">
        <v>418000</v>
      </c>
      <c r="N10" s="7">
        <v>24000</v>
      </c>
      <c r="O10" s="7">
        <v>279000</v>
      </c>
      <c r="P10" s="8">
        <v>61.264834733823697</v>
      </c>
      <c r="Q10" s="8">
        <v>57.883977586610698</v>
      </c>
      <c r="R10" s="8">
        <v>5.5184302086208197</v>
      </c>
      <c r="S10" s="8">
        <v>38.735165266176303</v>
      </c>
      <c r="T10" s="7">
        <v>755000</v>
      </c>
      <c r="U10" s="7">
        <v>426000</v>
      </c>
      <c r="V10" s="7">
        <v>413000</v>
      </c>
      <c r="W10" s="7">
        <v>13000</v>
      </c>
      <c r="X10" s="7">
        <v>329000</v>
      </c>
      <c r="Y10" s="8">
        <v>56.428549663021997</v>
      </c>
      <c r="Z10" s="8">
        <v>54.720673240619703</v>
      </c>
      <c r="AA10" s="8">
        <v>3.0266176121863002</v>
      </c>
      <c r="AB10" s="8">
        <v>43.571450336978003</v>
      </c>
      <c r="AC10" s="7"/>
    </row>
    <row r="11" spans="1:29" x14ac:dyDescent="0.25">
      <c r="A11" s="11" t="s">
        <v>108</v>
      </c>
      <c r="B11" s="7">
        <v>1480000</v>
      </c>
      <c r="C11" s="7">
        <v>870000</v>
      </c>
      <c r="D11" s="7">
        <v>832000</v>
      </c>
      <c r="E11" s="7">
        <v>38000</v>
      </c>
      <c r="F11" s="7">
        <v>610000</v>
      </c>
      <c r="G11" s="8">
        <v>58.768474005105503</v>
      </c>
      <c r="H11" s="8">
        <v>56.223493304514299</v>
      </c>
      <c r="I11" s="8">
        <v>4.3305203064658198</v>
      </c>
      <c r="J11" s="8">
        <v>41.231525994894497</v>
      </c>
      <c r="K11" s="7">
        <v>723000</v>
      </c>
      <c r="L11" s="7">
        <v>441000</v>
      </c>
      <c r="M11" s="7">
        <v>416000</v>
      </c>
      <c r="N11" s="7">
        <v>25000</v>
      </c>
      <c r="O11" s="7">
        <v>282000</v>
      </c>
      <c r="P11" s="8">
        <v>61.0038177597038</v>
      </c>
      <c r="Q11" s="8">
        <v>57.500909155018199</v>
      </c>
      <c r="R11" s="8">
        <v>5.7421137452145299</v>
      </c>
      <c r="S11" s="8">
        <v>38.9961822402962</v>
      </c>
      <c r="T11" s="7">
        <v>756000</v>
      </c>
      <c r="U11" s="7">
        <v>428000</v>
      </c>
      <c r="V11" s="7">
        <v>416000</v>
      </c>
      <c r="W11" s="7">
        <v>12000</v>
      </c>
      <c r="X11" s="7">
        <v>328000</v>
      </c>
      <c r="Y11" s="8">
        <v>56.631190671355697</v>
      </c>
      <c r="Z11" s="8">
        <v>55.002115338850899</v>
      </c>
      <c r="AA11" s="8">
        <v>2.87663973367387</v>
      </c>
      <c r="AB11" s="8">
        <v>43.368809328644303</v>
      </c>
      <c r="AC11" s="7"/>
    </row>
    <row r="12" spans="1:29" x14ac:dyDescent="0.25">
      <c r="A12" s="11" t="s">
        <v>109</v>
      </c>
      <c r="B12" s="7">
        <v>1479000</v>
      </c>
      <c r="C12" s="7">
        <v>858000</v>
      </c>
      <c r="D12" s="7">
        <v>830000</v>
      </c>
      <c r="E12" s="7">
        <v>27000</v>
      </c>
      <c r="F12" s="7">
        <v>622000</v>
      </c>
      <c r="G12" s="8">
        <v>57.977357337503001</v>
      </c>
      <c r="H12" s="8">
        <v>56.1221516681167</v>
      </c>
      <c r="I12" s="8">
        <v>3.1998796678272301</v>
      </c>
      <c r="J12" s="8">
        <v>42.022642662496999</v>
      </c>
      <c r="K12" s="7">
        <v>723000</v>
      </c>
      <c r="L12" s="7">
        <v>444000</v>
      </c>
      <c r="M12" s="7">
        <v>426000</v>
      </c>
      <c r="N12" s="7">
        <v>18000</v>
      </c>
      <c r="O12" s="7">
        <v>279000</v>
      </c>
      <c r="P12" s="8">
        <v>61.464060315102401</v>
      </c>
      <c r="Q12" s="8">
        <v>58.9877220426471</v>
      </c>
      <c r="R12" s="8">
        <v>4.0289207380053904</v>
      </c>
      <c r="S12" s="8">
        <v>38.535939684897599</v>
      </c>
      <c r="T12" s="7">
        <v>756000</v>
      </c>
      <c r="U12" s="7">
        <v>413000</v>
      </c>
      <c r="V12" s="7">
        <v>404000</v>
      </c>
      <c r="W12" s="7">
        <v>10000</v>
      </c>
      <c r="X12" s="7">
        <v>343000</v>
      </c>
      <c r="Y12" s="8">
        <v>54.643896117634597</v>
      </c>
      <c r="Z12" s="8">
        <v>53.382524066433902</v>
      </c>
      <c r="AA12" s="8">
        <v>2.3083494055498099</v>
      </c>
      <c r="AB12" s="8">
        <v>45.356103882365403</v>
      </c>
      <c r="AC12" s="7"/>
    </row>
    <row r="13" spans="1:29" x14ac:dyDescent="0.25">
      <c r="A13" s="11" t="s">
        <v>110</v>
      </c>
      <c r="B13" s="7">
        <v>1480000</v>
      </c>
      <c r="C13" s="7">
        <v>873000</v>
      </c>
      <c r="D13" s="7">
        <v>850000</v>
      </c>
      <c r="E13" s="7">
        <v>23000</v>
      </c>
      <c r="F13" s="7">
        <v>607000</v>
      </c>
      <c r="G13" s="8">
        <v>58.9762040862107</v>
      </c>
      <c r="H13" s="8">
        <v>57.430733201711902</v>
      </c>
      <c r="I13" s="8">
        <v>2.6204990783056399</v>
      </c>
      <c r="J13" s="8">
        <v>41.0237959137893</v>
      </c>
      <c r="K13" s="7">
        <v>723000</v>
      </c>
      <c r="L13" s="7">
        <v>461000</v>
      </c>
      <c r="M13" s="7">
        <v>445000</v>
      </c>
      <c r="N13" s="7">
        <v>15000</v>
      </c>
      <c r="O13" s="7">
        <v>263000</v>
      </c>
      <c r="P13" s="8">
        <v>63.687448938261397</v>
      </c>
      <c r="Q13" s="8">
        <v>61.5585805147714</v>
      </c>
      <c r="R13" s="8">
        <v>3.3426812644885699</v>
      </c>
      <c r="S13" s="8">
        <v>36.312551061738603</v>
      </c>
      <c r="T13" s="7">
        <v>757000</v>
      </c>
      <c r="U13" s="7">
        <v>412000</v>
      </c>
      <c r="V13" s="7">
        <v>405000</v>
      </c>
      <c r="W13" s="9">
        <v>7000</v>
      </c>
      <c r="X13" s="7">
        <v>344000</v>
      </c>
      <c r="Y13" s="8">
        <v>54.471836989319499</v>
      </c>
      <c r="Z13" s="8">
        <v>53.484145791838102</v>
      </c>
      <c r="AA13" s="10">
        <v>1.81321440963166</v>
      </c>
      <c r="AB13" s="8">
        <v>45.528163010680501</v>
      </c>
      <c r="AC13" s="7" t="s">
        <v>133</v>
      </c>
    </row>
    <row r="14" spans="1:29" x14ac:dyDescent="0.25">
      <c r="A14" s="11" t="s">
        <v>111</v>
      </c>
      <c r="B14" s="7">
        <v>1481000</v>
      </c>
      <c r="C14" s="7">
        <v>877000</v>
      </c>
      <c r="D14" s="7">
        <v>853000</v>
      </c>
      <c r="E14" s="7">
        <v>24000</v>
      </c>
      <c r="F14" s="7">
        <v>605000</v>
      </c>
      <c r="G14" s="8">
        <v>59.177722109603302</v>
      </c>
      <c r="H14" s="8">
        <v>57.5709279821682</v>
      </c>
      <c r="I14" s="8">
        <v>2.71520104214077</v>
      </c>
      <c r="J14" s="8">
        <v>40.822277890396698</v>
      </c>
      <c r="K14" s="7">
        <v>724000</v>
      </c>
      <c r="L14" s="7">
        <v>466000</v>
      </c>
      <c r="M14" s="7">
        <v>452000</v>
      </c>
      <c r="N14" s="7">
        <v>14000</v>
      </c>
      <c r="O14" s="7">
        <v>258000</v>
      </c>
      <c r="P14" s="8">
        <v>64.342042387932693</v>
      </c>
      <c r="Q14" s="8">
        <v>62.446103575049001</v>
      </c>
      <c r="R14" s="8">
        <v>2.9466562491950801</v>
      </c>
      <c r="S14" s="8">
        <v>35.6579576120673</v>
      </c>
      <c r="T14" s="7">
        <v>757000</v>
      </c>
      <c r="U14" s="7">
        <v>411000</v>
      </c>
      <c r="V14" s="7">
        <v>401000</v>
      </c>
      <c r="W14" s="7">
        <v>10000</v>
      </c>
      <c r="X14" s="7">
        <v>347000</v>
      </c>
      <c r="Y14" s="8">
        <v>54.240132677866598</v>
      </c>
      <c r="Z14" s="8">
        <v>52.909788821942499</v>
      </c>
      <c r="AA14" s="8">
        <v>2.4526928498221601</v>
      </c>
      <c r="AB14" s="8">
        <v>45.759867322133402</v>
      </c>
      <c r="AC14" s="7"/>
    </row>
    <row r="15" spans="1:29" x14ac:dyDescent="0.25">
      <c r="A15" s="11" t="s">
        <v>112</v>
      </c>
      <c r="B15" s="7">
        <v>1485000</v>
      </c>
      <c r="C15" s="7">
        <v>882000</v>
      </c>
      <c r="D15" s="7">
        <v>856000</v>
      </c>
      <c r="E15" s="7">
        <v>26000</v>
      </c>
      <c r="F15" s="7">
        <v>603000</v>
      </c>
      <c r="G15" s="8">
        <v>59.406699995151598</v>
      </c>
      <c r="H15" s="8">
        <v>57.631163569954801</v>
      </c>
      <c r="I15" s="8">
        <v>2.9887814427357098</v>
      </c>
      <c r="J15" s="8">
        <v>40.593300004848402</v>
      </c>
      <c r="K15" s="7">
        <v>726000</v>
      </c>
      <c r="L15" s="7">
        <v>460000</v>
      </c>
      <c r="M15" s="7">
        <v>443000</v>
      </c>
      <c r="N15" s="7">
        <v>17000</v>
      </c>
      <c r="O15" s="7">
        <v>266000</v>
      </c>
      <c r="P15" s="8">
        <v>63.3675561286909</v>
      </c>
      <c r="Q15" s="8">
        <v>60.967827265813597</v>
      </c>
      <c r="R15" s="8">
        <v>3.7869992303377402</v>
      </c>
      <c r="S15" s="8">
        <v>36.6324438713091</v>
      </c>
      <c r="T15" s="7">
        <v>759000</v>
      </c>
      <c r="U15" s="7">
        <v>422000</v>
      </c>
      <c r="V15" s="7">
        <v>413000</v>
      </c>
      <c r="W15" s="7">
        <v>9000</v>
      </c>
      <c r="X15" s="7">
        <v>337000</v>
      </c>
      <c r="Y15" s="8">
        <v>55.619849733397999</v>
      </c>
      <c r="Z15" s="8">
        <v>54.441084111361697</v>
      </c>
      <c r="AA15" s="8">
        <v>2.1193254345102601</v>
      </c>
      <c r="AB15" s="8">
        <v>44.380150266602001</v>
      </c>
      <c r="AC15" s="7"/>
    </row>
    <row r="16" spans="1:29" x14ac:dyDescent="0.25">
      <c r="A16" s="11" t="s">
        <v>113</v>
      </c>
      <c r="B16" s="7">
        <v>1485000</v>
      </c>
      <c r="C16" s="7">
        <v>891000</v>
      </c>
      <c r="D16" s="7">
        <v>869000</v>
      </c>
      <c r="E16" s="7">
        <v>22000</v>
      </c>
      <c r="F16" s="7">
        <v>593000</v>
      </c>
      <c r="G16" s="8">
        <v>60.038543588541501</v>
      </c>
      <c r="H16" s="8">
        <v>58.547724466556602</v>
      </c>
      <c r="I16" s="8">
        <v>2.4831034080403498</v>
      </c>
      <c r="J16" s="8">
        <v>39.961456411458499</v>
      </c>
      <c r="K16" s="7">
        <v>726000</v>
      </c>
      <c r="L16" s="7">
        <v>470000</v>
      </c>
      <c r="M16" s="7">
        <v>454000</v>
      </c>
      <c r="N16" s="7">
        <v>16000</v>
      </c>
      <c r="O16" s="7">
        <v>256000</v>
      </c>
      <c r="P16" s="8">
        <v>64.767917660694906</v>
      </c>
      <c r="Q16" s="8">
        <v>62.528752740899399</v>
      </c>
      <c r="R16" s="8">
        <v>3.4572130781261601</v>
      </c>
      <c r="S16" s="8">
        <v>35.232082339305101</v>
      </c>
      <c r="T16" s="7">
        <v>759000</v>
      </c>
      <c r="U16" s="7">
        <v>421000</v>
      </c>
      <c r="V16" s="7">
        <v>415000</v>
      </c>
      <c r="W16" s="9">
        <v>6000</v>
      </c>
      <c r="X16" s="7">
        <v>338000</v>
      </c>
      <c r="Y16" s="8">
        <v>55.517214119135097</v>
      </c>
      <c r="Z16" s="8">
        <v>54.7418211523512</v>
      </c>
      <c r="AA16" s="10">
        <v>1.3966712470838401</v>
      </c>
      <c r="AB16" s="8">
        <v>44.482785880864903</v>
      </c>
      <c r="AC16" s="7" t="s">
        <v>133</v>
      </c>
    </row>
    <row r="17" spans="1:29" x14ac:dyDescent="0.25">
      <c r="A17" s="11" t="s">
        <v>117</v>
      </c>
      <c r="B17" s="7">
        <v>0</v>
      </c>
      <c r="C17" s="7">
        <v>9000</v>
      </c>
      <c r="D17" s="7">
        <v>13000</v>
      </c>
      <c r="E17" s="7">
        <v>-4000</v>
      </c>
      <c r="F17" s="7">
        <v>-10000</v>
      </c>
      <c r="G17" s="8">
        <v>0.63184359338990204</v>
      </c>
      <c r="H17" s="8">
        <v>0.91656089660180096</v>
      </c>
      <c r="I17" s="8">
        <v>-0.50567803469535999</v>
      </c>
      <c r="J17" s="8">
        <v>-0.63184359338990204</v>
      </c>
      <c r="K17" s="7">
        <v>0</v>
      </c>
      <c r="L17" s="7">
        <v>10000</v>
      </c>
      <c r="M17" s="7">
        <v>11000</v>
      </c>
      <c r="N17" s="7">
        <v>-1000</v>
      </c>
      <c r="O17" s="7">
        <v>-10000</v>
      </c>
      <c r="P17" s="8">
        <v>1.4003615320040099</v>
      </c>
      <c r="Q17" s="8">
        <v>1.5609254750857999</v>
      </c>
      <c r="R17" s="8">
        <v>-0.32978615221157997</v>
      </c>
      <c r="S17" s="8">
        <v>-1.4003615320039999</v>
      </c>
      <c r="T17" s="7">
        <v>0</v>
      </c>
      <c r="U17" s="7">
        <v>-1000</v>
      </c>
      <c r="V17" s="7">
        <v>2000</v>
      </c>
      <c r="W17" s="9">
        <v>-3000</v>
      </c>
      <c r="X17" s="7">
        <v>1000</v>
      </c>
      <c r="Y17" s="8">
        <v>-0.10263561426290101</v>
      </c>
      <c r="Z17" s="8">
        <v>0.30073704098950299</v>
      </c>
      <c r="AA17" s="10">
        <v>-0.72265418742641996</v>
      </c>
      <c r="AB17" s="8">
        <v>0.10263561426290101</v>
      </c>
      <c r="AC17" s="7" t="s">
        <v>133</v>
      </c>
    </row>
    <row r="18" spans="1:29" x14ac:dyDescent="0.25">
      <c r="A18" s="11" t="s">
        <v>121</v>
      </c>
      <c r="B18" s="7">
        <v>5000</v>
      </c>
      <c r="C18" s="7">
        <v>34000</v>
      </c>
      <c r="D18" s="7">
        <v>39000</v>
      </c>
      <c r="E18" s="7">
        <v>-5000</v>
      </c>
      <c r="F18" s="7">
        <v>-28000</v>
      </c>
      <c r="G18" s="8">
        <v>2.0611862510384702</v>
      </c>
      <c r="H18" s="8">
        <v>2.4255727984398701</v>
      </c>
      <c r="I18" s="8">
        <v>-0.71677625978688497</v>
      </c>
      <c r="J18" s="8">
        <v>-2.0611862510384702</v>
      </c>
      <c r="K18" s="7">
        <v>3000</v>
      </c>
      <c r="L18" s="7">
        <v>26000</v>
      </c>
      <c r="M18" s="7">
        <v>27000</v>
      </c>
      <c r="N18" s="7">
        <v>-2000</v>
      </c>
      <c r="O18" s="7">
        <v>-23000</v>
      </c>
      <c r="P18" s="8">
        <v>3.3038573455924798</v>
      </c>
      <c r="Q18" s="8">
        <v>3.5410306982522699</v>
      </c>
      <c r="R18" s="8">
        <v>-0.571707659879227</v>
      </c>
      <c r="S18" s="8">
        <v>-3.3038573455924798</v>
      </c>
      <c r="T18" s="7">
        <v>3000</v>
      </c>
      <c r="U18" s="7">
        <v>8000</v>
      </c>
      <c r="V18" s="7">
        <v>12000</v>
      </c>
      <c r="W18" s="9">
        <v>-4000</v>
      </c>
      <c r="X18" s="7">
        <v>-5000</v>
      </c>
      <c r="Y18" s="8">
        <v>0.873318001500479</v>
      </c>
      <c r="Z18" s="8">
        <v>1.3592970859172699</v>
      </c>
      <c r="AA18" s="10">
        <v>-0.911678158465975</v>
      </c>
      <c r="AB18" s="8">
        <v>-0.873318001500479</v>
      </c>
      <c r="AC18" s="7" t="s">
        <v>133</v>
      </c>
    </row>
    <row r="19" spans="1:29" x14ac:dyDescent="0.25">
      <c r="A19" s="7"/>
      <c r="B19" s="7"/>
      <c r="C19" s="7"/>
      <c r="D19" s="7"/>
      <c r="E19" s="7"/>
      <c r="F19" s="7"/>
      <c r="G19" s="8"/>
      <c r="H19" s="8"/>
      <c r="I19" s="8"/>
      <c r="J19" s="8"/>
      <c r="K19" s="7"/>
      <c r="L19" s="7"/>
      <c r="M19" s="7"/>
      <c r="N19" s="7"/>
      <c r="O19" s="7"/>
      <c r="P19" s="8"/>
      <c r="Q19" s="8"/>
      <c r="R19" s="8"/>
      <c r="S19" s="8"/>
      <c r="T19" s="7"/>
      <c r="U19" s="7"/>
      <c r="V19" s="7"/>
      <c r="W19" s="7"/>
      <c r="X19" s="7"/>
      <c r="Y19" s="8"/>
      <c r="Z19" s="8"/>
      <c r="AA19" s="8"/>
      <c r="AB19" s="8"/>
      <c r="AC19" s="7"/>
    </row>
    <row r="20" spans="1:29" ht="30" customHeight="1" x14ac:dyDescent="0.3">
      <c r="A20" s="3" t="s">
        <v>127</v>
      </c>
    </row>
    <row r="21" spans="1:29" ht="62.4" x14ac:dyDescent="0.3">
      <c r="A21" s="5" t="s">
        <v>76</v>
      </c>
      <c r="B21" s="6" t="s">
        <v>134</v>
      </c>
      <c r="C21" s="6" t="s">
        <v>78</v>
      </c>
      <c r="D21" s="6" t="s">
        <v>79</v>
      </c>
      <c r="E21" s="6" t="s">
        <v>80</v>
      </c>
      <c r="F21" s="6" t="s">
        <v>81</v>
      </c>
      <c r="G21" s="6" t="s">
        <v>82</v>
      </c>
      <c r="H21" s="6" t="s">
        <v>83</v>
      </c>
      <c r="I21" s="6" t="s">
        <v>128</v>
      </c>
      <c r="J21" s="6" t="s">
        <v>85</v>
      </c>
      <c r="K21" s="6" t="s">
        <v>135</v>
      </c>
      <c r="L21" s="6" t="s">
        <v>87</v>
      </c>
      <c r="M21" s="6" t="s">
        <v>88</v>
      </c>
      <c r="N21" s="6" t="s">
        <v>89</v>
      </c>
      <c r="O21" s="6" t="s">
        <v>90</v>
      </c>
      <c r="P21" s="6" t="s">
        <v>91</v>
      </c>
      <c r="Q21" s="6" t="s">
        <v>92</v>
      </c>
      <c r="R21" s="6" t="s">
        <v>93</v>
      </c>
      <c r="S21" s="6" t="s">
        <v>94</v>
      </c>
      <c r="T21" s="6" t="s">
        <v>136</v>
      </c>
      <c r="U21" s="6" t="s">
        <v>96</v>
      </c>
      <c r="V21" s="6" t="s">
        <v>97</v>
      </c>
      <c r="W21" s="6" t="s">
        <v>98</v>
      </c>
      <c r="X21" s="6" t="s">
        <v>99</v>
      </c>
      <c r="Y21" s="6" t="s">
        <v>100</v>
      </c>
      <c r="Z21" s="6" t="s">
        <v>101</v>
      </c>
      <c r="AA21" s="6" t="s">
        <v>131</v>
      </c>
      <c r="AB21" s="6" t="s">
        <v>103</v>
      </c>
      <c r="AC21" s="6" t="s">
        <v>104</v>
      </c>
    </row>
    <row r="22" spans="1:29" x14ac:dyDescent="0.25">
      <c r="A22" s="11" t="s">
        <v>105</v>
      </c>
      <c r="B22" s="7">
        <v>1165000</v>
      </c>
      <c r="C22" s="7">
        <v>825000</v>
      </c>
      <c r="D22" s="7">
        <v>792000</v>
      </c>
      <c r="E22" s="7">
        <v>33000</v>
      </c>
      <c r="F22" s="7">
        <v>340000</v>
      </c>
      <c r="G22" s="8">
        <v>70.808860633481004</v>
      </c>
      <c r="H22" s="8">
        <v>68.001637425294604</v>
      </c>
      <c r="I22" s="8">
        <v>3.9645083723590999</v>
      </c>
      <c r="J22" s="8">
        <v>29.1911393665189</v>
      </c>
      <c r="K22" s="7">
        <v>577000</v>
      </c>
      <c r="L22" s="7">
        <v>429000</v>
      </c>
      <c r="M22" s="7">
        <v>412000</v>
      </c>
      <c r="N22" s="7">
        <v>17000</v>
      </c>
      <c r="O22" s="7">
        <v>148000</v>
      </c>
      <c r="P22" s="8">
        <v>74.379322544170606</v>
      </c>
      <c r="Q22" s="8">
        <v>71.500343375625206</v>
      </c>
      <c r="R22" s="8">
        <v>3.8706714044561301</v>
      </c>
      <c r="S22" s="8">
        <v>25.620677455829401</v>
      </c>
      <c r="T22" s="7">
        <v>589000</v>
      </c>
      <c r="U22" s="7">
        <v>396000</v>
      </c>
      <c r="V22" s="7">
        <v>380000</v>
      </c>
      <c r="W22" s="7">
        <v>16000</v>
      </c>
      <c r="X22" s="7">
        <v>192000</v>
      </c>
      <c r="Y22" s="8">
        <v>67.311116245565898</v>
      </c>
      <c r="Z22" s="8">
        <v>64.574187585794505</v>
      </c>
      <c r="AA22" s="8">
        <v>4.0660871672168897</v>
      </c>
      <c r="AB22" s="8">
        <v>32.688883754434102</v>
      </c>
      <c r="AC22" s="7"/>
    </row>
    <row r="23" spans="1:29" x14ac:dyDescent="0.25">
      <c r="A23" s="11" t="s">
        <v>106</v>
      </c>
      <c r="B23" s="7">
        <v>1164000</v>
      </c>
      <c r="C23" s="7">
        <v>823000</v>
      </c>
      <c r="D23" s="7">
        <v>789000</v>
      </c>
      <c r="E23" s="7">
        <v>34000</v>
      </c>
      <c r="F23" s="7">
        <v>341000</v>
      </c>
      <c r="G23" s="8">
        <v>70.693958417997194</v>
      </c>
      <c r="H23" s="8">
        <v>67.753714397160607</v>
      </c>
      <c r="I23" s="8">
        <v>4.1591164034860597</v>
      </c>
      <c r="J23" s="8">
        <v>29.306041582002798</v>
      </c>
      <c r="K23" s="7">
        <v>576000</v>
      </c>
      <c r="L23" s="7">
        <v>423000</v>
      </c>
      <c r="M23" s="7">
        <v>403000</v>
      </c>
      <c r="N23" s="7">
        <v>20000</v>
      </c>
      <c r="O23" s="7">
        <v>153000</v>
      </c>
      <c r="P23" s="8">
        <v>73.398633352314505</v>
      </c>
      <c r="Q23" s="8">
        <v>69.950417355314499</v>
      </c>
      <c r="R23" s="8">
        <v>4.6979294293512996</v>
      </c>
      <c r="S23" s="8">
        <v>26.601366647685499</v>
      </c>
      <c r="T23" s="7">
        <v>588000</v>
      </c>
      <c r="U23" s="7">
        <v>400000</v>
      </c>
      <c r="V23" s="7">
        <v>386000</v>
      </c>
      <c r="W23" s="7">
        <v>14000</v>
      </c>
      <c r="X23" s="7">
        <v>188000</v>
      </c>
      <c r="Y23" s="8">
        <v>68.044034025673994</v>
      </c>
      <c r="Z23" s="8">
        <v>65.601479140479199</v>
      </c>
      <c r="AA23" s="8">
        <v>3.5896679557140998</v>
      </c>
      <c r="AB23" s="8">
        <v>31.955965974325999</v>
      </c>
      <c r="AC23" s="7"/>
    </row>
    <row r="24" spans="1:29" x14ac:dyDescent="0.25">
      <c r="A24" s="11" t="s">
        <v>107</v>
      </c>
      <c r="B24" s="7">
        <v>1164000</v>
      </c>
      <c r="C24" s="7">
        <v>840000</v>
      </c>
      <c r="D24" s="7">
        <v>802000</v>
      </c>
      <c r="E24" s="7">
        <v>37000</v>
      </c>
      <c r="F24" s="7">
        <v>324000</v>
      </c>
      <c r="G24" s="8">
        <v>72.161028929622006</v>
      </c>
      <c r="H24" s="8">
        <v>68.956795921682101</v>
      </c>
      <c r="I24" s="8">
        <v>4.4403926266973803</v>
      </c>
      <c r="J24" s="8">
        <v>27.838971070378001</v>
      </c>
      <c r="K24" s="7">
        <v>576000</v>
      </c>
      <c r="L24" s="7">
        <v>425000</v>
      </c>
      <c r="M24" s="7">
        <v>401000</v>
      </c>
      <c r="N24" s="7">
        <v>24000</v>
      </c>
      <c r="O24" s="7">
        <v>151000</v>
      </c>
      <c r="P24" s="8">
        <v>73.824522169129907</v>
      </c>
      <c r="Q24" s="8">
        <v>69.588982109123194</v>
      </c>
      <c r="R24" s="8">
        <v>5.7373077881942303</v>
      </c>
      <c r="S24" s="8">
        <v>26.175477830870101</v>
      </c>
      <c r="T24" s="7">
        <v>588000</v>
      </c>
      <c r="U24" s="7">
        <v>414000</v>
      </c>
      <c r="V24" s="7">
        <v>402000</v>
      </c>
      <c r="W24" s="7">
        <v>13000</v>
      </c>
      <c r="X24" s="7">
        <v>173000</v>
      </c>
      <c r="Y24" s="8">
        <v>70.530781155082394</v>
      </c>
      <c r="Z24" s="8">
        <v>68.337244185195701</v>
      </c>
      <c r="AA24" s="8">
        <v>3.11004207519494</v>
      </c>
      <c r="AB24" s="8">
        <v>29.469218844917599</v>
      </c>
      <c r="AC24" s="7"/>
    </row>
    <row r="25" spans="1:29" x14ac:dyDescent="0.25">
      <c r="A25" s="11" t="s">
        <v>108</v>
      </c>
      <c r="B25" s="7">
        <v>1166000</v>
      </c>
      <c r="C25" s="7">
        <v>833000</v>
      </c>
      <c r="D25" s="7">
        <v>796000</v>
      </c>
      <c r="E25" s="7">
        <v>37000</v>
      </c>
      <c r="F25" s="7">
        <v>333000</v>
      </c>
      <c r="G25" s="8">
        <v>71.475189327001303</v>
      </c>
      <c r="H25" s="8">
        <v>68.279020131971293</v>
      </c>
      <c r="I25" s="8">
        <v>4.4717184034412298</v>
      </c>
      <c r="J25" s="8">
        <v>28.524810672998701</v>
      </c>
      <c r="K25" s="7">
        <v>577000</v>
      </c>
      <c r="L25" s="7">
        <v>419000</v>
      </c>
      <c r="M25" s="7">
        <v>394000</v>
      </c>
      <c r="N25" s="7">
        <v>25000</v>
      </c>
      <c r="O25" s="7">
        <v>158000</v>
      </c>
      <c r="P25" s="8">
        <v>72.628503194924093</v>
      </c>
      <c r="Q25" s="8">
        <v>68.306906824676901</v>
      </c>
      <c r="R25" s="8">
        <v>5.9502759662397704</v>
      </c>
      <c r="S25" s="8">
        <v>27.3714968050758</v>
      </c>
      <c r="T25" s="7">
        <v>589000</v>
      </c>
      <c r="U25" s="7">
        <v>414000</v>
      </c>
      <c r="V25" s="7">
        <v>402000</v>
      </c>
      <c r="W25" s="7">
        <v>12000</v>
      </c>
      <c r="X25" s="7">
        <v>175000</v>
      </c>
      <c r="Y25" s="8">
        <v>70.344777212123702</v>
      </c>
      <c r="Z25" s="8">
        <v>68.2516871949842</v>
      </c>
      <c r="AA25" s="8">
        <v>2.9754732335391498</v>
      </c>
      <c r="AB25" s="8">
        <v>29.655222787876301</v>
      </c>
      <c r="AC25" s="7"/>
    </row>
    <row r="26" spans="1:29" x14ac:dyDescent="0.25">
      <c r="A26" s="11" t="s">
        <v>109</v>
      </c>
      <c r="B26" s="7">
        <v>1165000</v>
      </c>
      <c r="C26" s="7">
        <v>825000</v>
      </c>
      <c r="D26" s="7">
        <v>798000</v>
      </c>
      <c r="E26" s="7">
        <v>27000</v>
      </c>
      <c r="F26" s="7">
        <v>340000</v>
      </c>
      <c r="G26" s="8">
        <v>70.823062039615095</v>
      </c>
      <c r="H26" s="8">
        <v>68.488543199495496</v>
      </c>
      <c r="I26" s="8">
        <v>3.29626928416875</v>
      </c>
      <c r="J26" s="8">
        <v>29.176937960384901</v>
      </c>
      <c r="K26" s="7">
        <v>577000</v>
      </c>
      <c r="L26" s="7">
        <v>424000</v>
      </c>
      <c r="M26" s="7">
        <v>407000</v>
      </c>
      <c r="N26" s="7">
        <v>18000</v>
      </c>
      <c r="O26" s="7">
        <v>152000</v>
      </c>
      <c r="P26" s="8">
        <v>73.581768981543306</v>
      </c>
      <c r="Q26" s="8">
        <v>70.518823360139194</v>
      </c>
      <c r="R26" s="8">
        <v>4.1626420019506902</v>
      </c>
      <c r="S26" s="8">
        <v>26.418231018456702</v>
      </c>
      <c r="T26" s="7">
        <v>589000</v>
      </c>
      <c r="U26" s="7">
        <v>401000</v>
      </c>
      <c r="V26" s="7">
        <v>391000</v>
      </c>
      <c r="W26" s="7">
        <v>10000</v>
      </c>
      <c r="X26" s="7">
        <v>188000</v>
      </c>
      <c r="Y26" s="8">
        <v>68.119374382010193</v>
      </c>
      <c r="Z26" s="8">
        <v>66.498754676334798</v>
      </c>
      <c r="AA26" s="8">
        <v>2.37908777110477</v>
      </c>
      <c r="AB26" s="8">
        <v>31.880625617989701</v>
      </c>
      <c r="AC26" s="7"/>
    </row>
    <row r="27" spans="1:29" x14ac:dyDescent="0.25">
      <c r="A27" s="11" t="s">
        <v>110</v>
      </c>
      <c r="B27" s="7">
        <v>1166000</v>
      </c>
      <c r="C27" s="7">
        <v>844000</v>
      </c>
      <c r="D27" s="7">
        <v>822000</v>
      </c>
      <c r="E27" s="7">
        <v>23000</v>
      </c>
      <c r="F27" s="7">
        <v>322000</v>
      </c>
      <c r="G27" s="8">
        <v>72.412639797335103</v>
      </c>
      <c r="H27" s="8">
        <v>70.468748258027205</v>
      </c>
      <c r="I27" s="8">
        <v>2.6844644039333101</v>
      </c>
      <c r="J27" s="8">
        <v>27.5873602026649</v>
      </c>
      <c r="K27" s="7">
        <v>577000</v>
      </c>
      <c r="L27" s="7">
        <v>443000</v>
      </c>
      <c r="M27" s="7">
        <v>428000</v>
      </c>
      <c r="N27" s="7">
        <v>15000</v>
      </c>
      <c r="O27" s="7">
        <v>134000</v>
      </c>
      <c r="P27" s="8">
        <v>76.833422272736698</v>
      </c>
      <c r="Q27" s="8">
        <v>74.200931438115504</v>
      </c>
      <c r="R27" s="8">
        <v>3.4262313935159998</v>
      </c>
      <c r="S27" s="8">
        <v>23.166577727263299</v>
      </c>
      <c r="T27" s="7">
        <v>589000</v>
      </c>
      <c r="U27" s="7">
        <v>401000</v>
      </c>
      <c r="V27" s="7">
        <v>393000</v>
      </c>
      <c r="W27" s="9">
        <v>7000</v>
      </c>
      <c r="X27" s="7">
        <v>188000</v>
      </c>
      <c r="Y27" s="8">
        <v>68.079831411925099</v>
      </c>
      <c r="Z27" s="8">
        <v>66.810835961154098</v>
      </c>
      <c r="AA27" s="10">
        <v>1.86398148240529</v>
      </c>
      <c r="AB27" s="8">
        <v>31.920168588074901</v>
      </c>
      <c r="AC27" s="7" t="s">
        <v>133</v>
      </c>
    </row>
    <row r="28" spans="1:29" x14ac:dyDescent="0.25">
      <c r="A28" s="11" t="s">
        <v>111</v>
      </c>
      <c r="B28" s="7">
        <v>1167000</v>
      </c>
      <c r="C28" s="7">
        <v>839000</v>
      </c>
      <c r="D28" s="7">
        <v>815000</v>
      </c>
      <c r="E28" s="7">
        <v>23000</v>
      </c>
      <c r="F28" s="7">
        <v>328000</v>
      </c>
      <c r="G28" s="8">
        <v>71.872721462102703</v>
      </c>
      <c r="H28" s="8">
        <v>69.862424505693795</v>
      </c>
      <c r="I28" s="8">
        <v>2.7970235654272</v>
      </c>
      <c r="J28" s="8">
        <v>28.1272785378973</v>
      </c>
      <c r="K28" s="7">
        <v>578000</v>
      </c>
      <c r="L28" s="7">
        <v>440000</v>
      </c>
      <c r="M28" s="7">
        <v>426000</v>
      </c>
      <c r="N28" s="7">
        <v>14000</v>
      </c>
      <c r="O28" s="7">
        <v>138000</v>
      </c>
      <c r="P28" s="8">
        <v>76.144292601022997</v>
      </c>
      <c r="Q28" s="8">
        <v>73.793133292367301</v>
      </c>
      <c r="R28" s="8">
        <v>3.08776827302755</v>
      </c>
      <c r="S28" s="8">
        <v>23.855707398977</v>
      </c>
      <c r="T28" s="7">
        <v>589000</v>
      </c>
      <c r="U28" s="7">
        <v>399000</v>
      </c>
      <c r="V28" s="7">
        <v>389000</v>
      </c>
      <c r="W28" s="7">
        <v>10000</v>
      </c>
      <c r="X28" s="7">
        <v>190000</v>
      </c>
      <c r="Y28" s="8">
        <v>67.686019958400195</v>
      </c>
      <c r="Z28" s="8">
        <v>66.009812936653603</v>
      </c>
      <c r="AA28" s="8">
        <v>2.47644494797711</v>
      </c>
      <c r="AB28" s="8">
        <v>32.313980041599798</v>
      </c>
      <c r="AC28" s="7"/>
    </row>
    <row r="29" spans="1:29" x14ac:dyDescent="0.25">
      <c r="A29" s="11" t="s">
        <v>112</v>
      </c>
      <c r="B29" s="7">
        <v>1170000</v>
      </c>
      <c r="C29" s="7">
        <v>850000</v>
      </c>
      <c r="D29" s="7">
        <v>824000</v>
      </c>
      <c r="E29" s="7">
        <v>26000</v>
      </c>
      <c r="F29" s="7">
        <v>320000</v>
      </c>
      <c r="G29" s="8">
        <v>72.678088830313698</v>
      </c>
      <c r="H29" s="8">
        <v>70.437074681668307</v>
      </c>
      <c r="I29" s="8">
        <v>3.08347974570112</v>
      </c>
      <c r="J29" s="8">
        <v>27.321911169686299</v>
      </c>
      <c r="K29" s="7">
        <v>579000</v>
      </c>
      <c r="L29" s="7">
        <v>442000</v>
      </c>
      <c r="M29" s="7">
        <v>425000</v>
      </c>
      <c r="N29" s="7">
        <v>17000</v>
      </c>
      <c r="O29" s="7">
        <v>137000</v>
      </c>
      <c r="P29" s="8">
        <v>76.313226548415798</v>
      </c>
      <c r="Q29" s="8">
        <v>73.330881286392199</v>
      </c>
      <c r="R29" s="8">
        <v>3.9080319322254802</v>
      </c>
      <c r="S29" s="8">
        <v>23.686773451584202</v>
      </c>
      <c r="T29" s="7">
        <v>591000</v>
      </c>
      <c r="U29" s="7">
        <v>408000</v>
      </c>
      <c r="V29" s="7">
        <v>399000</v>
      </c>
      <c r="W29" s="7">
        <v>9000</v>
      </c>
      <c r="X29" s="7">
        <v>182000</v>
      </c>
      <c r="Y29" s="8">
        <v>69.1154818598134</v>
      </c>
      <c r="Z29" s="8">
        <v>67.601007280444307</v>
      </c>
      <c r="AA29" s="8">
        <v>2.1912233534605599</v>
      </c>
      <c r="AB29" s="8">
        <v>30.8845181401866</v>
      </c>
      <c r="AC29" s="7"/>
    </row>
    <row r="30" spans="1:29" x14ac:dyDescent="0.25">
      <c r="A30" s="11" t="s">
        <v>113</v>
      </c>
      <c r="B30" s="7">
        <v>1170000</v>
      </c>
      <c r="C30" s="7">
        <v>860000</v>
      </c>
      <c r="D30" s="7">
        <v>838000</v>
      </c>
      <c r="E30" s="7">
        <v>22000</v>
      </c>
      <c r="F30" s="7">
        <v>310000</v>
      </c>
      <c r="G30" s="8">
        <v>73.525453811745095</v>
      </c>
      <c r="H30" s="8">
        <v>71.6469399340656</v>
      </c>
      <c r="I30" s="8">
        <v>2.5549164000934899</v>
      </c>
      <c r="J30" s="8">
        <v>26.474546188254902</v>
      </c>
      <c r="K30" s="7">
        <v>579000</v>
      </c>
      <c r="L30" s="7">
        <v>452000</v>
      </c>
      <c r="M30" s="7">
        <v>436000</v>
      </c>
      <c r="N30" s="7">
        <v>16000</v>
      </c>
      <c r="O30" s="7">
        <v>127000</v>
      </c>
      <c r="P30" s="8">
        <v>78.060606688742496</v>
      </c>
      <c r="Q30" s="8">
        <v>75.281778091008505</v>
      </c>
      <c r="R30" s="8">
        <v>3.5598347432966801</v>
      </c>
      <c r="S30" s="8">
        <v>21.939393311257501</v>
      </c>
      <c r="T30" s="7">
        <v>591000</v>
      </c>
      <c r="U30" s="7">
        <v>408000</v>
      </c>
      <c r="V30" s="7">
        <v>402000</v>
      </c>
      <c r="W30" s="9">
        <v>6000</v>
      </c>
      <c r="X30" s="7">
        <v>183000</v>
      </c>
      <c r="Y30" s="8">
        <v>69.081060035379707</v>
      </c>
      <c r="Z30" s="8">
        <v>68.084843457726393</v>
      </c>
      <c r="AA30" s="10">
        <v>1.4420979891493499</v>
      </c>
      <c r="AB30" s="8">
        <v>30.9189399646203</v>
      </c>
      <c r="AC30" s="7" t="s">
        <v>133</v>
      </c>
    </row>
    <row r="31" spans="1:29" x14ac:dyDescent="0.25">
      <c r="A31" s="11" t="s">
        <v>117</v>
      </c>
      <c r="B31" s="7">
        <v>0</v>
      </c>
      <c r="C31" s="7">
        <v>10000</v>
      </c>
      <c r="D31" s="7">
        <v>14000</v>
      </c>
      <c r="E31" s="7">
        <v>-4000</v>
      </c>
      <c r="F31" s="7">
        <v>-10000</v>
      </c>
      <c r="G31" s="8">
        <v>0.84736498143139705</v>
      </c>
      <c r="H31" s="8">
        <v>1.2098652523972899</v>
      </c>
      <c r="I31" s="8">
        <v>-0.52856334560762996</v>
      </c>
      <c r="J31" s="8">
        <v>-0.84736498143139705</v>
      </c>
      <c r="K31" s="7">
        <v>0</v>
      </c>
      <c r="L31" s="7">
        <v>10000</v>
      </c>
      <c r="M31" s="7">
        <v>11000</v>
      </c>
      <c r="N31" s="7">
        <v>-1000</v>
      </c>
      <c r="O31" s="7">
        <v>-10000</v>
      </c>
      <c r="P31" s="8">
        <v>1.7473801403267</v>
      </c>
      <c r="Q31" s="8">
        <v>1.95089680461631</v>
      </c>
      <c r="R31" s="8">
        <v>-0.34819718892880003</v>
      </c>
      <c r="S31" s="8">
        <v>-1.7473801403267</v>
      </c>
      <c r="T31" s="7">
        <v>0</v>
      </c>
      <c r="U31" s="7">
        <v>0</v>
      </c>
      <c r="V31" s="7">
        <v>3000</v>
      </c>
      <c r="W31" s="9">
        <v>-3000</v>
      </c>
      <c r="X31" s="7">
        <v>0</v>
      </c>
      <c r="Y31" s="8">
        <v>-3.4421824433692898E-2</v>
      </c>
      <c r="Z31" s="8">
        <v>0.483836177282086</v>
      </c>
      <c r="AA31" s="10">
        <v>-0.74912536431121002</v>
      </c>
      <c r="AB31" s="8">
        <v>3.4421824433700003E-2</v>
      </c>
      <c r="AC31" s="7" t="s">
        <v>133</v>
      </c>
    </row>
    <row r="32" spans="1:29" x14ac:dyDescent="0.25">
      <c r="A32" s="11" t="s">
        <v>121</v>
      </c>
      <c r="B32" s="7">
        <v>4000</v>
      </c>
      <c r="C32" s="7">
        <v>35000</v>
      </c>
      <c r="D32" s="7">
        <v>40000</v>
      </c>
      <c r="E32" s="7">
        <v>-5000</v>
      </c>
      <c r="F32" s="7">
        <v>-30000</v>
      </c>
      <c r="G32" s="8">
        <v>2.7023917721299999</v>
      </c>
      <c r="H32" s="8">
        <v>3.15839673457012</v>
      </c>
      <c r="I32" s="8">
        <v>-0.74135288407525901</v>
      </c>
      <c r="J32" s="8">
        <v>-2.7023917721300101</v>
      </c>
      <c r="K32" s="7">
        <v>2000</v>
      </c>
      <c r="L32" s="7">
        <v>27000</v>
      </c>
      <c r="M32" s="7">
        <v>29000</v>
      </c>
      <c r="N32" s="7">
        <v>-2000</v>
      </c>
      <c r="O32" s="7">
        <v>-25000</v>
      </c>
      <c r="P32" s="8">
        <v>4.4788377071992196</v>
      </c>
      <c r="Q32" s="8">
        <v>4.7629547308692697</v>
      </c>
      <c r="R32" s="8">
        <v>-0.60280725865400697</v>
      </c>
      <c r="S32" s="8">
        <v>-4.4788377071992196</v>
      </c>
      <c r="T32" s="7">
        <v>2000</v>
      </c>
      <c r="U32" s="7">
        <v>7000</v>
      </c>
      <c r="V32" s="7">
        <v>11000</v>
      </c>
      <c r="W32" s="9">
        <v>-4000</v>
      </c>
      <c r="X32" s="7">
        <v>-5000</v>
      </c>
      <c r="Y32" s="8">
        <v>0.96168565336945699</v>
      </c>
      <c r="Z32" s="8">
        <v>1.58608878139162</v>
      </c>
      <c r="AA32" s="10">
        <v>-0.93698978195542004</v>
      </c>
      <c r="AB32" s="8">
        <v>-0.96168565336944301</v>
      </c>
      <c r="AC32" s="7" t="s">
        <v>133</v>
      </c>
    </row>
    <row r="33" spans="1:29" x14ac:dyDescent="0.25">
      <c r="A33" s="7"/>
      <c r="B33" s="7"/>
      <c r="C33" s="7"/>
      <c r="D33" s="7"/>
      <c r="E33" s="7"/>
      <c r="F33" s="7"/>
      <c r="G33" s="8"/>
      <c r="H33" s="8"/>
      <c r="I33" s="8"/>
      <c r="J33" s="8"/>
      <c r="K33" s="7"/>
      <c r="L33" s="7"/>
      <c r="M33" s="7"/>
      <c r="N33" s="7"/>
      <c r="O33" s="7"/>
      <c r="P33" s="8"/>
      <c r="Q33" s="8"/>
      <c r="R33" s="8"/>
      <c r="S33" s="8"/>
      <c r="T33" s="7"/>
      <c r="U33" s="7"/>
      <c r="V33" s="7"/>
      <c r="W33" s="7"/>
      <c r="X33" s="7"/>
      <c r="Y33" s="8"/>
      <c r="Z33" s="8"/>
      <c r="AA33" s="8"/>
      <c r="AB33" s="8"/>
      <c r="AC33" s="7"/>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heetViews>
  <sheetFormatPr defaultColWidth="10.90625" defaultRowHeight="15" x14ac:dyDescent="0.25"/>
  <cols>
    <col min="1" max="1" width="21.81640625" customWidth="1"/>
    <col min="2" max="15" width="12.81640625" customWidth="1"/>
    <col min="16" max="16" width="70.81640625" customWidth="1"/>
  </cols>
  <sheetData>
    <row r="1" spans="1:16" ht="19.2" x14ac:dyDescent="0.35">
      <c r="A1" s="2" t="s">
        <v>137</v>
      </c>
    </row>
    <row r="2" spans="1:16" x14ac:dyDescent="0.25">
      <c r="A2" t="s">
        <v>138</v>
      </c>
    </row>
    <row r="3" spans="1:16" ht="30" customHeight="1" x14ac:dyDescent="0.3">
      <c r="A3" s="3" t="s">
        <v>69</v>
      </c>
    </row>
    <row r="4" spans="1:16" x14ac:dyDescent="0.25">
      <c r="A4" t="s">
        <v>139</v>
      </c>
    </row>
    <row r="5" spans="1:16" x14ac:dyDescent="0.25">
      <c r="A5" t="s">
        <v>140</v>
      </c>
    </row>
    <row r="6" spans="1:16" x14ac:dyDescent="0.25">
      <c r="A6" t="s">
        <v>141</v>
      </c>
    </row>
    <row r="7" spans="1:16" ht="30" customHeight="1" x14ac:dyDescent="0.3">
      <c r="A7" s="3" t="s">
        <v>142</v>
      </c>
    </row>
    <row r="8" spans="1:16" ht="78" x14ac:dyDescent="0.3">
      <c r="A8" s="5" t="s">
        <v>76</v>
      </c>
      <c r="B8" s="6" t="s">
        <v>145</v>
      </c>
      <c r="C8" s="6" t="s">
        <v>146</v>
      </c>
      <c r="D8" s="6" t="s">
        <v>147</v>
      </c>
      <c r="E8" s="6" t="s">
        <v>148</v>
      </c>
      <c r="F8" s="6" t="s">
        <v>149</v>
      </c>
      <c r="G8" s="6" t="s">
        <v>150</v>
      </c>
      <c r="H8" s="6" t="s">
        <v>151</v>
      </c>
      <c r="I8" s="6" t="s">
        <v>152</v>
      </c>
      <c r="J8" s="6" t="s">
        <v>153</v>
      </c>
      <c r="K8" s="6" t="s">
        <v>154</v>
      </c>
      <c r="L8" s="6" t="s">
        <v>155</v>
      </c>
      <c r="M8" s="6" t="s">
        <v>156</v>
      </c>
      <c r="N8" s="6" t="s">
        <v>157</v>
      </c>
      <c r="O8" s="6" t="s">
        <v>158</v>
      </c>
      <c r="P8" s="6" t="s">
        <v>104</v>
      </c>
    </row>
    <row r="9" spans="1:16" x14ac:dyDescent="0.25">
      <c r="A9" s="11" t="s">
        <v>105</v>
      </c>
      <c r="B9" s="7">
        <v>855000</v>
      </c>
      <c r="C9" s="7">
        <v>825000</v>
      </c>
      <c r="D9" s="7">
        <v>94000</v>
      </c>
      <c r="E9" s="7">
        <v>201000</v>
      </c>
      <c r="F9" s="7">
        <v>307000</v>
      </c>
      <c r="G9" s="7">
        <v>223000</v>
      </c>
      <c r="H9" s="7">
        <v>30000</v>
      </c>
      <c r="I9" s="8">
        <v>57.987723606228002</v>
      </c>
      <c r="J9" s="8">
        <v>70.808860633481004</v>
      </c>
      <c r="K9" s="8">
        <v>47.580934660714</v>
      </c>
      <c r="L9" s="8">
        <v>83.331330966397502</v>
      </c>
      <c r="M9" s="8">
        <v>85.120277203971497</v>
      </c>
      <c r="N9" s="8">
        <v>61.0165832221955</v>
      </c>
      <c r="O9" s="8">
        <v>9.7610577761135193</v>
      </c>
      <c r="P9" s="7"/>
    </row>
    <row r="10" spans="1:16" x14ac:dyDescent="0.25">
      <c r="A10" s="11" t="s">
        <v>106</v>
      </c>
      <c r="B10" s="7">
        <v>853000</v>
      </c>
      <c r="C10" s="7">
        <v>823000</v>
      </c>
      <c r="D10" s="7">
        <v>91000</v>
      </c>
      <c r="E10" s="7">
        <v>205000</v>
      </c>
      <c r="F10" s="7">
        <v>303000</v>
      </c>
      <c r="G10" s="7">
        <v>224000</v>
      </c>
      <c r="H10" s="7">
        <v>30000</v>
      </c>
      <c r="I10" s="8">
        <v>57.831309781993397</v>
      </c>
      <c r="J10" s="8">
        <v>70.693958417997194</v>
      </c>
      <c r="K10" s="8">
        <v>46.103343033572301</v>
      </c>
      <c r="L10" s="8">
        <v>85.031361318131403</v>
      </c>
      <c r="M10" s="8">
        <v>84.330587338758505</v>
      </c>
      <c r="N10" s="8">
        <v>61.139485013668597</v>
      </c>
      <c r="O10" s="8">
        <v>9.7129817118246393</v>
      </c>
      <c r="P10" s="7"/>
    </row>
    <row r="11" spans="1:16" x14ac:dyDescent="0.25">
      <c r="A11" s="11" t="s">
        <v>107</v>
      </c>
      <c r="B11" s="7">
        <v>868000</v>
      </c>
      <c r="C11" s="7">
        <v>840000</v>
      </c>
      <c r="D11" s="7">
        <v>94000</v>
      </c>
      <c r="E11" s="7">
        <v>209000</v>
      </c>
      <c r="F11" s="7">
        <v>308000</v>
      </c>
      <c r="G11" s="7">
        <v>228000</v>
      </c>
      <c r="H11" s="7">
        <v>28000</v>
      </c>
      <c r="I11" s="8">
        <v>58.792207704239601</v>
      </c>
      <c r="J11" s="8">
        <v>72.161028929622006</v>
      </c>
      <c r="K11" s="8">
        <v>47.8383883535585</v>
      </c>
      <c r="L11" s="8">
        <v>87.143654741964795</v>
      </c>
      <c r="M11" s="8">
        <v>85.705855499760602</v>
      </c>
      <c r="N11" s="8">
        <v>62.164618549519503</v>
      </c>
      <c r="O11" s="8">
        <v>9.0463140323555393</v>
      </c>
      <c r="P11" s="7"/>
    </row>
    <row r="12" spans="1:16" x14ac:dyDescent="0.25">
      <c r="A12" s="11" t="s">
        <v>108</v>
      </c>
      <c r="B12" s="7">
        <v>870000</v>
      </c>
      <c r="C12" s="7">
        <v>833000</v>
      </c>
      <c r="D12" s="7">
        <v>97000</v>
      </c>
      <c r="E12" s="7">
        <v>191000</v>
      </c>
      <c r="F12" s="7">
        <v>306000</v>
      </c>
      <c r="G12" s="7">
        <v>238000</v>
      </c>
      <c r="H12" s="7">
        <v>36000</v>
      </c>
      <c r="I12" s="8">
        <v>58.768474005105503</v>
      </c>
      <c r="J12" s="8">
        <v>71.475189327001303</v>
      </c>
      <c r="K12" s="8">
        <v>49.369387651565098</v>
      </c>
      <c r="L12" s="8">
        <v>79.639995838102195</v>
      </c>
      <c r="M12" s="8">
        <v>85.101741964704999</v>
      </c>
      <c r="N12" s="8">
        <v>64.666894653704006</v>
      </c>
      <c r="O12" s="8">
        <v>11.576093363197</v>
      </c>
      <c r="P12" s="7"/>
    </row>
    <row r="13" spans="1:16" x14ac:dyDescent="0.25">
      <c r="A13" s="11" t="s">
        <v>109</v>
      </c>
      <c r="B13" s="7">
        <v>858000</v>
      </c>
      <c r="C13" s="7">
        <v>825000</v>
      </c>
      <c r="D13" s="7">
        <v>92000</v>
      </c>
      <c r="E13" s="7">
        <v>195000</v>
      </c>
      <c r="F13" s="7">
        <v>302000</v>
      </c>
      <c r="G13" s="7">
        <v>236000</v>
      </c>
      <c r="H13" s="7">
        <v>32000</v>
      </c>
      <c r="I13" s="8">
        <v>57.977357337503001</v>
      </c>
      <c r="J13" s="8">
        <v>70.823062039615095</v>
      </c>
      <c r="K13" s="8">
        <v>46.815614676943802</v>
      </c>
      <c r="L13" s="8">
        <v>81.258559612366597</v>
      </c>
      <c r="M13" s="8">
        <v>83.985413997337403</v>
      </c>
      <c r="N13" s="8">
        <v>64.005212150826594</v>
      </c>
      <c r="O13" s="8">
        <v>10.2645819655935</v>
      </c>
      <c r="P13" s="7"/>
    </row>
    <row r="14" spans="1:16" x14ac:dyDescent="0.25">
      <c r="A14" s="11" t="s">
        <v>110</v>
      </c>
      <c r="B14" s="7">
        <v>873000</v>
      </c>
      <c r="C14" s="7">
        <v>844000</v>
      </c>
      <c r="D14" s="7">
        <v>95000</v>
      </c>
      <c r="E14" s="7">
        <v>203000</v>
      </c>
      <c r="F14" s="7">
        <v>304000</v>
      </c>
      <c r="G14" s="7">
        <v>243000</v>
      </c>
      <c r="H14" s="7">
        <v>28000</v>
      </c>
      <c r="I14" s="8">
        <v>58.9762040862107</v>
      </c>
      <c r="J14" s="8">
        <v>72.412639797335103</v>
      </c>
      <c r="K14" s="8">
        <v>48.122413373366903</v>
      </c>
      <c r="L14" s="8">
        <v>84.498991117675203</v>
      </c>
      <c r="M14" s="8">
        <v>84.332566615552196</v>
      </c>
      <c r="N14" s="8">
        <v>65.882340172674802</v>
      </c>
      <c r="O14" s="8">
        <v>9.06927778963429</v>
      </c>
      <c r="P14" s="7"/>
    </row>
    <row r="15" spans="1:16" x14ac:dyDescent="0.25">
      <c r="A15" s="11" t="s">
        <v>111</v>
      </c>
      <c r="B15" s="7">
        <v>877000</v>
      </c>
      <c r="C15" s="7">
        <v>839000</v>
      </c>
      <c r="D15" s="7">
        <v>100000</v>
      </c>
      <c r="E15" s="7">
        <v>199000</v>
      </c>
      <c r="F15" s="7">
        <v>301000</v>
      </c>
      <c r="G15" s="7">
        <v>239000</v>
      </c>
      <c r="H15" s="7">
        <v>38000</v>
      </c>
      <c r="I15" s="8">
        <v>59.177722109603302</v>
      </c>
      <c r="J15" s="8">
        <v>71.872721462102703</v>
      </c>
      <c r="K15" s="8">
        <v>50.897363140720302</v>
      </c>
      <c r="L15" s="8">
        <v>82.589267157168393</v>
      </c>
      <c r="M15" s="8">
        <v>83.571779450986497</v>
      </c>
      <c r="N15" s="8">
        <v>64.678662820957697</v>
      </c>
      <c r="O15" s="8">
        <v>12.028728170663401</v>
      </c>
      <c r="P15" s="7"/>
    </row>
    <row r="16" spans="1:16" x14ac:dyDescent="0.25">
      <c r="A16" s="11" t="s">
        <v>112</v>
      </c>
      <c r="B16" s="7">
        <v>882000</v>
      </c>
      <c r="C16" s="7">
        <v>850000</v>
      </c>
      <c r="D16" s="7">
        <v>110000</v>
      </c>
      <c r="E16" s="7">
        <v>196000</v>
      </c>
      <c r="F16" s="7">
        <v>301000</v>
      </c>
      <c r="G16" s="7">
        <v>243000</v>
      </c>
      <c r="H16" s="7">
        <v>32000</v>
      </c>
      <c r="I16" s="8">
        <v>59.406699995151598</v>
      </c>
      <c r="J16" s="8">
        <v>72.678088830313698</v>
      </c>
      <c r="K16" s="8">
        <v>55.569764209355803</v>
      </c>
      <c r="L16" s="8">
        <v>81.478717007733593</v>
      </c>
      <c r="M16" s="8">
        <v>83.419300358542003</v>
      </c>
      <c r="N16" s="8">
        <v>65.6014666554901</v>
      </c>
      <c r="O16" s="8">
        <v>10.114282086283</v>
      </c>
      <c r="P16" s="7"/>
    </row>
    <row r="17" spans="1:16" x14ac:dyDescent="0.25">
      <c r="A17" s="11" t="s">
        <v>113</v>
      </c>
      <c r="B17" s="7">
        <v>891000</v>
      </c>
      <c r="C17" s="7">
        <v>860000</v>
      </c>
      <c r="D17" s="7">
        <v>112000</v>
      </c>
      <c r="E17" s="7">
        <v>203000</v>
      </c>
      <c r="F17" s="7">
        <v>304000</v>
      </c>
      <c r="G17" s="7">
        <v>241000</v>
      </c>
      <c r="H17" s="7">
        <v>31000</v>
      </c>
      <c r="I17" s="8">
        <v>60.038543588541501</v>
      </c>
      <c r="J17" s="8">
        <v>73.525453811745095</v>
      </c>
      <c r="K17" s="8">
        <v>56.859413870517599</v>
      </c>
      <c r="L17" s="8">
        <v>84.330822326939696</v>
      </c>
      <c r="M17" s="8">
        <v>84.082330101389402</v>
      </c>
      <c r="N17" s="8">
        <v>65.084753097605997</v>
      </c>
      <c r="O17" s="8">
        <v>9.9442689064956102</v>
      </c>
      <c r="P17" s="7"/>
    </row>
    <row r="18" spans="1:16" x14ac:dyDescent="0.25">
      <c r="A18" s="11" t="s">
        <v>121</v>
      </c>
      <c r="B18" s="7">
        <v>34000</v>
      </c>
      <c r="C18" s="7">
        <v>35000</v>
      </c>
      <c r="D18" s="7">
        <v>20000</v>
      </c>
      <c r="E18" s="7">
        <v>8000</v>
      </c>
      <c r="F18" s="7">
        <v>1000</v>
      </c>
      <c r="G18" s="7">
        <v>5000</v>
      </c>
      <c r="H18" s="7">
        <v>-1000</v>
      </c>
      <c r="I18" s="8">
        <v>2.0611862510384702</v>
      </c>
      <c r="J18" s="8">
        <v>2.7023917721299999</v>
      </c>
      <c r="K18" s="8">
        <v>10.0437991935738</v>
      </c>
      <c r="L18" s="8">
        <v>3.0722627145730601</v>
      </c>
      <c r="M18" s="8">
        <v>9.6916104052013494E-2</v>
      </c>
      <c r="N18" s="8">
        <v>1.07954094677937</v>
      </c>
      <c r="O18" s="8">
        <v>-0.32031305909789898</v>
      </c>
      <c r="P18" s="7" t="s">
        <v>120</v>
      </c>
    </row>
    <row r="19" spans="1:16" x14ac:dyDescent="0.25">
      <c r="A19" s="7"/>
      <c r="B19" s="7"/>
      <c r="C19" s="7"/>
      <c r="D19" s="7"/>
      <c r="E19" s="7"/>
      <c r="F19" s="7"/>
      <c r="G19" s="7"/>
      <c r="H19" s="7"/>
      <c r="I19" s="8"/>
      <c r="J19" s="8"/>
      <c r="K19" s="8"/>
      <c r="L19" s="8"/>
      <c r="M19" s="8"/>
      <c r="N19" s="8"/>
      <c r="O19" s="8"/>
      <c r="P19" s="7"/>
    </row>
    <row r="20" spans="1:16" ht="30" customHeight="1" x14ac:dyDescent="0.3">
      <c r="A20" s="3" t="s">
        <v>143</v>
      </c>
    </row>
    <row r="21" spans="1:16" ht="78" x14ac:dyDescent="0.3">
      <c r="A21" s="5" t="s">
        <v>76</v>
      </c>
      <c r="B21" s="6" t="s">
        <v>159</v>
      </c>
      <c r="C21" s="6" t="s">
        <v>160</v>
      </c>
      <c r="D21" s="6" t="s">
        <v>161</v>
      </c>
      <c r="E21" s="6" t="s">
        <v>162</v>
      </c>
      <c r="F21" s="6" t="s">
        <v>163</v>
      </c>
      <c r="G21" s="6" t="s">
        <v>164</v>
      </c>
      <c r="H21" s="6" t="s">
        <v>165</v>
      </c>
      <c r="I21" s="6" t="s">
        <v>166</v>
      </c>
      <c r="J21" s="6" t="s">
        <v>167</v>
      </c>
      <c r="K21" s="6" t="s">
        <v>168</v>
      </c>
      <c r="L21" s="6" t="s">
        <v>169</v>
      </c>
      <c r="M21" s="6" t="s">
        <v>170</v>
      </c>
      <c r="N21" s="6" t="s">
        <v>171</v>
      </c>
      <c r="O21" s="6" t="s">
        <v>172</v>
      </c>
      <c r="P21" s="6" t="s">
        <v>104</v>
      </c>
    </row>
    <row r="22" spans="1:16" x14ac:dyDescent="0.25">
      <c r="A22" s="11" t="s">
        <v>105</v>
      </c>
      <c r="B22" s="7">
        <v>447000</v>
      </c>
      <c r="C22" s="7">
        <v>429000</v>
      </c>
      <c r="D22" s="7">
        <v>50000</v>
      </c>
      <c r="E22" s="7">
        <v>112000</v>
      </c>
      <c r="F22" s="7">
        <v>150000</v>
      </c>
      <c r="G22" s="7">
        <v>117000</v>
      </c>
      <c r="H22" s="7">
        <v>18000</v>
      </c>
      <c r="I22" s="8">
        <v>62.082637150358899</v>
      </c>
      <c r="J22" s="8">
        <v>74.379322544170606</v>
      </c>
      <c r="K22" s="8">
        <v>49.295194373326296</v>
      </c>
      <c r="L22" s="8">
        <v>92.418910078585</v>
      </c>
      <c r="M22" s="8">
        <v>85.923725182116797</v>
      </c>
      <c r="N22" s="8">
        <v>65.201594195607598</v>
      </c>
      <c r="O22" s="8">
        <v>12.8313236274728</v>
      </c>
      <c r="P22" s="7"/>
    </row>
    <row r="23" spans="1:16" x14ac:dyDescent="0.25">
      <c r="A23" s="11" t="s">
        <v>106</v>
      </c>
      <c r="B23" s="7">
        <v>440000</v>
      </c>
      <c r="C23" s="7">
        <v>423000</v>
      </c>
      <c r="D23" s="7">
        <v>46000</v>
      </c>
      <c r="E23" s="7">
        <v>110000</v>
      </c>
      <c r="F23" s="7">
        <v>155000</v>
      </c>
      <c r="G23" s="7">
        <v>112000</v>
      </c>
      <c r="H23" s="7">
        <v>17000</v>
      </c>
      <c r="I23" s="8">
        <v>61.0201097196516</v>
      </c>
      <c r="J23" s="8">
        <v>73.398633352314505</v>
      </c>
      <c r="K23" s="8">
        <v>44.930358829084</v>
      </c>
      <c r="L23" s="8">
        <v>91.288472868796006</v>
      </c>
      <c r="M23" s="8">
        <v>88.617881526161895</v>
      </c>
      <c r="N23" s="8">
        <v>62.672391651498103</v>
      </c>
      <c r="O23" s="8">
        <v>11.757796846716101</v>
      </c>
      <c r="P23" s="7"/>
    </row>
    <row r="24" spans="1:16" x14ac:dyDescent="0.25">
      <c r="A24" s="11" t="s">
        <v>107</v>
      </c>
      <c r="B24" s="7">
        <v>442000</v>
      </c>
      <c r="C24" s="7">
        <v>425000</v>
      </c>
      <c r="D24" s="7">
        <v>45000</v>
      </c>
      <c r="E24" s="7">
        <v>108000</v>
      </c>
      <c r="F24" s="7">
        <v>156000</v>
      </c>
      <c r="G24" s="7">
        <v>116000</v>
      </c>
      <c r="H24" s="7">
        <v>17000</v>
      </c>
      <c r="I24" s="8">
        <v>61.264834733823697</v>
      </c>
      <c r="J24" s="8">
        <v>73.824522169129907</v>
      </c>
      <c r="K24" s="8">
        <v>44.325272818682798</v>
      </c>
      <c r="L24" s="8">
        <v>90.024011498932396</v>
      </c>
      <c r="M24" s="8">
        <v>89.074114372759396</v>
      </c>
      <c r="N24" s="8">
        <v>64.798845772474493</v>
      </c>
      <c r="O24" s="8">
        <v>11.5826562360488</v>
      </c>
      <c r="P24" s="7"/>
    </row>
    <row r="25" spans="1:16" x14ac:dyDescent="0.25">
      <c r="A25" s="11" t="s">
        <v>108</v>
      </c>
      <c r="B25" s="7">
        <v>441000</v>
      </c>
      <c r="C25" s="7">
        <v>419000</v>
      </c>
      <c r="D25" s="7">
        <v>49000</v>
      </c>
      <c r="E25" s="7">
        <v>97000</v>
      </c>
      <c r="F25" s="7">
        <v>154000</v>
      </c>
      <c r="G25" s="7">
        <v>120000</v>
      </c>
      <c r="H25" s="7">
        <v>22000</v>
      </c>
      <c r="I25" s="8">
        <v>61.0038177597038</v>
      </c>
      <c r="J25" s="8">
        <v>72.628503194924093</v>
      </c>
      <c r="K25" s="8">
        <v>48.130279818049402</v>
      </c>
      <c r="L25" s="8">
        <v>80.126243146622897</v>
      </c>
      <c r="M25" s="8">
        <v>88.018496396174896</v>
      </c>
      <c r="N25" s="8">
        <v>66.4689961040188</v>
      </c>
      <c r="O25" s="8">
        <v>15.121417333607001</v>
      </c>
      <c r="P25" s="7"/>
    </row>
    <row r="26" spans="1:16" x14ac:dyDescent="0.25">
      <c r="A26" s="11" t="s">
        <v>109</v>
      </c>
      <c r="B26" s="7">
        <v>444000</v>
      </c>
      <c r="C26" s="7">
        <v>424000</v>
      </c>
      <c r="D26" s="7">
        <v>49000</v>
      </c>
      <c r="E26" s="7">
        <v>102000</v>
      </c>
      <c r="F26" s="7">
        <v>153000</v>
      </c>
      <c r="G26" s="7">
        <v>120000</v>
      </c>
      <c r="H26" s="7">
        <v>20000</v>
      </c>
      <c r="I26" s="8">
        <v>61.464060315102401</v>
      </c>
      <c r="J26" s="8">
        <v>73.581768981543306</v>
      </c>
      <c r="K26" s="8">
        <v>48.7179234692873</v>
      </c>
      <c r="L26" s="8">
        <v>84.9444877773537</v>
      </c>
      <c r="M26" s="8">
        <v>87.375282312244494</v>
      </c>
      <c r="N26" s="8">
        <v>66.595886603668703</v>
      </c>
      <c r="O26" s="8">
        <v>13.631449295196401</v>
      </c>
      <c r="P26" s="7"/>
    </row>
    <row r="27" spans="1:16" x14ac:dyDescent="0.25">
      <c r="A27" s="11" t="s">
        <v>110</v>
      </c>
      <c r="B27" s="7">
        <v>461000</v>
      </c>
      <c r="C27" s="7">
        <v>443000</v>
      </c>
      <c r="D27" s="7">
        <v>54000</v>
      </c>
      <c r="E27" s="7">
        <v>107000</v>
      </c>
      <c r="F27" s="7">
        <v>155000</v>
      </c>
      <c r="G27" s="7">
        <v>128000</v>
      </c>
      <c r="H27" s="7">
        <v>17000</v>
      </c>
      <c r="I27" s="8">
        <v>63.687448938261397</v>
      </c>
      <c r="J27" s="8">
        <v>76.833422272736698</v>
      </c>
      <c r="K27" s="8">
        <v>52.956751117148002</v>
      </c>
      <c r="L27" s="8">
        <v>88.436885877992395</v>
      </c>
      <c r="M27" s="8">
        <v>88.7946602052712</v>
      </c>
      <c r="N27" s="8">
        <v>70.907343308127807</v>
      </c>
      <c r="O27" s="8">
        <v>11.795482057489901</v>
      </c>
      <c r="P27" s="7"/>
    </row>
    <row r="28" spans="1:16" x14ac:dyDescent="0.25">
      <c r="A28" s="11" t="s">
        <v>111</v>
      </c>
      <c r="B28" s="7">
        <v>466000</v>
      </c>
      <c r="C28" s="7">
        <v>440000</v>
      </c>
      <c r="D28" s="7">
        <v>54000</v>
      </c>
      <c r="E28" s="7">
        <v>106000</v>
      </c>
      <c r="F28" s="7">
        <v>153000</v>
      </c>
      <c r="G28" s="7">
        <v>126000</v>
      </c>
      <c r="H28" s="7">
        <v>26000</v>
      </c>
      <c r="I28" s="8">
        <v>64.342042387932693</v>
      </c>
      <c r="J28" s="8">
        <v>76.144292601022997</v>
      </c>
      <c r="K28" s="8">
        <v>53.307370035994602</v>
      </c>
      <c r="L28" s="8">
        <v>87.751449875724902</v>
      </c>
      <c r="M28" s="8">
        <v>87.569144351142</v>
      </c>
      <c r="N28" s="8">
        <v>70.148093874197897</v>
      </c>
      <c r="O28" s="8">
        <v>17.755655613935598</v>
      </c>
      <c r="P28" s="7"/>
    </row>
    <row r="29" spans="1:16" x14ac:dyDescent="0.25">
      <c r="A29" s="11" t="s">
        <v>112</v>
      </c>
      <c r="B29" s="7">
        <v>460000</v>
      </c>
      <c r="C29" s="7">
        <v>442000</v>
      </c>
      <c r="D29" s="7">
        <v>57000</v>
      </c>
      <c r="E29" s="7">
        <v>105000</v>
      </c>
      <c r="F29" s="7">
        <v>153000</v>
      </c>
      <c r="G29" s="7">
        <v>127000</v>
      </c>
      <c r="H29" s="7">
        <v>18000</v>
      </c>
      <c r="I29" s="8">
        <v>63.3675561286909</v>
      </c>
      <c r="J29" s="8">
        <v>76.313226548415798</v>
      </c>
      <c r="K29" s="8">
        <v>56.281022542229898</v>
      </c>
      <c r="L29" s="8">
        <v>86.784079075687202</v>
      </c>
      <c r="M29" s="8">
        <v>86.880446545537396</v>
      </c>
      <c r="N29" s="8">
        <v>70.332451079192495</v>
      </c>
      <c r="O29" s="8">
        <v>12.27202093727</v>
      </c>
      <c r="P29" s="7"/>
    </row>
    <row r="30" spans="1:16" x14ac:dyDescent="0.25">
      <c r="A30" s="11" t="s">
        <v>113</v>
      </c>
      <c r="B30" s="7">
        <v>470000</v>
      </c>
      <c r="C30" s="7">
        <v>452000</v>
      </c>
      <c r="D30" s="7">
        <v>61000</v>
      </c>
      <c r="E30" s="7">
        <v>110000</v>
      </c>
      <c r="F30" s="7">
        <v>155000</v>
      </c>
      <c r="G30" s="7">
        <v>126000</v>
      </c>
      <c r="H30" s="7">
        <v>18000</v>
      </c>
      <c r="I30" s="8">
        <v>64.767917660694906</v>
      </c>
      <c r="J30" s="8">
        <v>78.060606688742496</v>
      </c>
      <c r="K30" s="8">
        <v>60.213924733820697</v>
      </c>
      <c r="L30" s="8">
        <v>90.626627752193102</v>
      </c>
      <c r="M30" s="8">
        <v>88.082567971011201</v>
      </c>
      <c r="N30" s="8">
        <v>69.9728042626964</v>
      </c>
      <c r="O30" s="8">
        <v>12.3010840662712</v>
      </c>
      <c r="P30" s="7"/>
    </row>
    <row r="31" spans="1:16" x14ac:dyDescent="0.25">
      <c r="A31" s="11" t="s">
        <v>121</v>
      </c>
      <c r="B31" s="7">
        <v>26000</v>
      </c>
      <c r="C31" s="7">
        <v>27000</v>
      </c>
      <c r="D31" s="7">
        <v>12000</v>
      </c>
      <c r="E31" s="7">
        <v>7000</v>
      </c>
      <c r="F31" s="7">
        <v>2000</v>
      </c>
      <c r="G31" s="7">
        <v>7000</v>
      </c>
      <c r="H31" s="7">
        <v>-2000</v>
      </c>
      <c r="I31" s="8">
        <v>3.3038573455924798</v>
      </c>
      <c r="J31" s="8">
        <v>4.4788377071992196</v>
      </c>
      <c r="K31" s="8">
        <v>11.496001264533399</v>
      </c>
      <c r="L31" s="8">
        <v>5.6821399748394299</v>
      </c>
      <c r="M31" s="8">
        <v>0.707285658766722</v>
      </c>
      <c r="N31" s="8">
        <v>3.3769176590277001</v>
      </c>
      <c r="O31" s="8">
        <v>-1.3303652289251899</v>
      </c>
      <c r="P31" s="7" t="s">
        <v>120</v>
      </c>
    </row>
    <row r="32" spans="1:16" x14ac:dyDescent="0.25">
      <c r="A32" s="7"/>
      <c r="B32" s="7"/>
      <c r="C32" s="7"/>
      <c r="D32" s="7"/>
      <c r="E32" s="7"/>
      <c r="F32" s="7"/>
      <c r="G32" s="7"/>
      <c r="H32" s="7"/>
      <c r="I32" s="8"/>
      <c r="J32" s="8"/>
      <c r="K32" s="8"/>
      <c r="L32" s="8"/>
      <c r="M32" s="8"/>
      <c r="N32" s="8"/>
      <c r="O32" s="8"/>
      <c r="P32" s="7"/>
    </row>
    <row r="33" spans="1:16" ht="30" customHeight="1" x14ac:dyDescent="0.3">
      <c r="A33" s="3" t="s">
        <v>144</v>
      </c>
    </row>
    <row r="34" spans="1:16" ht="78" x14ac:dyDescent="0.3">
      <c r="A34" s="5" t="s">
        <v>76</v>
      </c>
      <c r="B34" s="6" t="s">
        <v>173</v>
      </c>
      <c r="C34" s="6" t="s">
        <v>174</v>
      </c>
      <c r="D34" s="6" t="s">
        <v>175</v>
      </c>
      <c r="E34" s="6" t="s">
        <v>176</v>
      </c>
      <c r="F34" s="6" t="s">
        <v>177</v>
      </c>
      <c r="G34" s="6" t="s">
        <v>178</v>
      </c>
      <c r="H34" s="6" t="s">
        <v>179</v>
      </c>
      <c r="I34" s="6" t="s">
        <v>180</v>
      </c>
      <c r="J34" s="6" t="s">
        <v>181</v>
      </c>
      <c r="K34" s="6" t="s">
        <v>182</v>
      </c>
      <c r="L34" s="6" t="s">
        <v>183</v>
      </c>
      <c r="M34" s="6" t="s">
        <v>184</v>
      </c>
      <c r="N34" s="6" t="s">
        <v>185</v>
      </c>
      <c r="O34" s="6" t="s">
        <v>186</v>
      </c>
      <c r="P34" s="6" t="s">
        <v>104</v>
      </c>
    </row>
    <row r="35" spans="1:16" x14ac:dyDescent="0.25">
      <c r="A35" s="11" t="s">
        <v>105</v>
      </c>
      <c r="B35" s="7">
        <v>408000</v>
      </c>
      <c r="C35" s="7">
        <v>396000</v>
      </c>
      <c r="D35" s="7">
        <v>44000</v>
      </c>
      <c r="E35" s="7">
        <v>90000</v>
      </c>
      <c r="F35" s="7">
        <v>156000</v>
      </c>
      <c r="G35" s="7">
        <v>107000</v>
      </c>
      <c r="H35" s="7">
        <v>12000</v>
      </c>
      <c r="I35" s="8">
        <v>54.076455072041099</v>
      </c>
      <c r="J35" s="8">
        <v>67.311116245565898</v>
      </c>
      <c r="K35" s="8">
        <v>45.757512520868097</v>
      </c>
      <c r="L35" s="8">
        <v>74.233128834355796</v>
      </c>
      <c r="M35" s="8">
        <v>84.360737375974196</v>
      </c>
      <c r="N35" s="8">
        <v>57.013148818531299</v>
      </c>
      <c r="O35" s="8">
        <v>7.0952995525106504</v>
      </c>
      <c r="P35" s="7"/>
    </row>
    <row r="36" spans="1:16" x14ac:dyDescent="0.25">
      <c r="A36" s="11" t="s">
        <v>106</v>
      </c>
      <c r="B36" s="7">
        <v>413000</v>
      </c>
      <c r="C36" s="7">
        <v>400000</v>
      </c>
      <c r="D36" s="7">
        <v>45000</v>
      </c>
      <c r="E36" s="7">
        <v>95000</v>
      </c>
      <c r="F36" s="7">
        <v>148000</v>
      </c>
      <c r="G36" s="7">
        <v>112000</v>
      </c>
      <c r="H36" s="7">
        <v>13000</v>
      </c>
      <c r="I36" s="8">
        <v>54.784363271426102</v>
      </c>
      <c r="J36" s="8">
        <v>68.044034025673994</v>
      </c>
      <c r="K36" s="8">
        <v>47.350965662990902</v>
      </c>
      <c r="L36" s="8">
        <v>78.751790532662596</v>
      </c>
      <c r="M36" s="8">
        <v>80.277033790547307</v>
      </c>
      <c r="N36" s="8">
        <v>59.674768987814502</v>
      </c>
      <c r="O36" s="8">
        <v>7.9342756863310804</v>
      </c>
      <c r="P36" s="7"/>
    </row>
    <row r="37" spans="1:16" x14ac:dyDescent="0.25">
      <c r="A37" s="11" t="s">
        <v>107</v>
      </c>
      <c r="B37" s="7">
        <v>426000</v>
      </c>
      <c r="C37" s="7">
        <v>414000</v>
      </c>
      <c r="D37" s="7">
        <v>49000</v>
      </c>
      <c r="E37" s="7">
        <v>101000</v>
      </c>
      <c r="F37" s="7">
        <v>152000</v>
      </c>
      <c r="G37" s="7">
        <v>112000</v>
      </c>
      <c r="H37" s="7">
        <v>11000</v>
      </c>
      <c r="I37" s="8">
        <v>56.428549663021997</v>
      </c>
      <c r="J37" s="8">
        <v>70.530781155082394</v>
      </c>
      <c r="K37" s="8">
        <v>51.572946576404803</v>
      </c>
      <c r="L37" s="8">
        <v>84.246157446488397</v>
      </c>
      <c r="M37" s="8">
        <v>82.520175486107405</v>
      </c>
      <c r="N37" s="8">
        <v>59.649001478896501</v>
      </c>
      <c r="O37" s="8">
        <v>6.8365686110246804</v>
      </c>
      <c r="P37" s="7"/>
    </row>
    <row r="38" spans="1:16" x14ac:dyDescent="0.25">
      <c r="A38" s="11" t="s">
        <v>108</v>
      </c>
      <c r="B38" s="7">
        <v>428000</v>
      </c>
      <c r="C38" s="7">
        <v>414000</v>
      </c>
      <c r="D38" s="7">
        <v>48000</v>
      </c>
      <c r="E38" s="7">
        <v>95000</v>
      </c>
      <c r="F38" s="7">
        <v>152000</v>
      </c>
      <c r="G38" s="7">
        <v>119000</v>
      </c>
      <c r="H38" s="7">
        <v>14000</v>
      </c>
      <c r="I38" s="8">
        <v>56.631190671355697</v>
      </c>
      <c r="J38" s="8">
        <v>70.344777212123702</v>
      </c>
      <c r="K38" s="8">
        <v>50.686594657958601</v>
      </c>
      <c r="L38" s="8">
        <v>79.150308234625797</v>
      </c>
      <c r="M38" s="8">
        <v>82.342317009863294</v>
      </c>
      <c r="N38" s="8">
        <v>62.946852471712802</v>
      </c>
      <c r="O38" s="8">
        <v>8.4851593203761908</v>
      </c>
      <c r="P38" s="7"/>
    </row>
    <row r="39" spans="1:16" x14ac:dyDescent="0.25">
      <c r="A39" s="11" t="s">
        <v>109</v>
      </c>
      <c r="B39" s="7">
        <v>413000</v>
      </c>
      <c r="C39" s="7">
        <v>401000</v>
      </c>
      <c r="D39" s="7">
        <v>43000</v>
      </c>
      <c r="E39" s="7">
        <v>93000</v>
      </c>
      <c r="F39" s="7">
        <v>149000</v>
      </c>
      <c r="G39" s="7">
        <v>116000</v>
      </c>
      <c r="H39" s="7">
        <v>12000</v>
      </c>
      <c r="I39" s="8">
        <v>54.643896117634597</v>
      </c>
      <c r="J39" s="8">
        <v>68.119374382010193</v>
      </c>
      <c r="K39" s="8">
        <v>44.793073484301203</v>
      </c>
      <c r="L39" s="8">
        <v>77.547968892267306</v>
      </c>
      <c r="M39" s="8">
        <v>80.779007257898797</v>
      </c>
      <c r="N39" s="8">
        <v>61.532339364355103</v>
      </c>
      <c r="O39" s="8">
        <v>7.3294837685966199</v>
      </c>
      <c r="P39" s="7"/>
    </row>
    <row r="40" spans="1:16" x14ac:dyDescent="0.25">
      <c r="A40" s="11" t="s">
        <v>110</v>
      </c>
      <c r="B40" s="7">
        <v>412000</v>
      </c>
      <c r="C40" s="7">
        <v>401000</v>
      </c>
      <c r="D40" s="7">
        <v>41000</v>
      </c>
      <c r="E40" s="7">
        <v>96000</v>
      </c>
      <c r="F40" s="7">
        <v>148000</v>
      </c>
      <c r="G40" s="7">
        <v>115000</v>
      </c>
      <c r="H40" s="7">
        <v>11000</v>
      </c>
      <c r="I40" s="8">
        <v>54.471836989319499</v>
      </c>
      <c r="J40" s="8">
        <v>68.079831411925099</v>
      </c>
      <c r="K40" s="8">
        <v>42.983153709322998</v>
      </c>
      <c r="L40" s="8">
        <v>80.533707396089</v>
      </c>
      <c r="M40" s="8">
        <v>80.111682919973205</v>
      </c>
      <c r="N40" s="8">
        <v>61.0859800495315</v>
      </c>
      <c r="O40" s="8">
        <v>6.6926223154982596</v>
      </c>
      <c r="P40" s="7"/>
    </row>
    <row r="41" spans="1:16" x14ac:dyDescent="0.25">
      <c r="A41" s="11" t="s">
        <v>111</v>
      </c>
      <c r="B41" s="7">
        <v>411000</v>
      </c>
      <c r="C41" s="7">
        <v>399000</v>
      </c>
      <c r="D41" s="7">
        <v>46000</v>
      </c>
      <c r="E41" s="7">
        <v>93000</v>
      </c>
      <c r="F41" s="7">
        <v>148000</v>
      </c>
      <c r="G41" s="7">
        <v>112000</v>
      </c>
      <c r="H41" s="7">
        <v>12000</v>
      </c>
      <c r="I41" s="8">
        <v>54.240132677866598</v>
      </c>
      <c r="J41" s="8">
        <v>67.686019958400195</v>
      </c>
      <c r="K41" s="8">
        <v>48.336016054518502</v>
      </c>
      <c r="L41" s="8">
        <v>77.391340619003898</v>
      </c>
      <c r="M41" s="8">
        <v>79.789566927007399</v>
      </c>
      <c r="N41" s="8">
        <v>59.457984528981697</v>
      </c>
      <c r="O41" s="8">
        <v>7.0364568753461896</v>
      </c>
      <c r="P41" s="7"/>
    </row>
    <row r="42" spans="1:16" x14ac:dyDescent="0.25">
      <c r="A42" s="11" t="s">
        <v>112</v>
      </c>
      <c r="B42" s="7">
        <v>422000</v>
      </c>
      <c r="C42" s="7">
        <v>408000</v>
      </c>
      <c r="D42" s="7">
        <v>53000</v>
      </c>
      <c r="E42" s="7">
        <v>91000</v>
      </c>
      <c r="F42" s="7">
        <v>149000</v>
      </c>
      <c r="G42" s="7">
        <v>116000</v>
      </c>
      <c r="H42" s="7">
        <v>14000</v>
      </c>
      <c r="I42" s="8">
        <v>55.619849733397999</v>
      </c>
      <c r="J42" s="8">
        <v>69.1154818598134</v>
      </c>
      <c r="K42" s="8">
        <v>54.813718027590397</v>
      </c>
      <c r="L42" s="8">
        <v>76.136221776509103</v>
      </c>
      <c r="M42" s="8">
        <v>80.145462381811797</v>
      </c>
      <c r="N42" s="8">
        <v>61.086125893786701</v>
      </c>
      <c r="O42" s="8">
        <v>8.2330080933648695</v>
      </c>
      <c r="P42" s="7"/>
    </row>
    <row r="43" spans="1:16" x14ac:dyDescent="0.25">
      <c r="A43" s="11" t="s">
        <v>113</v>
      </c>
      <c r="B43" s="7">
        <v>421000</v>
      </c>
      <c r="C43" s="7">
        <v>408000</v>
      </c>
      <c r="D43" s="7">
        <v>51000</v>
      </c>
      <c r="E43" s="7">
        <v>94000</v>
      </c>
      <c r="F43" s="7">
        <v>149000</v>
      </c>
      <c r="G43" s="7">
        <v>114000</v>
      </c>
      <c r="H43" s="7">
        <v>13000</v>
      </c>
      <c r="I43" s="8">
        <v>55.517214119135097</v>
      </c>
      <c r="J43" s="8">
        <v>69.081060035379707</v>
      </c>
      <c r="K43" s="8">
        <v>53.293625543722001</v>
      </c>
      <c r="L43" s="8">
        <v>77.991725148389605</v>
      </c>
      <c r="M43" s="8">
        <v>80.298760016597797</v>
      </c>
      <c r="N43" s="8">
        <v>60.419816257704397</v>
      </c>
      <c r="O43" s="8">
        <v>7.8895592474812002</v>
      </c>
      <c r="P43" s="7"/>
    </row>
    <row r="44" spans="1:16" x14ac:dyDescent="0.25">
      <c r="A44" s="11" t="s">
        <v>121</v>
      </c>
      <c r="B44" s="7">
        <v>8000</v>
      </c>
      <c r="C44" s="7">
        <v>7000</v>
      </c>
      <c r="D44" s="7">
        <v>8000</v>
      </c>
      <c r="E44" s="7">
        <v>1000</v>
      </c>
      <c r="F44" s="7">
        <v>0</v>
      </c>
      <c r="G44" s="7">
        <v>-2000</v>
      </c>
      <c r="H44" s="7">
        <v>1000</v>
      </c>
      <c r="I44" s="8">
        <v>0.873318001500479</v>
      </c>
      <c r="J44" s="8">
        <v>0.96168565336945699</v>
      </c>
      <c r="K44" s="8">
        <v>8.5005520594207802</v>
      </c>
      <c r="L44" s="8">
        <v>0.44375625612227099</v>
      </c>
      <c r="M44" s="8">
        <v>-0.480247241300987</v>
      </c>
      <c r="N44" s="8">
        <v>-1.11252310665067</v>
      </c>
      <c r="O44" s="8">
        <v>0.56007547888458098</v>
      </c>
      <c r="P44" s="7" t="s">
        <v>120</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heetViews>
  <sheetFormatPr defaultColWidth="10.90625" defaultRowHeight="15" x14ac:dyDescent="0.25"/>
  <cols>
    <col min="1" max="1" width="21.81640625" customWidth="1"/>
    <col min="2" max="12" width="12.81640625" customWidth="1"/>
    <col min="13" max="13" width="70.81640625" customWidth="1"/>
  </cols>
  <sheetData>
    <row r="1" spans="1:13" ht="19.2" x14ac:dyDescent="0.35">
      <c r="A1" s="2" t="s">
        <v>187</v>
      </c>
    </row>
    <row r="2" spans="1:13" x14ac:dyDescent="0.25">
      <c r="A2" t="s">
        <v>138</v>
      </c>
    </row>
    <row r="3" spans="1:13" ht="30" customHeight="1" x14ac:dyDescent="0.3">
      <c r="A3" s="3" t="s">
        <v>69</v>
      </c>
    </row>
    <row r="4" spans="1:13" x14ac:dyDescent="0.25">
      <c r="A4" t="s">
        <v>139</v>
      </c>
    </row>
    <row r="5" spans="1:13" x14ac:dyDescent="0.25">
      <c r="A5" t="s">
        <v>140</v>
      </c>
    </row>
    <row r="6" spans="1:13" x14ac:dyDescent="0.25">
      <c r="A6" t="s">
        <v>188</v>
      </c>
    </row>
    <row r="7" spans="1:13" ht="30" customHeight="1" x14ac:dyDescent="0.3">
      <c r="A7" s="3" t="s">
        <v>189</v>
      </c>
    </row>
    <row r="8" spans="1:13" ht="62.4" x14ac:dyDescent="0.3">
      <c r="A8" s="5" t="s">
        <v>76</v>
      </c>
      <c r="B8" s="6" t="s">
        <v>192</v>
      </c>
      <c r="C8" s="6" t="s">
        <v>193</v>
      </c>
      <c r="D8" s="6" t="s">
        <v>194</v>
      </c>
      <c r="E8" s="6" t="s">
        <v>195</v>
      </c>
      <c r="F8" s="6" t="s">
        <v>196</v>
      </c>
      <c r="G8" s="6" t="s">
        <v>197</v>
      </c>
      <c r="H8" s="6" t="s">
        <v>198</v>
      </c>
      <c r="I8" s="6" t="s">
        <v>199</v>
      </c>
      <c r="J8" s="6" t="s">
        <v>200</v>
      </c>
      <c r="K8" s="6" t="s">
        <v>201</v>
      </c>
      <c r="L8" s="6" t="s">
        <v>202</v>
      </c>
      <c r="M8" s="6" t="s">
        <v>104</v>
      </c>
    </row>
    <row r="9" spans="1:13" x14ac:dyDescent="0.25">
      <c r="A9" s="11" t="s">
        <v>105</v>
      </c>
      <c r="B9" s="7">
        <v>340000</v>
      </c>
      <c r="C9" s="7">
        <v>131000</v>
      </c>
      <c r="D9" s="7">
        <v>54000</v>
      </c>
      <c r="E9" s="7">
        <v>39000</v>
      </c>
      <c r="F9" s="7">
        <v>86000</v>
      </c>
      <c r="G9" s="7">
        <v>30000</v>
      </c>
      <c r="H9" s="8">
        <v>38.400343379940502</v>
      </c>
      <c r="I9" s="8">
        <v>15.802533015040501</v>
      </c>
      <c r="J9" s="8">
        <v>11.4967602337806</v>
      </c>
      <c r="K9" s="8">
        <v>25.4121735244658</v>
      </c>
      <c r="L9" s="8">
        <v>8.8881898467725797</v>
      </c>
      <c r="M9" s="7"/>
    </row>
    <row r="10" spans="1:13" x14ac:dyDescent="0.25">
      <c r="A10" s="11" t="s">
        <v>106</v>
      </c>
      <c r="B10" s="7">
        <v>341000</v>
      </c>
      <c r="C10" s="7">
        <v>119000</v>
      </c>
      <c r="D10" s="7">
        <v>51000</v>
      </c>
      <c r="E10" s="7">
        <v>38000</v>
      </c>
      <c r="F10" s="7">
        <v>96000</v>
      </c>
      <c r="G10" s="7">
        <v>37000</v>
      </c>
      <c r="H10" s="8">
        <v>35.0239520606981</v>
      </c>
      <c r="I10" s="8">
        <v>14.812165418736001</v>
      </c>
      <c r="J10" s="8">
        <v>11.2008865487338</v>
      </c>
      <c r="K10" s="8">
        <v>28.121830089886199</v>
      </c>
      <c r="L10" s="8">
        <v>10.841165881946001</v>
      </c>
      <c r="M10" s="7"/>
    </row>
    <row r="11" spans="1:13" x14ac:dyDescent="0.25">
      <c r="A11" s="11" t="s">
        <v>107</v>
      </c>
      <c r="B11" s="7">
        <v>324000</v>
      </c>
      <c r="C11" s="7">
        <v>107000</v>
      </c>
      <c r="D11" s="7">
        <v>48000</v>
      </c>
      <c r="E11" s="7">
        <v>39000</v>
      </c>
      <c r="F11" s="7">
        <v>90000</v>
      </c>
      <c r="G11" s="7">
        <v>39000</v>
      </c>
      <c r="H11" s="8">
        <v>32.9997314309175</v>
      </c>
      <c r="I11" s="8">
        <v>14.8713183654947</v>
      </c>
      <c r="J11" s="8">
        <v>12.1118482183374</v>
      </c>
      <c r="K11" s="8">
        <v>27.9126625691874</v>
      </c>
      <c r="L11" s="8">
        <v>12.104439416062901</v>
      </c>
      <c r="M11" s="7"/>
    </row>
    <row r="12" spans="1:13" x14ac:dyDescent="0.25">
      <c r="A12" s="11" t="s">
        <v>108</v>
      </c>
      <c r="B12" s="7">
        <v>333000</v>
      </c>
      <c r="C12" s="7">
        <v>118000</v>
      </c>
      <c r="D12" s="7">
        <v>47000</v>
      </c>
      <c r="E12" s="7">
        <v>37000</v>
      </c>
      <c r="F12" s="7">
        <v>86000</v>
      </c>
      <c r="G12" s="7">
        <v>45000</v>
      </c>
      <c r="H12" s="8">
        <v>35.416040130399701</v>
      </c>
      <c r="I12" s="8">
        <v>14.248336922133101</v>
      </c>
      <c r="J12" s="8">
        <v>11.0391680400342</v>
      </c>
      <c r="K12" s="8">
        <v>25.7322955887837</v>
      </c>
      <c r="L12" s="8">
        <v>13.564159318649301</v>
      </c>
      <c r="M12" s="7"/>
    </row>
    <row r="13" spans="1:13" x14ac:dyDescent="0.25">
      <c r="A13" s="11" t="s">
        <v>109</v>
      </c>
      <c r="B13" s="7">
        <v>340000</v>
      </c>
      <c r="C13" s="7">
        <v>126000</v>
      </c>
      <c r="D13" s="7">
        <v>51000</v>
      </c>
      <c r="E13" s="7">
        <v>30000</v>
      </c>
      <c r="F13" s="7">
        <v>90000</v>
      </c>
      <c r="G13" s="7">
        <v>43000</v>
      </c>
      <c r="H13" s="8">
        <v>36.969301302467002</v>
      </c>
      <c r="I13" s="8">
        <v>15.094972165612401</v>
      </c>
      <c r="J13" s="8">
        <v>8.7908436186762398</v>
      </c>
      <c r="K13" s="8">
        <v>26.5430955132673</v>
      </c>
      <c r="L13" s="8">
        <v>12.6017873999771</v>
      </c>
      <c r="M13" s="7"/>
    </row>
    <row r="14" spans="1:13" x14ac:dyDescent="0.25">
      <c r="A14" s="11" t="s">
        <v>110</v>
      </c>
      <c r="B14" s="7">
        <v>322000</v>
      </c>
      <c r="C14" s="7">
        <v>112000</v>
      </c>
      <c r="D14" s="7">
        <v>55000</v>
      </c>
      <c r="E14" s="7">
        <v>28000</v>
      </c>
      <c r="F14" s="7">
        <v>94000</v>
      </c>
      <c r="G14" s="7">
        <v>33000</v>
      </c>
      <c r="H14" s="8">
        <v>34.916968721050999</v>
      </c>
      <c r="I14" s="8">
        <v>17.063534005209998</v>
      </c>
      <c r="J14" s="8">
        <v>8.7753274932698293</v>
      </c>
      <c r="K14" s="8">
        <v>29.110685575374699</v>
      </c>
      <c r="L14" s="8">
        <v>10.133484205094399</v>
      </c>
      <c r="M14" s="7"/>
    </row>
    <row r="15" spans="1:13" x14ac:dyDescent="0.25">
      <c r="A15" s="11" t="s">
        <v>111</v>
      </c>
      <c r="B15" s="7">
        <v>328000</v>
      </c>
      <c r="C15" s="7">
        <v>121000</v>
      </c>
      <c r="D15" s="7">
        <v>56000</v>
      </c>
      <c r="E15" s="7">
        <v>30000</v>
      </c>
      <c r="F15" s="7">
        <v>89000</v>
      </c>
      <c r="G15" s="7">
        <v>33000</v>
      </c>
      <c r="H15" s="8">
        <v>36.818922582512201</v>
      </c>
      <c r="I15" s="8">
        <v>17.057739464185101</v>
      </c>
      <c r="J15" s="8">
        <v>9.1301765234476093</v>
      </c>
      <c r="K15" s="8">
        <v>27.025298140335401</v>
      </c>
      <c r="L15" s="8">
        <v>9.9678632895197801</v>
      </c>
      <c r="M15" s="7"/>
    </row>
    <row r="16" spans="1:13" x14ac:dyDescent="0.25">
      <c r="A16" s="11" t="s">
        <v>112</v>
      </c>
      <c r="B16" s="7">
        <v>320000</v>
      </c>
      <c r="C16" s="7">
        <v>120000</v>
      </c>
      <c r="D16" s="7">
        <v>60000</v>
      </c>
      <c r="E16" s="7">
        <v>30000</v>
      </c>
      <c r="F16" s="7">
        <v>78000</v>
      </c>
      <c r="G16" s="7">
        <v>33000</v>
      </c>
      <c r="H16" s="8">
        <v>37.437591501182503</v>
      </c>
      <c r="I16" s="8">
        <v>18.6787542074903</v>
      </c>
      <c r="J16" s="8">
        <v>9.2724326488732096</v>
      </c>
      <c r="K16" s="8">
        <v>24.419084800480501</v>
      </c>
      <c r="L16" s="8">
        <v>10.1921368419735</v>
      </c>
      <c r="M16" s="7"/>
    </row>
    <row r="17" spans="1:13" x14ac:dyDescent="0.25">
      <c r="A17" s="11" t="s">
        <v>113</v>
      </c>
      <c r="B17" s="7">
        <v>310000</v>
      </c>
      <c r="C17" s="7">
        <v>123000</v>
      </c>
      <c r="D17" s="7">
        <v>54000</v>
      </c>
      <c r="E17" s="7">
        <v>31000</v>
      </c>
      <c r="F17" s="7">
        <v>75000</v>
      </c>
      <c r="G17" s="7">
        <v>26000</v>
      </c>
      <c r="H17" s="8">
        <v>39.715622668806702</v>
      </c>
      <c r="I17" s="8">
        <v>17.453715215769599</v>
      </c>
      <c r="J17" s="8">
        <v>10.062358917389799</v>
      </c>
      <c r="K17" s="8">
        <v>24.333864024620599</v>
      </c>
      <c r="L17" s="8">
        <v>8.4344391734133399</v>
      </c>
      <c r="M17" s="7"/>
    </row>
    <row r="18" spans="1:13" x14ac:dyDescent="0.25">
      <c r="A18" s="11" t="s">
        <v>121</v>
      </c>
      <c r="B18" s="7">
        <v>-30000</v>
      </c>
      <c r="C18" s="7">
        <v>-3000</v>
      </c>
      <c r="D18" s="7">
        <v>3000</v>
      </c>
      <c r="E18" s="7">
        <v>1000</v>
      </c>
      <c r="F18" s="7">
        <v>-15000</v>
      </c>
      <c r="G18" s="7">
        <v>-17000</v>
      </c>
      <c r="H18" s="8">
        <v>2.7463213663396902</v>
      </c>
      <c r="I18" s="8">
        <v>2.3587430501572002</v>
      </c>
      <c r="J18" s="8">
        <v>1.2715152987135601</v>
      </c>
      <c r="K18" s="8">
        <v>-2.2092314886466902</v>
      </c>
      <c r="L18" s="8">
        <v>-4.1673482265637203</v>
      </c>
      <c r="M18" s="7" t="s">
        <v>120</v>
      </c>
    </row>
    <row r="19" spans="1:13" x14ac:dyDescent="0.25">
      <c r="A19" s="7"/>
      <c r="B19" s="7"/>
      <c r="C19" s="7"/>
      <c r="D19" s="7"/>
      <c r="E19" s="7"/>
      <c r="F19" s="7"/>
      <c r="G19" s="7"/>
      <c r="H19" s="8"/>
      <c r="I19" s="8"/>
      <c r="J19" s="8"/>
      <c r="K19" s="8"/>
      <c r="L19" s="8"/>
      <c r="M19" s="7"/>
    </row>
    <row r="20" spans="1:13" ht="30" customHeight="1" x14ac:dyDescent="0.3">
      <c r="A20" s="3" t="s">
        <v>190</v>
      </c>
    </row>
    <row r="21" spans="1:13" ht="62.4" x14ac:dyDescent="0.3">
      <c r="A21" s="5" t="s">
        <v>76</v>
      </c>
      <c r="B21" s="6" t="s">
        <v>203</v>
      </c>
      <c r="C21" s="6" t="s">
        <v>204</v>
      </c>
      <c r="D21" s="6" t="s">
        <v>205</v>
      </c>
      <c r="E21" s="6" t="s">
        <v>206</v>
      </c>
      <c r="F21" s="6" t="s">
        <v>207</v>
      </c>
      <c r="G21" s="6" t="s">
        <v>208</v>
      </c>
      <c r="H21" s="6" t="s">
        <v>209</v>
      </c>
      <c r="I21" s="6" t="s">
        <v>210</v>
      </c>
      <c r="J21" s="6" t="s">
        <v>211</v>
      </c>
      <c r="K21" s="6" t="s">
        <v>212</v>
      </c>
      <c r="L21" s="6" t="s">
        <v>213</v>
      </c>
      <c r="M21" s="6" t="s">
        <v>104</v>
      </c>
    </row>
    <row r="22" spans="1:13" x14ac:dyDescent="0.25">
      <c r="A22" s="11" t="s">
        <v>105</v>
      </c>
      <c r="B22" s="7">
        <v>148000</v>
      </c>
      <c r="C22" s="7">
        <v>67000</v>
      </c>
      <c r="D22" s="9">
        <v>6000</v>
      </c>
      <c r="E22" s="7">
        <v>15000</v>
      </c>
      <c r="F22" s="7">
        <v>43000</v>
      </c>
      <c r="G22" s="7">
        <v>16000</v>
      </c>
      <c r="H22" s="8">
        <v>45.598906156928599</v>
      </c>
      <c r="I22" s="10">
        <v>3.8622949044241102</v>
      </c>
      <c r="J22" s="8">
        <v>10.2222884063465</v>
      </c>
      <c r="K22" s="8">
        <v>29.311745275355999</v>
      </c>
      <c r="L22" s="8">
        <v>11.0047652569448</v>
      </c>
      <c r="M22" s="7" t="s">
        <v>214</v>
      </c>
    </row>
    <row r="23" spans="1:13" x14ac:dyDescent="0.25">
      <c r="A23" s="11" t="s">
        <v>106</v>
      </c>
      <c r="B23" s="7">
        <v>153000</v>
      </c>
      <c r="C23" s="7">
        <v>59000</v>
      </c>
      <c r="D23" s="9">
        <v>7000</v>
      </c>
      <c r="E23" s="7">
        <v>17000</v>
      </c>
      <c r="F23" s="7">
        <v>50000</v>
      </c>
      <c r="G23" s="7">
        <v>20000</v>
      </c>
      <c r="H23" s="8">
        <v>38.741466852884002</v>
      </c>
      <c r="I23" s="10">
        <v>4.3784997324213899</v>
      </c>
      <c r="J23" s="8">
        <v>11.308785715218001</v>
      </c>
      <c r="K23" s="8">
        <v>32.7359586493154</v>
      </c>
      <c r="L23" s="8">
        <v>12.835289050161199</v>
      </c>
      <c r="M23" s="7" t="s">
        <v>214</v>
      </c>
    </row>
    <row r="24" spans="1:13" x14ac:dyDescent="0.25">
      <c r="A24" s="11" t="s">
        <v>107</v>
      </c>
      <c r="B24" s="7">
        <v>151000</v>
      </c>
      <c r="C24" s="7">
        <v>53000</v>
      </c>
      <c r="D24" s="9">
        <v>9000</v>
      </c>
      <c r="E24" s="7">
        <v>18000</v>
      </c>
      <c r="F24" s="7">
        <v>50000</v>
      </c>
      <c r="G24" s="7">
        <v>21000</v>
      </c>
      <c r="H24" s="8">
        <v>35.212996006739502</v>
      </c>
      <c r="I24" s="10">
        <v>5.9852474892871799</v>
      </c>
      <c r="J24" s="8">
        <v>12.037491542512999</v>
      </c>
      <c r="K24" s="8">
        <v>33.139419186223897</v>
      </c>
      <c r="L24" s="8">
        <v>13.6248457752365</v>
      </c>
      <c r="M24" s="7" t="s">
        <v>214</v>
      </c>
    </row>
    <row r="25" spans="1:13" x14ac:dyDescent="0.25">
      <c r="A25" s="11" t="s">
        <v>108</v>
      </c>
      <c r="B25" s="7">
        <v>158000</v>
      </c>
      <c r="C25" s="7">
        <v>64000</v>
      </c>
      <c r="D25" s="7">
        <v>10000</v>
      </c>
      <c r="E25" s="7">
        <v>14000</v>
      </c>
      <c r="F25" s="7">
        <v>45000</v>
      </c>
      <c r="G25" s="7">
        <v>26000</v>
      </c>
      <c r="H25" s="8">
        <v>40.356853408975802</v>
      </c>
      <c r="I25" s="8">
        <v>6.08790902644109</v>
      </c>
      <c r="J25" s="8">
        <v>8.8732144666193893</v>
      </c>
      <c r="K25" s="8">
        <v>28.527378178502701</v>
      </c>
      <c r="L25" s="8">
        <v>16.154644919460999</v>
      </c>
      <c r="M25" s="7"/>
    </row>
    <row r="26" spans="1:13" x14ac:dyDescent="0.25">
      <c r="A26" s="11" t="s">
        <v>109</v>
      </c>
      <c r="B26" s="7">
        <v>152000</v>
      </c>
      <c r="C26" s="7">
        <v>64000</v>
      </c>
      <c r="D26" s="7">
        <v>10000</v>
      </c>
      <c r="E26" s="7">
        <v>12000</v>
      </c>
      <c r="F26" s="7">
        <v>41000</v>
      </c>
      <c r="G26" s="7">
        <v>24000</v>
      </c>
      <c r="H26" s="8">
        <v>42.256081156453199</v>
      </c>
      <c r="I26" s="8">
        <v>6.55984041680611</v>
      </c>
      <c r="J26" s="8">
        <v>8.1103958739345305</v>
      </c>
      <c r="K26" s="8">
        <v>27.200666679790299</v>
      </c>
      <c r="L26" s="8">
        <v>15.8730158730159</v>
      </c>
      <c r="M26" s="7"/>
    </row>
    <row r="27" spans="1:13" x14ac:dyDescent="0.25">
      <c r="A27" s="11" t="s">
        <v>110</v>
      </c>
      <c r="B27" s="7">
        <v>134000</v>
      </c>
      <c r="C27" s="7">
        <v>54000</v>
      </c>
      <c r="D27" s="7">
        <v>11000</v>
      </c>
      <c r="E27" s="7">
        <v>10000</v>
      </c>
      <c r="F27" s="7">
        <v>43000</v>
      </c>
      <c r="G27" s="7">
        <v>16000</v>
      </c>
      <c r="H27" s="8">
        <v>40.254728481575903</v>
      </c>
      <c r="I27" s="8">
        <v>8.0913313040811907</v>
      </c>
      <c r="J27" s="8">
        <v>7.6134349455168202</v>
      </c>
      <c r="K27" s="8">
        <v>32.238185340024401</v>
      </c>
      <c r="L27" s="8">
        <v>11.802319928801699</v>
      </c>
      <c r="M27" s="7"/>
    </row>
    <row r="28" spans="1:13" x14ac:dyDescent="0.25">
      <c r="A28" s="11" t="s">
        <v>111</v>
      </c>
      <c r="B28" s="7">
        <v>138000</v>
      </c>
      <c r="C28" s="7">
        <v>59000</v>
      </c>
      <c r="D28" s="7">
        <v>11000</v>
      </c>
      <c r="E28" s="7">
        <v>12000</v>
      </c>
      <c r="F28" s="7">
        <v>43000</v>
      </c>
      <c r="G28" s="7">
        <v>14000</v>
      </c>
      <c r="H28" s="8">
        <v>42.511137877490597</v>
      </c>
      <c r="I28" s="8">
        <v>7.7994166219216696</v>
      </c>
      <c r="J28" s="8">
        <v>8.6164361694408598</v>
      </c>
      <c r="K28" s="8">
        <v>30.958945856129102</v>
      </c>
      <c r="L28" s="8">
        <v>10.114063475017799</v>
      </c>
      <c r="M28" s="7"/>
    </row>
    <row r="29" spans="1:13" x14ac:dyDescent="0.25">
      <c r="A29" s="11" t="s">
        <v>112</v>
      </c>
      <c r="B29" s="7">
        <v>137000</v>
      </c>
      <c r="C29" s="7">
        <v>57000</v>
      </c>
      <c r="D29" s="7">
        <v>12000</v>
      </c>
      <c r="E29" s="7">
        <v>11000</v>
      </c>
      <c r="F29" s="7">
        <v>41000</v>
      </c>
      <c r="G29" s="7">
        <v>16000</v>
      </c>
      <c r="H29" s="8">
        <v>41.859125769107401</v>
      </c>
      <c r="I29" s="8">
        <v>8.5163152830023598</v>
      </c>
      <c r="J29" s="8">
        <v>8.2465809348846708</v>
      </c>
      <c r="K29" s="8">
        <v>29.9696731111306</v>
      </c>
      <c r="L29" s="8">
        <v>11.408304901875001</v>
      </c>
      <c r="M29" s="7"/>
    </row>
    <row r="30" spans="1:13" x14ac:dyDescent="0.25">
      <c r="A30" s="11" t="s">
        <v>113</v>
      </c>
      <c r="B30" s="7">
        <v>127000</v>
      </c>
      <c r="C30" s="7">
        <v>57000</v>
      </c>
      <c r="D30" s="7">
        <v>9000</v>
      </c>
      <c r="E30" s="7">
        <v>12000</v>
      </c>
      <c r="F30" s="7">
        <v>38000</v>
      </c>
      <c r="G30" s="7">
        <v>12000</v>
      </c>
      <c r="H30" s="8">
        <v>44.906700259822102</v>
      </c>
      <c r="I30" s="8">
        <v>6.7577356113691804</v>
      </c>
      <c r="J30" s="8">
        <v>9.3685536571923507</v>
      </c>
      <c r="K30" s="8">
        <v>29.525234233524898</v>
      </c>
      <c r="L30" s="8">
        <v>9.4417762380914905</v>
      </c>
      <c r="M30" s="7"/>
    </row>
    <row r="31" spans="1:13" x14ac:dyDescent="0.25">
      <c r="A31" s="11" t="s">
        <v>121</v>
      </c>
      <c r="B31" s="7">
        <v>-25000</v>
      </c>
      <c r="C31" s="7">
        <v>-7000</v>
      </c>
      <c r="D31" s="7">
        <v>-1000</v>
      </c>
      <c r="E31" s="7">
        <v>0</v>
      </c>
      <c r="F31" s="7">
        <v>-4000</v>
      </c>
      <c r="G31" s="7">
        <v>-12000</v>
      </c>
      <c r="H31" s="8">
        <v>2.6506191033688902</v>
      </c>
      <c r="I31" s="8">
        <v>0.197895194563076</v>
      </c>
      <c r="J31" s="8">
        <v>1.2581577832578199</v>
      </c>
      <c r="K31" s="8">
        <v>2.3245675537346102</v>
      </c>
      <c r="L31" s="8">
        <v>-6.4312396349243803</v>
      </c>
      <c r="M31" s="7" t="s">
        <v>120</v>
      </c>
    </row>
    <row r="32" spans="1:13" x14ac:dyDescent="0.25">
      <c r="A32" s="7"/>
      <c r="B32" s="7"/>
      <c r="C32" s="7"/>
      <c r="D32" s="7"/>
      <c r="E32" s="7"/>
      <c r="F32" s="7"/>
      <c r="G32" s="7"/>
      <c r="H32" s="8"/>
      <c r="I32" s="8"/>
      <c r="J32" s="8"/>
      <c r="K32" s="8"/>
      <c r="L32" s="8"/>
      <c r="M32" s="7"/>
    </row>
    <row r="33" spans="1:13" ht="30" customHeight="1" x14ac:dyDescent="0.3">
      <c r="A33" s="3" t="s">
        <v>191</v>
      </c>
    </row>
    <row r="34" spans="1:13" ht="62.4" x14ac:dyDescent="0.3">
      <c r="A34" s="5" t="s">
        <v>76</v>
      </c>
      <c r="B34" s="6" t="s">
        <v>215</v>
      </c>
      <c r="C34" s="6" t="s">
        <v>216</v>
      </c>
      <c r="D34" s="6" t="s">
        <v>217</v>
      </c>
      <c r="E34" s="6" t="s">
        <v>218</v>
      </c>
      <c r="F34" s="6" t="s">
        <v>219</v>
      </c>
      <c r="G34" s="6" t="s">
        <v>220</v>
      </c>
      <c r="H34" s="6" t="s">
        <v>221</v>
      </c>
      <c r="I34" s="6" t="s">
        <v>222</v>
      </c>
      <c r="J34" s="6" t="s">
        <v>223</v>
      </c>
      <c r="K34" s="6" t="s">
        <v>224</v>
      </c>
      <c r="L34" s="6" t="s">
        <v>225</v>
      </c>
      <c r="M34" s="6" t="s">
        <v>104</v>
      </c>
    </row>
    <row r="35" spans="1:13" x14ac:dyDescent="0.25">
      <c r="A35" s="11" t="s">
        <v>105</v>
      </c>
      <c r="B35" s="7">
        <v>192000</v>
      </c>
      <c r="C35" s="7">
        <v>63000</v>
      </c>
      <c r="D35" s="7">
        <v>48000</v>
      </c>
      <c r="E35" s="7">
        <v>24000</v>
      </c>
      <c r="F35" s="7">
        <v>43000</v>
      </c>
      <c r="G35" s="7">
        <v>14000</v>
      </c>
      <c r="H35" s="8">
        <v>32.873209571128598</v>
      </c>
      <c r="I35" s="8">
        <v>24.970376068020698</v>
      </c>
      <c r="J35" s="8">
        <v>12.4753133900173</v>
      </c>
      <c r="K35" s="8">
        <v>22.418040454857302</v>
      </c>
      <c r="L35" s="8">
        <v>7.2630605159761403</v>
      </c>
      <c r="M35" s="7"/>
    </row>
    <row r="36" spans="1:13" x14ac:dyDescent="0.25">
      <c r="A36" s="11" t="s">
        <v>106</v>
      </c>
      <c r="B36" s="7">
        <v>188000</v>
      </c>
      <c r="C36" s="7">
        <v>60000</v>
      </c>
      <c r="D36" s="7">
        <v>44000</v>
      </c>
      <c r="E36" s="7">
        <v>21000</v>
      </c>
      <c r="F36" s="7">
        <v>46000</v>
      </c>
      <c r="G36" s="7">
        <v>17000</v>
      </c>
      <c r="H36" s="8">
        <v>31.991994549480498</v>
      </c>
      <c r="I36" s="8">
        <v>23.321729688298401</v>
      </c>
      <c r="J36" s="8">
        <v>11.112885368761701</v>
      </c>
      <c r="K36" s="8">
        <v>24.358605859308501</v>
      </c>
      <c r="L36" s="8">
        <v>9.21478453415091</v>
      </c>
      <c r="M36" s="7"/>
    </row>
    <row r="37" spans="1:13" x14ac:dyDescent="0.25">
      <c r="A37" s="11" t="s">
        <v>107</v>
      </c>
      <c r="B37" s="7">
        <v>173000</v>
      </c>
      <c r="C37" s="7">
        <v>54000</v>
      </c>
      <c r="D37" s="7">
        <v>39000</v>
      </c>
      <c r="E37" s="7">
        <v>21000</v>
      </c>
      <c r="F37" s="7">
        <v>40000</v>
      </c>
      <c r="G37" s="7">
        <v>19000</v>
      </c>
      <c r="H37" s="8">
        <v>31.073129890002001</v>
      </c>
      <c r="I37" s="8">
        <v>22.6064612986113</v>
      </c>
      <c r="J37" s="8">
        <v>12.176574183676401</v>
      </c>
      <c r="K37" s="8">
        <v>23.362877847388599</v>
      </c>
      <c r="L37" s="8">
        <v>10.780956780321601</v>
      </c>
      <c r="M37" s="7"/>
    </row>
    <row r="38" spans="1:13" x14ac:dyDescent="0.25">
      <c r="A38" s="11" t="s">
        <v>108</v>
      </c>
      <c r="B38" s="7">
        <v>175000</v>
      </c>
      <c r="C38" s="7">
        <v>54000</v>
      </c>
      <c r="D38" s="7">
        <v>38000</v>
      </c>
      <c r="E38" s="7">
        <v>23000</v>
      </c>
      <c r="F38" s="7">
        <v>41000</v>
      </c>
      <c r="G38" s="7">
        <v>20000</v>
      </c>
      <c r="H38" s="8">
        <v>30.946271050521201</v>
      </c>
      <c r="I38" s="8">
        <v>21.630770993240901</v>
      </c>
      <c r="J38" s="8">
        <v>12.9986252720816</v>
      </c>
      <c r="K38" s="8">
        <v>23.203688853247801</v>
      </c>
      <c r="L38" s="8">
        <v>11.2206438309085</v>
      </c>
      <c r="M38" s="7"/>
    </row>
    <row r="39" spans="1:13" x14ac:dyDescent="0.25">
      <c r="A39" s="11" t="s">
        <v>109</v>
      </c>
      <c r="B39" s="7">
        <v>188000</v>
      </c>
      <c r="C39" s="7">
        <v>61000</v>
      </c>
      <c r="D39" s="7">
        <v>41000</v>
      </c>
      <c r="E39" s="7">
        <v>18000</v>
      </c>
      <c r="F39" s="7">
        <v>49000</v>
      </c>
      <c r="G39" s="7">
        <v>19000</v>
      </c>
      <c r="H39" s="8">
        <v>32.675726085797997</v>
      </c>
      <c r="I39" s="8">
        <v>22.026645350386399</v>
      </c>
      <c r="J39" s="8">
        <v>9.3434585664801499</v>
      </c>
      <c r="K39" s="8">
        <v>26.0090594191314</v>
      </c>
      <c r="L39" s="8">
        <v>9.9451105782040994</v>
      </c>
      <c r="M39" s="7"/>
    </row>
    <row r="40" spans="1:13" x14ac:dyDescent="0.25">
      <c r="A40" s="11" t="s">
        <v>110</v>
      </c>
      <c r="B40" s="7">
        <v>188000</v>
      </c>
      <c r="C40" s="7">
        <v>58000</v>
      </c>
      <c r="D40" s="7">
        <v>44000</v>
      </c>
      <c r="E40" s="7">
        <v>18000</v>
      </c>
      <c r="F40" s="7">
        <v>51000</v>
      </c>
      <c r="G40" s="7">
        <v>17000</v>
      </c>
      <c r="H40" s="8">
        <v>31.1200957574146</v>
      </c>
      <c r="I40" s="8">
        <v>23.445670966883899</v>
      </c>
      <c r="J40" s="8">
        <v>9.6018087511637198</v>
      </c>
      <c r="K40" s="8">
        <v>26.886022077403901</v>
      </c>
      <c r="L40" s="8">
        <v>8.9464024471339307</v>
      </c>
      <c r="M40" s="7"/>
    </row>
    <row r="41" spans="1:13" x14ac:dyDescent="0.25">
      <c r="A41" s="11" t="s">
        <v>111</v>
      </c>
      <c r="B41" s="7">
        <v>190000</v>
      </c>
      <c r="C41" s="7">
        <v>62000</v>
      </c>
      <c r="D41" s="7">
        <v>45000</v>
      </c>
      <c r="E41" s="7">
        <v>18000</v>
      </c>
      <c r="F41" s="7">
        <v>46000</v>
      </c>
      <c r="G41" s="7">
        <v>19000</v>
      </c>
      <c r="H41" s="8">
        <v>32.700152782371802</v>
      </c>
      <c r="I41" s="8">
        <v>23.756871269038701</v>
      </c>
      <c r="J41" s="8">
        <v>9.5019084670835401</v>
      </c>
      <c r="K41" s="8">
        <v>24.178991636346499</v>
      </c>
      <c r="L41" s="8">
        <v>9.8620758451595307</v>
      </c>
      <c r="M41" s="7"/>
    </row>
    <row r="42" spans="1:13" x14ac:dyDescent="0.25">
      <c r="A42" s="11" t="s">
        <v>112</v>
      </c>
      <c r="B42" s="7">
        <v>182000</v>
      </c>
      <c r="C42" s="7">
        <v>62000</v>
      </c>
      <c r="D42" s="7">
        <v>48000</v>
      </c>
      <c r="E42" s="7">
        <v>18000</v>
      </c>
      <c r="F42" s="7">
        <v>37000</v>
      </c>
      <c r="G42" s="7">
        <v>17000</v>
      </c>
      <c r="H42" s="8">
        <v>34.114172365421702</v>
      </c>
      <c r="I42" s="8">
        <v>26.317289146063501</v>
      </c>
      <c r="J42" s="8">
        <v>10.0435078029107</v>
      </c>
      <c r="K42" s="8">
        <v>20.247019112747701</v>
      </c>
      <c r="L42" s="8">
        <v>9.2780115728563892</v>
      </c>
      <c r="M42" s="7"/>
    </row>
    <row r="43" spans="1:13" x14ac:dyDescent="0.25">
      <c r="A43" s="11" t="s">
        <v>113</v>
      </c>
      <c r="B43" s="7">
        <v>183000</v>
      </c>
      <c r="C43" s="7">
        <v>66000</v>
      </c>
      <c r="D43" s="7">
        <v>45000</v>
      </c>
      <c r="E43" s="7">
        <v>19000</v>
      </c>
      <c r="F43" s="7">
        <v>38000</v>
      </c>
      <c r="G43" s="7">
        <v>14000</v>
      </c>
      <c r="H43" s="8">
        <v>36.105864253294598</v>
      </c>
      <c r="I43" s="8">
        <v>24.891458480473499</v>
      </c>
      <c r="J43" s="8">
        <v>10.5448154657294</v>
      </c>
      <c r="K43" s="8">
        <v>20.723902129220502</v>
      </c>
      <c r="L43" s="8">
        <v>7.7339596712820802</v>
      </c>
      <c r="M43" s="7"/>
    </row>
    <row r="44" spans="1:13" x14ac:dyDescent="0.25">
      <c r="A44" s="11" t="s">
        <v>121</v>
      </c>
      <c r="B44" s="7">
        <v>-5000</v>
      </c>
      <c r="C44" s="7">
        <v>5000</v>
      </c>
      <c r="D44" s="7">
        <v>4000</v>
      </c>
      <c r="E44" s="7">
        <v>2000</v>
      </c>
      <c r="F44" s="7">
        <v>-11000</v>
      </c>
      <c r="G44" s="7">
        <v>-5000</v>
      </c>
      <c r="H44" s="8">
        <v>3.4301381674965699</v>
      </c>
      <c r="I44" s="8">
        <v>2.86481313008714</v>
      </c>
      <c r="J44" s="8">
        <v>1.20135689924925</v>
      </c>
      <c r="K44" s="8">
        <v>-5.2851572899108596</v>
      </c>
      <c r="L44" s="8">
        <v>-2.2111509069220201</v>
      </c>
      <c r="M44" s="7" t="s">
        <v>120</v>
      </c>
    </row>
    <row r="45" spans="1:13" x14ac:dyDescent="0.25">
      <c r="A45" s="7"/>
      <c r="B45" s="7"/>
      <c r="C45" s="7"/>
      <c r="D45" s="7"/>
      <c r="E45" s="7"/>
      <c r="F45" s="7"/>
      <c r="G45" s="7"/>
      <c r="H45" s="8"/>
      <c r="I45" s="8"/>
      <c r="J45" s="8"/>
      <c r="K45" s="8"/>
      <c r="L45" s="8"/>
      <c r="M45" s="7"/>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ColWidth="10.90625" defaultRowHeight="15" x14ac:dyDescent="0.25"/>
  <cols>
    <col min="1" max="1" width="21.81640625" customWidth="1"/>
    <col min="2" max="10" width="12.81640625" customWidth="1"/>
    <col min="11" max="11" width="70.81640625" customWidth="1"/>
  </cols>
  <sheetData>
    <row r="1" spans="1:11" ht="19.2" x14ac:dyDescent="0.35">
      <c r="A1" s="2" t="s">
        <v>227</v>
      </c>
    </row>
    <row r="2" spans="1:11" x14ac:dyDescent="0.25">
      <c r="A2" t="s">
        <v>138</v>
      </c>
    </row>
    <row r="3" spans="1:11" ht="30" customHeight="1" x14ac:dyDescent="0.3">
      <c r="A3" s="3" t="s">
        <v>69</v>
      </c>
    </row>
    <row r="4" spans="1:11" x14ac:dyDescent="0.25">
      <c r="A4" t="s">
        <v>139</v>
      </c>
    </row>
    <row r="5" spans="1:11" x14ac:dyDescent="0.25">
      <c r="A5" t="s">
        <v>140</v>
      </c>
    </row>
    <row r="6" spans="1:11" x14ac:dyDescent="0.25">
      <c r="A6" t="s">
        <v>228</v>
      </c>
    </row>
    <row r="7" spans="1:11" x14ac:dyDescent="0.25">
      <c r="A7" t="s">
        <v>229</v>
      </c>
    </row>
    <row r="8" spans="1:11" ht="30" customHeight="1" x14ac:dyDescent="0.3">
      <c r="A8" s="3" t="s">
        <v>230</v>
      </c>
    </row>
    <row r="9" spans="1:11" ht="62.4" x14ac:dyDescent="0.3">
      <c r="A9" s="5" t="s">
        <v>76</v>
      </c>
      <c r="B9" s="6" t="s">
        <v>192</v>
      </c>
      <c r="C9" s="6" t="s">
        <v>233</v>
      </c>
      <c r="D9" s="6" t="s">
        <v>234</v>
      </c>
      <c r="E9" s="6" t="s">
        <v>235</v>
      </c>
      <c r="F9" s="6" t="s">
        <v>236</v>
      </c>
      <c r="G9" s="6" t="s">
        <v>237</v>
      </c>
      <c r="H9" s="6" t="s">
        <v>238</v>
      </c>
      <c r="I9" s="6" t="s">
        <v>239</v>
      </c>
      <c r="J9" s="6" t="s">
        <v>240</v>
      </c>
      <c r="K9" s="6" t="s">
        <v>104</v>
      </c>
    </row>
    <row r="10" spans="1:11" x14ac:dyDescent="0.25">
      <c r="A10" s="11" t="s">
        <v>105</v>
      </c>
      <c r="B10" s="7">
        <v>340000</v>
      </c>
      <c r="C10" s="7">
        <v>285000</v>
      </c>
      <c r="D10" s="7">
        <v>55000</v>
      </c>
      <c r="E10" s="7">
        <v>27000</v>
      </c>
      <c r="F10" s="9">
        <v>11000</v>
      </c>
      <c r="G10" s="7">
        <v>17000</v>
      </c>
      <c r="H10" s="8">
        <v>48.760854982867698</v>
      </c>
      <c r="I10" s="10">
        <v>20.843380046773898</v>
      </c>
      <c r="J10" s="8">
        <v>30.3957649703584</v>
      </c>
      <c r="K10" s="7" t="s">
        <v>241</v>
      </c>
    </row>
    <row r="11" spans="1:11" x14ac:dyDescent="0.25">
      <c r="A11" s="11" t="s">
        <v>106</v>
      </c>
      <c r="B11" s="7">
        <v>341000</v>
      </c>
      <c r="C11" s="7">
        <v>281000</v>
      </c>
      <c r="D11" s="7">
        <v>60000</v>
      </c>
      <c r="E11" s="7">
        <v>27000</v>
      </c>
      <c r="F11" s="9">
        <v>11000</v>
      </c>
      <c r="G11" s="7">
        <v>22000</v>
      </c>
      <c r="H11" s="8">
        <v>44.925767404534199</v>
      </c>
      <c r="I11" s="10">
        <v>18.864107536949099</v>
      </c>
      <c r="J11" s="8">
        <v>36.210125058516702</v>
      </c>
      <c r="K11" s="7" t="s">
        <v>241</v>
      </c>
    </row>
    <row r="12" spans="1:11" x14ac:dyDescent="0.25">
      <c r="A12" s="11" t="s">
        <v>107</v>
      </c>
      <c r="B12" s="7">
        <v>324000</v>
      </c>
      <c r="C12" s="7">
        <v>265000</v>
      </c>
      <c r="D12" s="7">
        <v>59000</v>
      </c>
      <c r="E12" s="7">
        <v>24000</v>
      </c>
      <c r="F12" s="9">
        <v>11000</v>
      </c>
      <c r="G12" s="7">
        <v>24000</v>
      </c>
      <c r="H12" s="8">
        <v>40.455397712876497</v>
      </c>
      <c r="I12" s="10">
        <v>19.038529754564902</v>
      </c>
      <c r="J12" s="8">
        <v>40.506072532558598</v>
      </c>
      <c r="K12" s="7" t="s">
        <v>241</v>
      </c>
    </row>
    <row r="13" spans="1:11" x14ac:dyDescent="0.25">
      <c r="A13" s="11" t="s">
        <v>108</v>
      </c>
      <c r="B13" s="7">
        <v>333000</v>
      </c>
      <c r="C13" s="7">
        <v>273000</v>
      </c>
      <c r="D13" s="7">
        <v>59000</v>
      </c>
      <c r="E13" s="7">
        <v>28000</v>
      </c>
      <c r="F13" s="7">
        <v>10000</v>
      </c>
      <c r="G13" s="7">
        <v>21000</v>
      </c>
      <c r="H13" s="8">
        <v>47.795670761587701</v>
      </c>
      <c r="I13" s="8">
        <v>16.985755082039201</v>
      </c>
      <c r="J13" s="8">
        <v>35.218574156373002</v>
      </c>
      <c r="K13" s="7"/>
    </row>
    <row r="14" spans="1:11" x14ac:dyDescent="0.25">
      <c r="A14" s="11" t="s">
        <v>109</v>
      </c>
      <c r="B14" s="7">
        <v>340000</v>
      </c>
      <c r="C14" s="7">
        <v>283000</v>
      </c>
      <c r="D14" s="7">
        <v>57000</v>
      </c>
      <c r="E14" s="7">
        <v>26000</v>
      </c>
      <c r="F14" s="9">
        <v>9000</v>
      </c>
      <c r="G14" s="7">
        <v>21000</v>
      </c>
      <c r="H14" s="8">
        <v>46.248537654310198</v>
      </c>
      <c r="I14" s="10">
        <v>16.4655759459412</v>
      </c>
      <c r="J14" s="8">
        <v>37.285886399748499</v>
      </c>
      <c r="K14" s="7" t="s">
        <v>241</v>
      </c>
    </row>
    <row r="15" spans="1:11" x14ac:dyDescent="0.25">
      <c r="A15" s="11" t="s">
        <v>110</v>
      </c>
      <c r="B15" s="7">
        <v>322000</v>
      </c>
      <c r="C15" s="7">
        <v>276000</v>
      </c>
      <c r="D15" s="7">
        <v>46000</v>
      </c>
      <c r="E15" s="7">
        <v>21000</v>
      </c>
      <c r="F15" s="9">
        <v>9000</v>
      </c>
      <c r="G15" s="7">
        <v>15000</v>
      </c>
      <c r="H15" s="8">
        <v>46.054531926998997</v>
      </c>
      <c r="I15" s="10">
        <v>20.138736925029502</v>
      </c>
      <c r="J15" s="8">
        <v>33.806731147971497</v>
      </c>
      <c r="K15" s="7" t="s">
        <v>241</v>
      </c>
    </row>
    <row r="16" spans="1:11" x14ac:dyDescent="0.25">
      <c r="A16" s="11" t="s">
        <v>111</v>
      </c>
      <c r="B16" s="7">
        <v>328000</v>
      </c>
      <c r="C16" s="7">
        <v>278000</v>
      </c>
      <c r="D16" s="7">
        <v>50000</v>
      </c>
      <c r="E16" s="7">
        <v>21000</v>
      </c>
      <c r="F16" s="7">
        <v>10000</v>
      </c>
      <c r="G16" s="7">
        <v>20000</v>
      </c>
      <c r="H16" s="8">
        <v>41.494015190678802</v>
      </c>
      <c r="I16" s="8">
        <v>19.547063267984299</v>
      </c>
      <c r="J16" s="8">
        <v>38.958921541336899</v>
      </c>
      <c r="K16" s="7"/>
    </row>
    <row r="17" spans="1:11" x14ac:dyDescent="0.25">
      <c r="A17" s="11" t="s">
        <v>112</v>
      </c>
      <c r="B17" s="7">
        <v>320000</v>
      </c>
      <c r="C17" s="7">
        <v>271000</v>
      </c>
      <c r="D17" s="7">
        <v>48000</v>
      </c>
      <c r="E17" s="7">
        <v>19000</v>
      </c>
      <c r="F17" s="7">
        <v>10000</v>
      </c>
      <c r="G17" s="7">
        <v>20000</v>
      </c>
      <c r="H17" s="8">
        <v>38.773909993190699</v>
      </c>
      <c r="I17" s="8">
        <v>20.939685945979399</v>
      </c>
      <c r="J17" s="8">
        <v>40.286404060829902</v>
      </c>
      <c r="K17" s="7"/>
    </row>
    <row r="18" spans="1:11" x14ac:dyDescent="0.25">
      <c r="A18" s="11" t="s">
        <v>113</v>
      </c>
      <c r="B18" s="7">
        <v>310000</v>
      </c>
      <c r="C18" s="7">
        <v>265000</v>
      </c>
      <c r="D18" s="7">
        <v>45000</v>
      </c>
      <c r="E18" s="7">
        <v>20000</v>
      </c>
      <c r="F18" s="7">
        <v>9000</v>
      </c>
      <c r="G18" s="7">
        <v>15000</v>
      </c>
      <c r="H18" s="8">
        <v>45.353326748675599</v>
      </c>
      <c r="I18" s="8">
        <v>21.107569363383298</v>
      </c>
      <c r="J18" s="8">
        <v>33.539103887941103</v>
      </c>
      <c r="K18" s="7"/>
    </row>
    <row r="19" spans="1:11" x14ac:dyDescent="0.25">
      <c r="A19" s="11" t="s">
        <v>121</v>
      </c>
      <c r="B19" s="7">
        <v>-30000</v>
      </c>
      <c r="C19" s="7">
        <v>-18000</v>
      </c>
      <c r="D19" s="7">
        <v>-13000</v>
      </c>
      <c r="E19" s="7">
        <v>-6000</v>
      </c>
      <c r="F19" s="9">
        <v>0</v>
      </c>
      <c r="G19" s="7">
        <v>-6000</v>
      </c>
      <c r="H19" s="8">
        <v>-0.89521090563460604</v>
      </c>
      <c r="I19" s="10">
        <v>4.6419934174420696</v>
      </c>
      <c r="J19" s="8">
        <v>-3.74678251180746</v>
      </c>
      <c r="K19" s="7" t="s">
        <v>245</v>
      </c>
    </row>
    <row r="20" spans="1:11" x14ac:dyDescent="0.25">
      <c r="A20" s="7"/>
      <c r="B20" s="7"/>
      <c r="C20" s="7"/>
      <c r="D20" s="7"/>
      <c r="E20" s="7"/>
      <c r="F20" s="7"/>
      <c r="G20" s="7"/>
      <c r="H20" s="8"/>
      <c r="I20" s="8"/>
      <c r="J20" s="8"/>
      <c r="K20" s="7"/>
    </row>
    <row r="21" spans="1:11" ht="30" customHeight="1" x14ac:dyDescent="0.3">
      <c r="A21" s="3" t="s">
        <v>231</v>
      </c>
    </row>
    <row r="22" spans="1:11" ht="62.4" x14ac:dyDescent="0.3">
      <c r="A22" s="5" t="s">
        <v>76</v>
      </c>
      <c r="B22" s="6" t="s">
        <v>203</v>
      </c>
      <c r="C22" s="6" t="s">
        <v>242</v>
      </c>
      <c r="D22" s="6" t="s">
        <v>243</v>
      </c>
      <c r="E22" s="6" t="s">
        <v>235</v>
      </c>
      <c r="F22" s="6" t="s">
        <v>236</v>
      </c>
      <c r="G22" s="6" t="s">
        <v>237</v>
      </c>
      <c r="H22" s="6" t="s">
        <v>238</v>
      </c>
      <c r="I22" s="6" t="s">
        <v>239</v>
      </c>
      <c r="J22" s="6" t="s">
        <v>240</v>
      </c>
      <c r="K22" s="6" t="s">
        <v>104</v>
      </c>
    </row>
    <row r="23" spans="1:11" x14ac:dyDescent="0.25">
      <c r="A23" s="11" t="s">
        <v>105</v>
      </c>
      <c r="B23" s="7">
        <v>148000</v>
      </c>
      <c r="C23" s="7">
        <v>121000</v>
      </c>
      <c r="D23" s="7">
        <v>27000</v>
      </c>
      <c r="E23" s="9">
        <v>15000</v>
      </c>
      <c r="F23" s="9">
        <v>4000</v>
      </c>
      <c r="G23" s="9">
        <v>8000</v>
      </c>
      <c r="H23" s="10">
        <v>56.476101218369301</v>
      </c>
      <c r="I23" s="10">
        <v>14.0243673851921</v>
      </c>
      <c r="J23" s="10">
        <v>29.499531396438599</v>
      </c>
      <c r="K23" s="7" t="s">
        <v>244</v>
      </c>
    </row>
    <row r="24" spans="1:11" x14ac:dyDescent="0.25">
      <c r="A24" s="11" t="s">
        <v>106</v>
      </c>
      <c r="B24" s="7">
        <v>153000</v>
      </c>
      <c r="C24" s="7">
        <v>125000</v>
      </c>
      <c r="D24" s="7">
        <v>28000</v>
      </c>
      <c r="E24" s="7">
        <v>15000</v>
      </c>
      <c r="F24" s="9">
        <v>2000</v>
      </c>
      <c r="G24" s="7">
        <v>11000</v>
      </c>
      <c r="H24" s="8">
        <v>53.171601855155203</v>
      </c>
      <c r="I24" s="10">
        <v>6.8391009632536601</v>
      </c>
      <c r="J24" s="8">
        <v>39.989297181591098</v>
      </c>
      <c r="K24" s="7" t="s">
        <v>245</v>
      </c>
    </row>
    <row r="25" spans="1:11" x14ac:dyDescent="0.25">
      <c r="A25" s="11" t="s">
        <v>107</v>
      </c>
      <c r="B25" s="7">
        <v>151000</v>
      </c>
      <c r="C25" s="7">
        <v>122000</v>
      </c>
      <c r="D25" s="7">
        <v>29000</v>
      </c>
      <c r="E25" s="9">
        <v>13000</v>
      </c>
      <c r="F25" s="9">
        <v>3000</v>
      </c>
      <c r="G25" s="7">
        <v>13000</v>
      </c>
      <c r="H25" s="10">
        <v>44.522442769209498</v>
      </c>
      <c r="I25" s="10">
        <v>11.740092675842</v>
      </c>
      <c r="J25" s="8">
        <v>43.737464554948502</v>
      </c>
      <c r="K25" s="7" t="s">
        <v>246</v>
      </c>
    </row>
    <row r="26" spans="1:11" x14ac:dyDescent="0.25">
      <c r="A26" s="11" t="s">
        <v>108</v>
      </c>
      <c r="B26" s="7">
        <v>158000</v>
      </c>
      <c r="C26" s="7">
        <v>128000</v>
      </c>
      <c r="D26" s="7">
        <v>30000</v>
      </c>
      <c r="E26" s="7">
        <v>15000</v>
      </c>
      <c r="F26" s="9">
        <v>3000</v>
      </c>
      <c r="G26" s="7">
        <v>12000</v>
      </c>
      <c r="H26" s="8">
        <v>50.178172977653503</v>
      </c>
      <c r="I26" s="10">
        <v>8.7288107370033607</v>
      </c>
      <c r="J26" s="8">
        <v>41.093016285343197</v>
      </c>
      <c r="K26" s="7" t="s">
        <v>245</v>
      </c>
    </row>
    <row r="27" spans="1:11" x14ac:dyDescent="0.25">
      <c r="A27" s="11" t="s">
        <v>109</v>
      </c>
      <c r="B27" s="7">
        <v>152000</v>
      </c>
      <c r="C27" s="7">
        <v>123000</v>
      </c>
      <c r="D27" s="7">
        <v>29000</v>
      </c>
      <c r="E27" s="7">
        <v>13000</v>
      </c>
      <c r="F27" s="9">
        <v>3000</v>
      </c>
      <c r="G27" s="7">
        <v>14000</v>
      </c>
      <c r="H27" s="8">
        <v>43.2943263621166</v>
      </c>
      <c r="I27" s="10">
        <v>9.6141380369144702</v>
      </c>
      <c r="J27" s="8">
        <v>47.091535600968903</v>
      </c>
      <c r="K27" s="7" t="s">
        <v>245</v>
      </c>
    </row>
    <row r="28" spans="1:11" x14ac:dyDescent="0.25">
      <c r="A28" s="11" t="s">
        <v>110</v>
      </c>
      <c r="B28" s="7">
        <v>134000</v>
      </c>
      <c r="C28" s="7">
        <v>112000</v>
      </c>
      <c r="D28" s="7">
        <v>22000</v>
      </c>
      <c r="E28" s="7">
        <v>10000</v>
      </c>
      <c r="F28" s="9">
        <v>3000</v>
      </c>
      <c r="G28" s="7">
        <v>9000</v>
      </c>
      <c r="H28" s="8">
        <v>46.722937133895996</v>
      </c>
      <c r="I28" s="10">
        <v>13.514136801808</v>
      </c>
      <c r="J28" s="8">
        <v>39.762926064295897</v>
      </c>
      <c r="K28" s="7" t="s">
        <v>245</v>
      </c>
    </row>
    <row r="29" spans="1:11" x14ac:dyDescent="0.25">
      <c r="A29" s="11" t="s">
        <v>111</v>
      </c>
      <c r="B29" s="7">
        <v>138000</v>
      </c>
      <c r="C29" s="7">
        <v>113000</v>
      </c>
      <c r="D29" s="7">
        <v>25000</v>
      </c>
      <c r="E29" s="7">
        <v>12000</v>
      </c>
      <c r="F29" s="9">
        <v>3000</v>
      </c>
      <c r="G29" s="7">
        <v>10000</v>
      </c>
      <c r="H29" s="8">
        <v>49.024956234987599</v>
      </c>
      <c r="I29" s="10">
        <v>10.540243455603999</v>
      </c>
      <c r="J29" s="8">
        <v>40.434800309408502</v>
      </c>
      <c r="K29" s="7" t="s">
        <v>245</v>
      </c>
    </row>
    <row r="30" spans="1:11" x14ac:dyDescent="0.25">
      <c r="A30" s="11" t="s">
        <v>112</v>
      </c>
      <c r="B30" s="7">
        <v>137000</v>
      </c>
      <c r="C30" s="7">
        <v>114000</v>
      </c>
      <c r="D30" s="7">
        <v>23000</v>
      </c>
      <c r="E30" s="7">
        <v>11000</v>
      </c>
      <c r="F30" s="9">
        <v>2000</v>
      </c>
      <c r="G30" s="7">
        <v>11000</v>
      </c>
      <c r="H30" s="8">
        <v>45.334074295729501</v>
      </c>
      <c r="I30" s="10">
        <v>8.0921643226606292</v>
      </c>
      <c r="J30" s="8">
        <v>46.573761381609899</v>
      </c>
      <c r="K30" s="7" t="s">
        <v>245</v>
      </c>
    </row>
    <row r="31" spans="1:11" x14ac:dyDescent="0.25">
      <c r="A31" s="11" t="s">
        <v>113</v>
      </c>
      <c r="B31" s="7">
        <v>127000</v>
      </c>
      <c r="C31" s="7">
        <v>107000</v>
      </c>
      <c r="D31" s="7">
        <v>20000</v>
      </c>
      <c r="E31" s="7">
        <v>11000</v>
      </c>
      <c r="F31" s="9">
        <v>1000</v>
      </c>
      <c r="G31" s="7">
        <v>7000</v>
      </c>
      <c r="H31" s="8">
        <v>57.015445939212803</v>
      </c>
      <c r="I31" s="10">
        <v>6.0239162929745902</v>
      </c>
      <c r="J31" s="8">
        <v>36.960637767812699</v>
      </c>
      <c r="K31" s="7" t="s">
        <v>245</v>
      </c>
    </row>
    <row r="32" spans="1:11" x14ac:dyDescent="0.25">
      <c r="A32" s="11" t="s">
        <v>121</v>
      </c>
      <c r="B32" s="7">
        <v>-25000</v>
      </c>
      <c r="C32" s="7">
        <v>-16000</v>
      </c>
      <c r="D32" s="7">
        <v>-9000</v>
      </c>
      <c r="E32" s="7">
        <v>-1000</v>
      </c>
      <c r="F32" s="9">
        <v>-2000</v>
      </c>
      <c r="G32" s="7">
        <v>-6000</v>
      </c>
      <c r="H32" s="8">
        <v>13.7211195770962</v>
      </c>
      <c r="I32" s="10">
        <v>-3.59022174393988</v>
      </c>
      <c r="J32" s="8">
        <v>-10.130897833156199</v>
      </c>
      <c r="K32" s="7" t="s">
        <v>245</v>
      </c>
    </row>
    <row r="33" spans="1:11" x14ac:dyDescent="0.25">
      <c r="A33" s="7"/>
      <c r="B33" s="7"/>
      <c r="C33" s="7"/>
      <c r="D33" s="7"/>
      <c r="E33" s="7"/>
      <c r="F33" s="7"/>
      <c r="G33" s="7"/>
      <c r="H33" s="8"/>
      <c r="I33" s="8"/>
      <c r="J33" s="8"/>
      <c r="K33" s="7"/>
    </row>
    <row r="34" spans="1:11" ht="30" customHeight="1" x14ac:dyDescent="0.3">
      <c r="A34" s="3" t="s">
        <v>232</v>
      </c>
    </row>
    <row r="35" spans="1:11" ht="62.4" x14ac:dyDescent="0.3">
      <c r="A35" s="5" t="s">
        <v>76</v>
      </c>
      <c r="B35" s="6" t="s">
        <v>215</v>
      </c>
      <c r="C35" s="6" t="s">
        <v>247</v>
      </c>
      <c r="D35" s="6" t="s">
        <v>248</v>
      </c>
      <c r="E35" s="6" t="s">
        <v>235</v>
      </c>
      <c r="F35" s="6" t="s">
        <v>236</v>
      </c>
      <c r="G35" s="6" t="s">
        <v>237</v>
      </c>
      <c r="H35" s="6" t="s">
        <v>238</v>
      </c>
      <c r="I35" s="6" t="s">
        <v>239</v>
      </c>
      <c r="J35" s="6" t="s">
        <v>240</v>
      </c>
      <c r="K35" s="6" t="s">
        <v>104</v>
      </c>
    </row>
    <row r="36" spans="1:11" x14ac:dyDescent="0.25">
      <c r="A36" s="11" t="s">
        <v>105</v>
      </c>
      <c r="B36" s="7">
        <v>192000</v>
      </c>
      <c r="C36" s="7">
        <v>164000</v>
      </c>
      <c r="D36" s="7">
        <v>28000</v>
      </c>
      <c r="E36" s="9">
        <v>12000</v>
      </c>
      <c r="F36" s="9">
        <v>8000</v>
      </c>
      <c r="G36" s="9">
        <v>9000</v>
      </c>
      <c r="H36" s="10">
        <v>41.535598932734203</v>
      </c>
      <c r="I36" s="10">
        <v>27.2293217244769</v>
      </c>
      <c r="J36" s="10">
        <v>31.2350793427889</v>
      </c>
      <c r="K36" s="7" t="s">
        <v>244</v>
      </c>
    </row>
    <row r="37" spans="1:11" x14ac:dyDescent="0.25">
      <c r="A37" s="11" t="s">
        <v>106</v>
      </c>
      <c r="B37" s="7">
        <v>188000</v>
      </c>
      <c r="C37" s="7">
        <v>156000</v>
      </c>
      <c r="D37" s="7">
        <v>32000</v>
      </c>
      <c r="E37" s="9">
        <v>12000</v>
      </c>
      <c r="F37" s="9">
        <v>9000</v>
      </c>
      <c r="G37" s="9">
        <v>10000</v>
      </c>
      <c r="H37" s="10">
        <v>37.653388710590903</v>
      </c>
      <c r="I37" s="10">
        <v>29.4695110439872</v>
      </c>
      <c r="J37" s="10">
        <v>32.8771002454219</v>
      </c>
      <c r="K37" s="7" t="s">
        <v>244</v>
      </c>
    </row>
    <row r="38" spans="1:11" x14ac:dyDescent="0.25">
      <c r="A38" s="11" t="s">
        <v>107</v>
      </c>
      <c r="B38" s="7">
        <v>173000</v>
      </c>
      <c r="C38" s="7">
        <v>143000</v>
      </c>
      <c r="D38" s="7">
        <v>30000</v>
      </c>
      <c r="E38" s="9">
        <v>11000</v>
      </c>
      <c r="F38" s="9">
        <v>8000</v>
      </c>
      <c r="G38" s="9">
        <v>11000</v>
      </c>
      <c r="H38" s="10">
        <v>36.5716738764323</v>
      </c>
      <c r="I38" s="10">
        <v>26.007991282237601</v>
      </c>
      <c r="J38" s="10">
        <v>37.420334841330103</v>
      </c>
      <c r="K38" s="7" t="s">
        <v>244</v>
      </c>
    </row>
    <row r="39" spans="1:11" x14ac:dyDescent="0.25">
      <c r="A39" s="11" t="s">
        <v>108</v>
      </c>
      <c r="B39" s="7">
        <v>175000</v>
      </c>
      <c r="C39" s="7">
        <v>145000</v>
      </c>
      <c r="D39" s="7">
        <v>29000</v>
      </c>
      <c r="E39" s="7">
        <v>13000</v>
      </c>
      <c r="F39" s="9">
        <v>7000</v>
      </c>
      <c r="G39" s="7">
        <v>9000</v>
      </c>
      <c r="H39" s="8">
        <v>45.341657519209598</v>
      </c>
      <c r="I39" s="10">
        <v>25.490532381997799</v>
      </c>
      <c r="J39" s="8">
        <v>29.167810098792501</v>
      </c>
      <c r="K39" s="7" t="s">
        <v>245</v>
      </c>
    </row>
    <row r="40" spans="1:11" x14ac:dyDescent="0.25">
      <c r="A40" s="11" t="s">
        <v>109</v>
      </c>
      <c r="B40" s="7">
        <v>188000</v>
      </c>
      <c r="C40" s="7">
        <v>160000</v>
      </c>
      <c r="D40" s="7">
        <v>28000</v>
      </c>
      <c r="E40" s="7">
        <v>14000</v>
      </c>
      <c r="F40" s="9">
        <v>7000</v>
      </c>
      <c r="G40" s="9">
        <v>8000</v>
      </c>
      <c r="H40" s="8">
        <v>49.345493562231802</v>
      </c>
      <c r="I40" s="10">
        <v>23.648068669527898</v>
      </c>
      <c r="J40" s="10">
        <v>27.0064377682403</v>
      </c>
      <c r="K40" s="7" t="s">
        <v>249</v>
      </c>
    </row>
    <row r="41" spans="1:11" x14ac:dyDescent="0.25">
      <c r="A41" s="11" t="s">
        <v>110</v>
      </c>
      <c r="B41" s="7">
        <v>188000</v>
      </c>
      <c r="C41" s="7">
        <v>164000</v>
      </c>
      <c r="D41" s="7">
        <v>24000</v>
      </c>
      <c r="E41" s="7">
        <v>11000</v>
      </c>
      <c r="F41" s="9">
        <v>6000</v>
      </c>
      <c r="G41" s="9">
        <v>7000</v>
      </c>
      <c r="H41" s="8">
        <v>45.4511387766998</v>
      </c>
      <c r="I41" s="10">
        <v>26.118999042344999</v>
      </c>
      <c r="J41" s="10">
        <v>28.429862180955201</v>
      </c>
      <c r="K41" s="7" t="s">
        <v>249</v>
      </c>
    </row>
    <row r="42" spans="1:11" x14ac:dyDescent="0.25">
      <c r="A42" s="11" t="s">
        <v>111</v>
      </c>
      <c r="B42" s="7">
        <v>190000</v>
      </c>
      <c r="C42" s="7">
        <v>165000</v>
      </c>
      <c r="D42" s="7">
        <v>26000</v>
      </c>
      <c r="E42" s="7">
        <v>9000</v>
      </c>
      <c r="F42" s="9">
        <v>7000</v>
      </c>
      <c r="G42" s="7">
        <v>10000</v>
      </c>
      <c r="H42" s="8">
        <v>34.304924021608201</v>
      </c>
      <c r="I42" s="10">
        <v>28.145039057945699</v>
      </c>
      <c r="J42" s="8">
        <v>37.550036920446203</v>
      </c>
      <c r="K42" s="7" t="s">
        <v>245</v>
      </c>
    </row>
    <row r="43" spans="1:11" x14ac:dyDescent="0.25">
      <c r="A43" s="11" t="s">
        <v>112</v>
      </c>
      <c r="B43" s="7">
        <v>182000</v>
      </c>
      <c r="C43" s="7">
        <v>157000</v>
      </c>
      <c r="D43" s="7">
        <v>25000</v>
      </c>
      <c r="E43" s="9">
        <v>8000</v>
      </c>
      <c r="F43" s="9">
        <v>8000</v>
      </c>
      <c r="G43" s="7">
        <v>9000</v>
      </c>
      <c r="H43" s="10">
        <v>32.652572796170702</v>
      </c>
      <c r="I43" s="10">
        <v>32.927802153968898</v>
      </c>
      <c r="J43" s="8">
        <v>34.4196250498604</v>
      </c>
      <c r="K43" s="7" t="s">
        <v>246</v>
      </c>
    </row>
    <row r="44" spans="1:11" x14ac:dyDescent="0.25">
      <c r="A44" s="11" t="s">
        <v>113</v>
      </c>
      <c r="B44" s="7">
        <v>183000</v>
      </c>
      <c r="C44" s="7">
        <v>158000</v>
      </c>
      <c r="D44" s="7">
        <v>24000</v>
      </c>
      <c r="E44" s="9">
        <v>9000</v>
      </c>
      <c r="F44" s="9">
        <v>8000</v>
      </c>
      <c r="G44" s="9">
        <v>8000</v>
      </c>
      <c r="H44" s="10">
        <v>35.791322820491899</v>
      </c>
      <c r="I44" s="10">
        <v>33.4749571043386</v>
      </c>
      <c r="J44" s="10">
        <v>30.733720075169501</v>
      </c>
      <c r="K44" s="7" t="s">
        <v>244</v>
      </c>
    </row>
    <row r="45" spans="1:11" x14ac:dyDescent="0.25">
      <c r="A45" s="11" t="s">
        <v>121</v>
      </c>
      <c r="B45" s="7">
        <v>-5000</v>
      </c>
      <c r="C45" s="7">
        <v>-2000</v>
      </c>
      <c r="D45" s="7">
        <v>-3000</v>
      </c>
      <c r="E45" s="9">
        <v>-5000</v>
      </c>
      <c r="F45" s="9">
        <v>2000</v>
      </c>
      <c r="G45" s="9">
        <v>0</v>
      </c>
      <c r="H45" s="10">
        <v>-13.554170741739901</v>
      </c>
      <c r="I45" s="10">
        <v>9.8268884348106997</v>
      </c>
      <c r="J45" s="10">
        <v>3.7272823069291601</v>
      </c>
      <c r="K45" s="7" t="s">
        <v>244</v>
      </c>
    </row>
    <row r="46" spans="1:11" x14ac:dyDescent="0.25">
      <c r="A46" s="7"/>
      <c r="B46" s="7"/>
      <c r="C46" s="7"/>
      <c r="D46" s="7"/>
      <c r="E46" s="7"/>
      <c r="F46" s="7"/>
      <c r="G46" s="7"/>
      <c r="H46" s="8"/>
      <c r="I46" s="8"/>
      <c r="J46" s="8"/>
      <c r="K46" s="7"/>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heetViews>
  <sheetFormatPr defaultColWidth="10.90625" defaultRowHeight="15" x14ac:dyDescent="0.25"/>
  <cols>
    <col min="1" max="1" width="21.81640625" customWidth="1"/>
    <col min="2" max="14" width="12.81640625" customWidth="1"/>
    <col min="15" max="15" width="70.81640625" customWidth="1"/>
  </cols>
  <sheetData>
    <row r="1" spans="1:15" ht="19.2" x14ac:dyDescent="0.35">
      <c r="A1" s="2" t="s">
        <v>250</v>
      </c>
    </row>
    <row r="2" spans="1:15" x14ac:dyDescent="0.25">
      <c r="A2" t="s">
        <v>138</v>
      </c>
    </row>
    <row r="3" spans="1:15" ht="30" customHeight="1" x14ac:dyDescent="0.3">
      <c r="A3" s="3" t="s">
        <v>69</v>
      </c>
    </row>
    <row r="4" spans="1:15" x14ac:dyDescent="0.25">
      <c r="A4" t="s">
        <v>139</v>
      </c>
    </row>
    <row r="5" spans="1:15" x14ac:dyDescent="0.25">
      <c r="A5" t="s">
        <v>140</v>
      </c>
    </row>
    <row r="6" spans="1:15" x14ac:dyDescent="0.25">
      <c r="A6" t="s">
        <v>251</v>
      </c>
    </row>
    <row r="7" spans="1:15" x14ac:dyDescent="0.25">
      <c r="A7" t="s">
        <v>252</v>
      </c>
    </row>
    <row r="8" spans="1:15" ht="30" customHeight="1" x14ac:dyDescent="0.3">
      <c r="A8" s="3" t="s">
        <v>253</v>
      </c>
    </row>
    <row r="9" spans="1:15" ht="62.4" x14ac:dyDescent="0.3">
      <c r="A9" s="5" t="s">
        <v>76</v>
      </c>
      <c r="B9" s="6" t="s">
        <v>256</v>
      </c>
      <c r="C9" s="6" t="s">
        <v>257</v>
      </c>
      <c r="D9" s="6" t="s">
        <v>233</v>
      </c>
      <c r="E9" s="6" t="s">
        <v>258</v>
      </c>
      <c r="F9" s="6" t="s">
        <v>259</v>
      </c>
      <c r="G9" s="6" t="s">
        <v>260</v>
      </c>
      <c r="H9" s="6" t="s">
        <v>261</v>
      </c>
      <c r="I9" s="6" t="s">
        <v>262</v>
      </c>
      <c r="J9" s="6" t="s">
        <v>198</v>
      </c>
      <c r="K9" s="6" t="s">
        <v>199</v>
      </c>
      <c r="L9" s="6" t="s">
        <v>200</v>
      </c>
      <c r="M9" s="6" t="s">
        <v>201</v>
      </c>
      <c r="N9" s="6" t="s">
        <v>263</v>
      </c>
      <c r="O9" s="6" t="s">
        <v>104</v>
      </c>
    </row>
    <row r="10" spans="1:15" x14ac:dyDescent="0.25">
      <c r="A10" s="11" t="s">
        <v>105</v>
      </c>
      <c r="B10" s="7">
        <v>340000</v>
      </c>
      <c r="C10" s="7">
        <v>55000</v>
      </c>
      <c r="D10" s="7">
        <v>285000</v>
      </c>
      <c r="E10" s="7">
        <v>104000</v>
      </c>
      <c r="F10" s="7">
        <v>42000</v>
      </c>
      <c r="G10" s="7">
        <v>39000</v>
      </c>
      <c r="H10" s="7">
        <v>80000</v>
      </c>
      <c r="I10" s="7">
        <v>21000</v>
      </c>
      <c r="J10" s="8">
        <v>36.395088933257099</v>
      </c>
      <c r="K10" s="8">
        <v>14.826888055328499</v>
      </c>
      <c r="L10" s="8">
        <v>13.542277070343101</v>
      </c>
      <c r="M10" s="8">
        <v>27.905989353975102</v>
      </c>
      <c r="N10" s="8">
        <v>7.3297565870963401</v>
      </c>
      <c r="O10" s="7"/>
    </row>
    <row r="11" spans="1:15" x14ac:dyDescent="0.25">
      <c r="A11" s="11" t="s">
        <v>106</v>
      </c>
      <c r="B11" s="7">
        <v>341000</v>
      </c>
      <c r="C11" s="7">
        <v>60000</v>
      </c>
      <c r="D11" s="7">
        <v>281000</v>
      </c>
      <c r="E11" s="7">
        <v>93000</v>
      </c>
      <c r="F11" s="7">
        <v>39000</v>
      </c>
      <c r="G11" s="7">
        <v>38000</v>
      </c>
      <c r="H11" s="7">
        <v>88000</v>
      </c>
      <c r="I11" s="7">
        <v>24000</v>
      </c>
      <c r="J11" s="8">
        <v>32.918453104669297</v>
      </c>
      <c r="K11" s="8">
        <v>13.950569882610599</v>
      </c>
      <c r="L11" s="8">
        <v>13.4069950157491</v>
      </c>
      <c r="M11" s="8">
        <v>31.332522770418699</v>
      </c>
      <c r="N11" s="8">
        <v>8.3914592265523407</v>
      </c>
      <c r="O11" s="7"/>
    </row>
    <row r="12" spans="1:15" x14ac:dyDescent="0.25">
      <c r="A12" s="11" t="s">
        <v>107</v>
      </c>
      <c r="B12" s="7">
        <v>324000</v>
      </c>
      <c r="C12" s="7">
        <v>59000</v>
      </c>
      <c r="D12" s="7">
        <v>265000</v>
      </c>
      <c r="E12" s="7">
        <v>83000</v>
      </c>
      <c r="F12" s="7">
        <v>37000</v>
      </c>
      <c r="G12" s="7">
        <v>37000</v>
      </c>
      <c r="H12" s="7">
        <v>85000</v>
      </c>
      <c r="I12" s="7">
        <v>23000</v>
      </c>
      <c r="J12" s="8">
        <v>31.3324872137736</v>
      </c>
      <c r="K12" s="8">
        <v>13.9394420143689</v>
      </c>
      <c r="L12" s="8">
        <v>14.1547492237609</v>
      </c>
      <c r="M12" s="8">
        <v>32.0498001798004</v>
      </c>
      <c r="N12" s="8">
        <v>8.5235213682961994</v>
      </c>
      <c r="O12" s="7"/>
    </row>
    <row r="13" spans="1:15" x14ac:dyDescent="0.25">
      <c r="A13" s="11" t="s">
        <v>108</v>
      </c>
      <c r="B13" s="7">
        <v>333000</v>
      </c>
      <c r="C13" s="7">
        <v>59000</v>
      </c>
      <c r="D13" s="7">
        <v>273000</v>
      </c>
      <c r="E13" s="7">
        <v>89000</v>
      </c>
      <c r="F13" s="7">
        <v>37000</v>
      </c>
      <c r="G13" s="7">
        <v>35000</v>
      </c>
      <c r="H13" s="7">
        <v>79000</v>
      </c>
      <c r="I13" s="7">
        <v>33000</v>
      </c>
      <c r="J13" s="8">
        <v>32.735780373677898</v>
      </c>
      <c r="K13" s="8">
        <v>13.655670472713201</v>
      </c>
      <c r="L13" s="8">
        <v>12.882632062252799</v>
      </c>
      <c r="M13" s="8">
        <v>28.790833293699698</v>
      </c>
      <c r="N13" s="8">
        <v>11.9350837976564</v>
      </c>
      <c r="O13" s="7"/>
    </row>
    <row r="14" spans="1:15" x14ac:dyDescent="0.25">
      <c r="A14" s="11" t="s">
        <v>109</v>
      </c>
      <c r="B14" s="7">
        <v>340000</v>
      </c>
      <c r="C14" s="7">
        <v>57000</v>
      </c>
      <c r="D14" s="7">
        <v>283000</v>
      </c>
      <c r="E14" s="7">
        <v>99000</v>
      </c>
      <c r="F14" s="7">
        <v>42000</v>
      </c>
      <c r="G14" s="7">
        <v>29000</v>
      </c>
      <c r="H14" s="7">
        <v>85000</v>
      </c>
      <c r="I14" s="7">
        <v>27000</v>
      </c>
      <c r="J14" s="8">
        <v>35.089965202138799</v>
      </c>
      <c r="K14" s="8">
        <v>14.8173819560359</v>
      </c>
      <c r="L14" s="8">
        <v>10.1794353127564</v>
      </c>
      <c r="M14" s="8">
        <v>30.211545534274499</v>
      </c>
      <c r="N14" s="8">
        <v>9.7016719947944594</v>
      </c>
      <c r="O14" s="7"/>
    </row>
    <row r="15" spans="1:15" x14ac:dyDescent="0.25">
      <c r="A15" s="11" t="s">
        <v>110</v>
      </c>
      <c r="B15" s="7">
        <v>322000</v>
      </c>
      <c r="C15" s="7">
        <v>46000</v>
      </c>
      <c r="D15" s="7">
        <v>276000</v>
      </c>
      <c r="E15" s="7">
        <v>91000</v>
      </c>
      <c r="F15" s="7">
        <v>46000</v>
      </c>
      <c r="G15" s="7">
        <v>27000</v>
      </c>
      <c r="H15" s="7">
        <v>89000</v>
      </c>
      <c r="I15" s="7">
        <v>22000</v>
      </c>
      <c r="J15" s="8">
        <v>33.072814760062002</v>
      </c>
      <c r="K15" s="8">
        <v>16.554342942446802</v>
      </c>
      <c r="L15" s="8">
        <v>9.9410119280548397</v>
      </c>
      <c r="M15" s="8">
        <v>32.379306346652797</v>
      </c>
      <c r="N15" s="8">
        <v>8.0525240227836008</v>
      </c>
      <c r="O15" s="7"/>
    </row>
    <row r="16" spans="1:15" x14ac:dyDescent="0.25">
      <c r="A16" s="11" t="s">
        <v>111</v>
      </c>
      <c r="B16" s="7">
        <v>328000</v>
      </c>
      <c r="C16" s="7">
        <v>50000</v>
      </c>
      <c r="D16" s="7">
        <v>278000</v>
      </c>
      <c r="E16" s="7">
        <v>100000</v>
      </c>
      <c r="F16" s="7">
        <v>46000</v>
      </c>
      <c r="G16" s="7">
        <v>30000</v>
      </c>
      <c r="H16" s="7">
        <v>80000</v>
      </c>
      <c r="I16" s="7">
        <v>22000</v>
      </c>
      <c r="J16" s="8">
        <v>35.973107043033799</v>
      </c>
      <c r="K16" s="8">
        <v>16.607372181113799</v>
      </c>
      <c r="L16" s="8">
        <v>10.626243295646301</v>
      </c>
      <c r="M16" s="8">
        <v>28.878992485368201</v>
      </c>
      <c r="N16" s="8">
        <v>7.9142849948379599</v>
      </c>
      <c r="O16" s="7"/>
    </row>
    <row r="17" spans="1:15" x14ac:dyDescent="0.25">
      <c r="A17" s="11" t="s">
        <v>112</v>
      </c>
      <c r="B17" s="7">
        <v>320000</v>
      </c>
      <c r="C17" s="7">
        <v>48000</v>
      </c>
      <c r="D17" s="7">
        <v>271000</v>
      </c>
      <c r="E17" s="7">
        <v>101000</v>
      </c>
      <c r="F17" s="7">
        <v>50000</v>
      </c>
      <c r="G17" s="7">
        <v>29000</v>
      </c>
      <c r="H17" s="7">
        <v>69000</v>
      </c>
      <c r="I17" s="7">
        <v>22000</v>
      </c>
      <c r="J17" s="8">
        <v>37.198797957264802</v>
      </c>
      <c r="K17" s="8">
        <v>18.274736822698699</v>
      </c>
      <c r="L17" s="8">
        <v>10.807691598606199</v>
      </c>
      <c r="M17" s="8">
        <v>25.517597389428701</v>
      </c>
      <c r="N17" s="8">
        <v>8.2011762320016199</v>
      </c>
      <c r="O17" s="7"/>
    </row>
    <row r="18" spans="1:15" x14ac:dyDescent="0.25">
      <c r="A18" s="11" t="s">
        <v>113</v>
      </c>
      <c r="B18" s="7">
        <v>310000</v>
      </c>
      <c r="C18" s="7">
        <v>45000</v>
      </c>
      <c r="D18" s="7">
        <v>265000</v>
      </c>
      <c r="E18" s="7">
        <v>103000</v>
      </c>
      <c r="F18" s="7">
        <v>45000</v>
      </c>
      <c r="G18" s="7">
        <v>31000</v>
      </c>
      <c r="H18" s="7">
        <v>69000</v>
      </c>
      <c r="I18" s="7">
        <v>18000</v>
      </c>
      <c r="J18" s="8">
        <v>38.768289508922699</v>
      </c>
      <c r="K18" s="8">
        <v>16.839738826378401</v>
      </c>
      <c r="L18" s="8">
        <v>11.575528740791601</v>
      </c>
      <c r="M18" s="8">
        <v>26.1584770152879</v>
      </c>
      <c r="N18" s="8">
        <v>6.6579659086194098</v>
      </c>
      <c r="O18" s="7"/>
    </row>
    <row r="19" spans="1:15" x14ac:dyDescent="0.25">
      <c r="A19" s="11" t="s">
        <v>121</v>
      </c>
      <c r="B19" s="7">
        <v>-30000</v>
      </c>
      <c r="C19" s="7">
        <v>-13000</v>
      </c>
      <c r="D19" s="7">
        <v>-18000</v>
      </c>
      <c r="E19" s="7">
        <v>4000</v>
      </c>
      <c r="F19" s="7">
        <v>3000</v>
      </c>
      <c r="G19" s="7">
        <v>2000</v>
      </c>
      <c r="H19" s="7">
        <v>-16000</v>
      </c>
      <c r="I19" s="7">
        <v>-10000</v>
      </c>
      <c r="J19" s="8">
        <v>3.6783243067839102</v>
      </c>
      <c r="K19" s="8">
        <v>2.0223568703425299</v>
      </c>
      <c r="L19" s="8">
        <v>1.39609342803521</v>
      </c>
      <c r="M19" s="8">
        <v>-4.0530685189865796</v>
      </c>
      <c r="N19" s="8">
        <v>-3.0437060861750602</v>
      </c>
      <c r="O19" s="7" t="s">
        <v>120</v>
      </c>
    </row>
    <row r="20" spans="1:15" x14ac:dyDescent="0.25">
      <c r="A20" s="7"/>
      <c r="B20" s="7"/>
      <c r="C20" s="7"/>
      <c r="D20" s="7"/>
      <c r="E20" s="7"/>
      <c r="F20" s="7"/>
      <c r="G20" s="7"/>
      <c r="H20" s="7"/>
      <c r="I20" s="7"/>
      <c r="J20" s="8"/>
      <c r="K20" s="8"/>
      <c r="L20" s="8"/>
      <c r="M20" s="8"/>
      <c r="N20" s="8"/>
      <c r="O20" s="7"/>
    </row>
    <row r="21" spans="1:15" ht="30" customHeight="1" x14ac:dyDescent="0.3">
      <c r="A21" s="3" t="s">
        <v>254</v>
      </c>
    </row>
    <row r="22" spans="1:15" ht="62.4" x14ac:dyDescent="0.3">
      <c r="A22" s="5" t="s">
        <v>76</v>
      </c>
      <c r="B22" s="6" t="s">
        <v>264</v>
      </c>
      <c r="C22" s="6" t="s">
        <v>243</v>
      </c>
      <c r="D22" s="6" t="s">
        <v>242</v>
      </c>
      <c r="E22" s="6" t="s">
        <v>265</v>
      </c>
      <c r="F22" s="6" t="s">
        <v>266</v>
      </c>
      <c r="G22" s="6" t="s">
        <v>267</v>
      </c>
      <c r="H22" s="6" t="s">
        <v>268</v>
      </c>
      <c r="I22" s="6" t="s">
        <v>269</v>
      </c>
      <c r="J22" s="6" t="s">
        <v>270</v>
      </c>
      <c r="K22" s="6" t="s">
        <v>271</v>
      </c>
      <c r="L22" s="6" t="s">
        <v>272</v>
      </c>
      <c r="M22" s="6" t="s">
        <v>273</v>
      </c>
      <c r="N22" s="6" t="s">
        <v>274</v>
      </c>
      <c r="O22" s="6" t="s">
        <v>104</v>
      </c>
    </row>
    <row r="23" spans="1:15" x14ac:dyDescent="0.25">
      <c r="A23" s="11" t="s">
        <v>105</v>
      </c>
      <c r="B23" s="7">
        <v>148000</v>
      </c>
      <c r="C23" s="7">
        <v>27000</v>
      </c>
      <c r="D23" s="7">
        <v>121000</v>
      </c>
      <c r="E23" s="7">
        <v>52000</v>
      </c>
      <c r="F23" s="9">
        <v>2000</v>
      </c>
      <c r="G23" s="7">
        <v>15000</v>
      </c>
      <c r="H23" s="7">
        <v>40000</v>
      </c>
      <c r="I23" s="7">
        <v>12000</v>
      </c>
      <c r="J23" s="8">
        <v>43.202187327049998</v>
      </c>
      <c r="K23" s="10">
        <v>1.62314866059259</v>
      </c>
      <c r="L23" s="8">
        <v>12.051775551168401</v>
      </c>
      <c r="M23" s="8">
        <v>32.882596377033103</v>
      </c>
      <c r="N23" s="8">
        <v>10.2402920841559</v>
      </c>
      <c r="O23" s="7" t="s">
        <v>275</v>
      </c>
    </row>
    <row r="24" spans="1:15" x14ac:dyDescent="0.25">
      <c r="A24" s="11" t="s">
        <v>106</v>
      </c>
      <c r="B24" s="7">
        <v>153000</v>
      </c>
      <c r="C24" s="7">
        <v>28000</v>
      </c>
      <c r="D24" s="7">
        <v>125000</v>
      </c>
      <c r="E24" s="7">
        <v>44000</v>
      </c>
      <c r="F24" s="9">
        <v>5000</v>
      </c>
      <c r="G24" s="7">
        <v>17000</v>
      </c>
      <c r="H24" s="7">
        <v>47000</v>
      </c>
      <c r="I24" s="7">
        <v>13000</v>
      </c>
      <c r="J24" s="8">
        <v>35.510719192306503</v>
      </c>
      <c r="K24" s="10">
        <v>3.8275983258251101</v>
      </c>
      <c r="L24" s="8">
        <v>13.4461164893447</v>
      </c>
      <c r="M24" s="8">
        <v>37.167321639668998</v>
      </c>
      <c r="N24" s="8">
        <v>10.048244352854701</v>
      </c>
      <c r="O24" s="7" t="s">
        <v>275</v>
      </c>
    </row>
    <row r="25" spans="1:15" x14ac:dyDescent="0.25">
      <c r="A25" s="11" t="s">
        <v>107</v>
      </c>
      <c r="B25" s="7">
        <v>151000</v>
      </c>
      <c r="C25" s="7">
        <v>29000</v>
      </c>
      <c r="D25" s="7">
        <v>122000</v>
      </c>
      <c r="E25" s="7">
        <v>40000</v>
      </c>
      <c r="F25" s="9">
        <v>6000</v>
      </c>
      <c r="G25" s="7">
        <v>17000</v>
      </c>
      <c r="H25" s="7">
        <v>46000</v>
      </c>
      <c r="I25" s="7">
        <v>13000</v>
      </c>
      <c r="J25" s="8">
        <v>33.0033815949309</v>
      </c>
      <c r="K25" s="10">
        <v>4.6193243376342004</v>
      </c>
      <c r="L25" s="8">
        <v>13.6388259627696</v>
      </c>
      <c r="M25" s="8">
        <v>38.085623296890901</v>
      </c>
      <c r="N25" s="8">
        <v>10.6528448077744</v>
      </c>
      <c r="O25" s="7" t="s">
        <v>275</v>
      </c>
    </row>
    <row r="26" spans="1:15" x14ac:dyDescent="0.25">
      <c r="A26" s="11" t="s">
        <v>108</v>
      </c>
      <c r="B26" s="7">
        <v>158000</v>
      </c>
      <c r="C26" s="7">
        <v>30000</v>
      </c>
      <c r="D26" s="7">
        <v>128000</v>
      </c>
      <c r="E26" s="7">
        <v>49000</v>
      </c>
      <c r="F26" s="9">
        <v>7000</v>
      </c>
      <c r="G26" s="7">
        <v>13000</v>
      </c>
      <c r="H26" s="7">
        <v>42000</v>
      </c>
      <c r="I26" s="7">
        <v>17000</v>
      </c>
      <c r="J26" s="8">
        <v>38.051270825352397</v>
      </c>
      <c r="K26" s="10">
        <v>5.4679498706111396</v>
      </c>
      <c r="L26" s="8">
        <v>10.179893518048001</v>
      </c>
      <c r="M26" s="8">
        <v>32.634920138536003</v>
      </c>
      <c r="N26" s="8">
        <v>13.6659656474525</v>
      </c>
      <c r="O26" s="7" t="s">
        <v>275</v>
      </c>
    </row>
    <row r="27" spans="1:15" x14ac:dyDescent="0.25">
      <c r="A27" s="11" t="s">
        <v>109</v>
      </c>
      <c r="B27" s="7">
        <v>152000</v>
      </c>
      <c r="C27" s="7">
        <v>29000</v>
      </c>
      <c r="D27" s="7">
        <v>123000</v>
      </c>
      <c r="E27" s="7">
        <v>52000</v>
      </c>
      <c r="F27" s="9">
        <v>7000</v>
      </c>
      <c r="G27" s="7">
        <v>12000</v>
      </c>
      <c r="H27" s="7">
        <v>38000</v>
      </c>
      <c r="I27" s="7">
        <v>14000</v>
      </c>
      <c r="J27" s="8">
        <v>42.0088393480981</v>
      </c>
      <c r="K27" s="10">
        <v>5.8325073525827502</v>
      </c>
      <c r="L27" s="8">
        <v>9.4169929967664903</v>
      </c>
      <c r="M27" s="8">
        <v>31.198511609768801</v>
      </c>
      <c r="N27" s="8">
        <v>11.5431486927839</v>
      </c>
      <c r="O27" s="7" t="s">
        <v>275</v>
      </c>
    </row>
    <row r="28" spans="1:15" x14ac:dyDescent="0.25">
      <c r="A28" s="11" t="s">
        <v>110</v>
      </c>
      <c r="B28" s="7">
        <v>134000</v>
      </c>
      <c r="C28" s="7">
        <v>22000</v>
      </c>
      <c r="D28" s="7">
        <v>112000</v>
      </c>
      <c r="E28" s="7">
        <v>44000</v>
      </c>
      <c r="F28" s="9">
        <v>8000</v>
      </c>
      <c r="G28" s="7">
        <v>10000</v>
      </c>
      <c r="H28" s="7">
        <v>41000</v>
      </c>
      <c r="I28" s="7">
        <v>9000</v>
      </c>
      <c r="J28" s="8">
        <v>39.002945639560799</v>
      </c>
      <c r="K28" s="10">
        <v>7.0418637864857603</v>
      </c>
      <c r="L28" s="8">
        <v>8.8235294117647101</v>
      </c>
      <c r="M28" s="8">
        <v>36.850843524056003</v>
      </c>
      <c r="N28" s="8">
        <v>8.2808176381326408</v>
      </c>
      <c r="O28" s="7" t="s">
        <v>275</v>
      </c>
    </row>
    <row r="29" spans="1:15" x14ac:dyDescent="0.25">
      <c r="A29" s="11" t="s">
        <v>111</v>
      </c>
      <c r="B29" s="7">
        <v>138000</v>
      </c>
      <c r="C29" s="7">
        <v>25000</v>
      </c>
      <c r="D29" s="7">
        <v>113000</v>
      </c>
      <c r="E29" s="7">
        <v>47000</v>
      </c>
      <c r="F29" s="7">
        <v>8000</v>
      </c>
      <c r="G29" s="7">
        <v>12000</v>
      </c>
      <c r="H29" s="7">
        <v>39000</v>
      </c>
      <c r="I29" s="7">
        <v>8000</v>
      </c>
      <c r="J29" s="8">
        <v>41.0984062513796</v>
      </c>
      <c r="K29" s="8">
        <v>7.2049799125866398</v>
      </c>
      <c r="L29" s="8">
        <v>10.485188291907599</v>
      </c>
      <c r="M29" s="8">
        <v>34.253675334422297</v>
      </c>
      <c r="N29" s="8">
        <v>6.9577502097037698</v>
      </c>
      <c r="O29" s="7"/>
    </row>
    <row r="30" spans="1:15" x14ac:dyDescent="0.25">
      <c r="A30" s="11" t="s">
        <v>112</v>
      </c>
      <c r="B30" s="7">
        <v>137000</v>
      </c>
      <c r="C30" s="7">
        <v>23000</v>
      </c>
      <c r="D30" s="7">
        <v>114000</v>
      </c>
      <c r="E30" s="7">
        <v>47000</v>
      </c>
      <c r="F30" s="7">
        <v>10000</v>
      </c>
      <c r="G30" s="7">
        <v>11000</v>
      </c>
      <c r="H30" s="7">
        <v>37000</v>
      </c>
      <c r="I30" s="7">
        <v>9000</v>
      </c>
      <c r="J30" s="8">
        <v>41.144675203684301</v>
      </c>
      <c r="K30" s="8">
        <v>8.6035208606157596</v>
      </c>
      <c r="L30" s="8">
        <v>9.9420807003049791</v>
      </c>
      <c r="M30" s="8">
        <v>32.091159177001003</v>
      </c>
      <c r="N30" s="8">
        <v>8.2185640583939001</v>
      </c>
      <c r="O30" s="7"/>
    </row>
    <row r="31" spans="1:15" x14ac:dyDescent="0.25">
      <c r="A31" s="11" t="s">
        <v>113</v>
      </c>
      <c r="B31" s="7">
        <v>127000</v>
      </c>
      <c r="C31" s="7">
        <v>20000</v>
      </c>
      <c r="D31" s="7">
        <v>107000</v>
      </c>
      <c r="E31" s="7">
        <v>46000</v>
      </c>
      <c r="F31" s="9">
        <v>7000</v>
      </c>
      <c r="G31" s="7">
        <v>12000</v>
      </c>
      <c r="H31" s="7">
        <v>34000</v>
      </c>
      <c r="I31" s="7">
        <v>8000</v>
      </c>
      <c r="J31" s="8">
        <v>42.634187394800797</v>
      </c>
      <c r="K31" s="10">
        <v>6.8954553955489102</v>
      </c>
      <c r="L31" s="8">
        <v>10.9416495230971</v>
      </c>
      <c r="M31" s="8">
        <v>31.8412193753507</v>
      </c>
      <c r="N31" s="8">
        <v>7.6874883112025403</v>
      </c>
      <c r="O31" s="7" t="s">
        <v>275</v>
      </c>
    </row>
    <row r="32" spans="1:15" x14ac:dyDescent="0.25">
      <c r="A32" s="11" t="s">
        <v>121</v>
      </c>
      <c r="B32" s="7">
        <v>-25000</v>
      </c>
      <c r="C32" s="7">
        <v>-9000</v>
      </c>
      <c r="D32" s="7">
        <v>-16000</v>
      </c>
      <c r="E32" s="7">
        <v>-6000</v>
      </c>
      <c r="F32" s="9">
        <v>0</v>
      </c>
      <c r="G32" s="7">
        <v>0</v>
      </c>
      <c r="H32" s="7">
        <v>-4000</v>
      </c>
      <c r="I32" s="7">
        <v>-6000</v>
      </c>
      <c r="J32" s="8">
        <v>0.62534804670271904</v>
      </c>
      <c r="K32" s="10">
        <v>1.06294804296616</v>
      </c>
      <c r="L32" s="8">
        <v>1.52465652633061</v>
      </c>
      <c r="M32" s="8">
        <v>0.642707765581921</v>
      </c>
      <c r="N32" s="8">
        <v>-3.8556603815813699</v>
      </c>
      <c r="O32" s="7" t="s">
        <v>275</v>
      </c>
    </row>
    <row r="33" spans="1:15" x14ac:dyDescent="0.25">
      <c r="A33" s="7"/>
      <c r="B33" s="7"/>
      <c r="C33" s="7"/>
      <c r="D33" s="7"/>
      <c r="E33" s="7"/>
      <c r="F33" s="7"/>
      <c r="G33" s="7"/>
      <c r="H33" s="7"/>
      <c r="I33" s="7"/>
      <c r="J33" s="8"/>
      <c r="K33" s="8"/>
      <c r="L33" s="8"/>
      <c r="M33" s="8"/>
      <c r="N33" s="8"/>
      <c r="O33" s="7"/>
    </row>
    <row r="34" spans="1:15" ht="30" customHeight="1" x14ac:dyDescent="0.3">
      <c r="A34" s="3" t="s">
        <v>255</v>
      </c>
    </row>
    <row r="35" spans="1:15" ht="78" x14ac:dyDescent="0.3">
      <c r="A35" s="5" t="s">
        <v>76</v>
      </c>
      <c r="B35" s="6" t="s">
        <v>276</v>
      </c>
      <c r="C35" s="6" t="s">
        <v>248</v>
      </c>
      <c r="D35" s="6" t="s">
        <v>247</v>
      </c>
      <c r="E35" s="6" t="s">
        <v>277</v>
      </c>
      <c r="F35" s="6" t="s">
        <v>278</v>
      </c>
      <c r="G35" s="6" t="s">
        <v>279</v>
      </c>
      <c r="H35" s="6" t="s">
        <v>280</v>
      </c>
      <c r="I35" s="6" t="s">
        <v>281</v>
      </c>
      <c r="J35" s="6" t="s">
        <v>282</v>
      </c>
      <c r="K35" s="6" t="s">
        <v>283</v>
      </c>
      <c r="L35" s="6" t="s">
        <v>284</v>
      </c>
      <c r="M35" s="6" t="s">
        <v>285</v>
      </c>
      <c r="N35" s="6" t="s">
        <v>286</v>
      </c>
      <c r="O35" s="6" t="s">
        <v>104</v>
      </c>
    </row>
    <row r="36" spans="1:15" x14ac:dyDescent="0.25">
      <c r="A36" s="11" t="s">
        <v>105</v>
      </c>
      <c r="B36" s="7">
        <v>192000</v>
      </c>
      <c r="C36" s="7">
        <v>28000</v>
      </c>
      <c r="D36" s="7">
        <v>164000</v>
      </c>
      <c r="E36" s="7">
        <v>51000</v>
      </c>
      <c r="F36" s="7">
        <v>40000</v>
      </c>
      <c r="G36" s="7">
        <v>24000</v>
      </c>
      <c r="H36" s="7">
        <v>40000</v>
      </c>
      <c r="I36" s="9">
        <v>8000</v>
      </c>
      <c r="J36" s="8">
        <v>31.368039627153401</v>
      </c>
      <c r="K36" s="8">
        <v>24.5778634522473</v>
      </c>
      <c r="L36" s="8">
        <v>14.643014006149</v>
      </c>
      <c r="M36" s="8">
        <v>24.230759845785901</v>
      </c>
      <c r="N36" s="10">
        <v>5.1803230686642898</v>
      </c>
      <c r="O36" s="7" t="s">
        <v>287</v>
      </c>
    </row>
    <row r="37" spans="1:15" x14ac:dyDescent="0.25">
      <c r="A37" s="11" t="s">
        <v>106</v>
      </c>
      <c r="B37" s="7">
        <v>188000</v>
      </c>
      <c r="C37" s="7">
        <v>32000</v>
      </c>
      <c r="D37" s="7">
        <v>156000</v>
      </c>
      <c r="E37" s="7">
        <v>48000</v>
      </c>
      <c r="F37" s="7">
        <v>34000</v>
      </c>
      <c r="G37" s="7">
        <v>21000</v>
      </c>
      <c r="H37" s="7">
        <v>42000</v>
      </c>
      <c r="I37" s="7">
        <v>11000</v>
      </c>
      <c r="J37" s="8">
        <v>30.839259401627299</v>
      </c>
      <c r="K37" s="8">
        <v>22.069959638669999</v>
      </c>
      <c r="L37" s="8">
        <v>13.375616631430599</v>
      </c>
      <c r="M37" s="8">
        <v>26.6525722339676</v>
      </c>
      <c r="N37" s="8">
        <v>7.0625920943045699</v>
      </c>
      <c r="O37" s="7"/>
    </row>
    <row r="38" spans="1:15" x14ac:dyDescent="0.25">
      <c r="A38" s="11" t="s">
        <v>107</v>
      </c>
      <c r="B38" s="7">
        <v>173000</v>
      </c>
      <c r="C38" s="7">
        <v>30000</v>
      </c>
      <c r="D38" s="7">
        <v>143000</v>
      </c>
      <c r="E38" s="7">
        <v>43000</v>
      </c>
      <c r="F38" s="7">
        <v>31000</v>
      </c>
      <c r="G38" s="7">
        <v>21000</v>
      </c>
      <c r="H38" s="7">
        <v>38000</v>
      </c>
      <c r="I38" s="9">
        <v>10000</v>
      </c>
      <c r="J38" s="8">
        <v>29.907908916600199</v>
      </c>
      <c r="K38" s="8">
        <v>21.8856279128354</v>
      </c>
      <c r="L38" s="8">
        <v>14.5946172901709</v>
      </c>
      <c r="M38" s="8">
        <v>26.9037522218023</v>
      </c>
      <c r="N38" s="10">
        <v>6.7080936585912001</v>
      </c>
      <c r="O38" s="7" t="s">
        <v>287</v>
      </c>
    </row>
    <row r="39" spans="1:15" x14ac:dyDescent="0.25">
      <c r="A39" s="11" t="s">
        <v>108</v>
      </c>
      <c r="B39" s="7">
        <v>175000</v>
      </c>
      <c r="C39" s="7">
        <v>29000</v>
      </c>
      <c r="D39" s="7">
        <v>145000</v>
      </c>
      <c r="E39" s="7">
        <v>41000</v>
      </c>
      <c r="F39" s="7">
        <v>30000</v>
      </c>
      <c r="G39" s="7">
        <v>22000</v>
      </c>
      <c r="H39" s="7">
        <v>37000</v>
      </c>
      <c r="I39" s="7">
        <v>15000</v>
      </c>
      <c r="J39" s="8">
        <v>28.060621063344101</v>
      </c>
      <c r="K39" s="8">
        <v>20.857056412795298</v>
      </c>
      <c r="L39" s="8">
        <v>15.2597849107462</v>
      </c>
      <c r="M39" s="8">
        <v>25.409824793024701</v>
      </c>
      <c r="N39" s="8">
        <v>10.4127128200897</v>
      </c>
      <c r="O39" s="7"/>
    </row>
    <row r="40" spans="1:15" x14ac:dyDescent="0.25">
      <c r="A40" s="11" t="s">
        <v>109</v>
      </c>
      <c r="B40" s="7">
        <v>188000</v>
      </c>
      <c r="C40" s="7">
        <v>28000</v>
      </c>
      <c r="D40" s="7">
        <v>160000</v>
      </c>
      <c r="E40" s="7">
        <v>48000</v>
      </c>
      <c r="F40" s="7">
        <v>35000</v>
      </c>
      <c r="G40" s="7">
        <v>17000</v>
      </c>
      <c r="H40" s="7">
        <v>47000</v>
      </c>
      <c r="I40" s="7">
        <v>13000</v>
      </c>
      <c r="J40" s="8">
        <v>29.757029244160599</v>
      </c>
      <c r="K40" s="8">
        <v>21.7427515811885</v>
      </c>
      <c r="L40" s="8">
        <v>10.7671112781013</v>
      </c>
      <c r="M40" s="8">
        <v>29.4508109462083</v>
      </c>
      <c r="N40" s="8">
        <v>8.2822969503412907</v>
      </c>
      <c r="O40" s="7"/>
    </row>
    <row r="41" spans="1:15" x14ac:dyDescent="0.25">
      <c r="A41" s="11" t="s">
        <v>110</v>
      </c>
      <c r="B41" s="7">
        <v>188000</v>
      </c>
      <c r="C41" s="7">
        <v>24000</v>
      </c>
      <c r="D41" s="7">
        <v>164000</v>
      </c>
      <c r="E41" s="7">
        <v>48000</v>
      </c>
      <c r="F41" s="7">
        <v>38000</v>
      </c>
      <c r="G41" s="7">
        <v>18000</v>
      </c>
      <c r="H41" s="7">
        <v>48000</v>
      </c>
      <c r="I41" s="7">
        <v>13000</v>
      </c>
      <c r="J41" s="8">
        <v>29.020846802229801</v>
      </c>
      <c r="K41" s="8">
        <v>23.054074824040299</v>
      </c>
      <c r="L41" s="8">
        <v>10.704570682735801</v>
      </c>
      <c r="M41" s="8">
        <v>29.323973212652</v>
      </c>
      <c r="N41" s="8">
        <v>7.8965344783420104</v>
      </c>
      <c r="O41" s="7"/>
    </row>
    <row r="42" spans="1:15" x14ac:dyDescent="0.25">
      <c r="A42" s="11" t="s">
        <v>111</v>
      </c>
      <c r="B42" s="7">
        <v>190000</v>
      </c>
      <c r="C42" s="7">
        <v>26000</v>
      </c>
      <c r="D42" s="7">
        <v>165000</v>
      </c>
      <c r="E42" s="7">
        <v>53000</v>
      </c>
      <c r="F42" s="7">
        <v>38000</v>
      </c>
      <c r="G42" s="7">
        <v>18000</v>
      </c>
      <c r="H42" s="7">
        <v>41000</v>
      </c>
      <c r="I42" s="7">
        <v>14000</v>
      </c>
      <c r="J42" s="8">
        <v>32.449494949494898</v>
      </c>
      <c r="K42" s="8">
        <v>23.071459790209801</v>
      </c>
      <c r="L42" s="8">
        <v>10.7232177544678</v>
      </c>
      <c r="M42" s="8">
        <v>25.183930652680701</v>
      </c>
      <c r="N42" s="8">
        <v>8.5718968531468498</v>
      </c>
      <c r="O42" s="7"/>
    </row>
    <row r="43" spans="1:15" x14ac:dyDescent="0.25">
      <c r="A43" s="11" t="s">
        <v>112</v>
      </c>
      <c r="B43" s="7">
        <v>182000</v>
      </c>
      <c r="C43" s="7">
        <v>25000</v>
      </c>
      <c r="D43" s="7">
        <v>157000</v>
      </c>
      <c r="E43" s="7">
        <v>54000</v>
      </c>
      <c r="F43" s="7">
        <v>40000</v>
      </c>
      <c r="G43" s="7">
        <v>18000</v>
      </c>
      <c r="H43" s="7">
        <v>33000</v>
      </c>
      <c r="I43" s="7">
        <v>13000</v>
      </c>
      <c r="J43" s="8">
        <v>34.346931256590402</v>
      </c>
      <c r="K43" s="8">
        <v>25.2645687497618</v>
      </c>
      <c r="L43" s="8">
        <v>11.4333083480492</v>
      </c>
      <c r="M43" s="8">
        <v>20.7665823942678</v>
      </c>
      <c r="N43" s="8">
        <v>8.1886092513307798</v>
      </c>
      <c r="O43" s="7"/>
    </row>
    <row r="44" spans="1:15" x14ac:dyDescent="0.25">
      <c r="A44" s="11" t="s">
        <v>113</v>
      </c>
      <c r="B44" s="7">
        <v>183000</v>
      </c>
      <c r="C44" s="7">
        <v>24000</v>
      </c>
      <c r="D44" s="7">
        <v>158000</v>
      </c>
      <c r="E44" s="7">
        <v>57000</v>
      </c>
      <c r="F44" s="7">
        <v>37000</v>
      </c>
      <c r="G44" s="7">
        <v>19000</v>
      </c>
      <c r="H44" s="7">
        <v>35000</v>
      </c>
      <c r="I44" s="7">
        <v>9000</v>
      </c>
      <c r="J44" s="8">
        <v>36.154541603707401</v>
      </c>
      <c r="K44" s="8">
        <v>23.563105752634801</v>
      </c>
      <c r="L44" s="8">
        <v>12.0040968319098</v>
      </c>
      <c r="M44" s="8">
        <v>22.316353819600302</v>
      </c>
      <c r="N44" s="8">
        <v>5.9619019921477401</v>
      </c>
      <c r="O44" s="7"/>
    </row>
    <row r="45" spans="1:15" x14ac:dyDescent="0.25">
      <c r="A45" s="11" t="s">
        <v>121</v>
      </c>
      <c r="B45" s="7">
        <v>-5000</v>
      </c>
      <c r="C45" s="7">
        <v>-3000</v>
      </c>
      <c r="D45" s="7">
        <v>-2000</v>
      </c>
      <c r="E45" s="7">
        <v>10000</v>
      </c>
      <c r="F45" s="7">
        <v>3000</v>
      </c>
      <c r="G45" s="7">
        <v>2000</v>
      </c>
      <c r="H45" s="7">
        <v>-12000</v>
      </c>
      <c r="I45" s="7">
        <v>-4000</v>
      </c>
      <c r="J45" s="8">
        <v>6.3975123595468402</v>
      </c>
      <c r="K45" s="8">
        <v>1.8203541714462499</v>
      </c>
      <c r="L45" s="8">
        <v>1.23698555380848</v>
      </c>
      <c r="M45" s="8">
        <v>-7.1344571266079804</v>
      </c>
      <c r="N45" s="8">
        <v>-2.3203949581935501</v>
      </c>
      <c r="O45" s="7" t="s">
        <v>120</v>
      </c>
    </row>
    <row r="46" spans="1:15" x14ac:dyDescent="0.25">
      <c r="A46" s="7"/>
      <c r="B46" s="7"/>
      <c r="C46" s="7"/>
      <c r="D46" s="7"/>
      <c r="E46" s="7"/>
      <c r="F46" s="7"/>
      <c r="G46" s="7"/>
      <c r="H46" s="7"/>
      <c r="I46" s="7"/>
      <c r="J46" s="8"/>
      <c r="K46" s="8"/>
      <c r="L46" s="8"/>
      <c r="M46" s="8"/>
      <c r="N46" s="8"/>
      <c r="O46" s="7"/>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heetViews>
  <sheetFormatPr defaultColWidth="10.90625" defaultRowHeight="15" x14ac:dyDescent="0.25"/>
  <cols>
    <col min="1" max="1" width="21.81640625" customWidth="1"/>
    <col min="2" max="15" width="16.81640625" customWidth="1"/>
    <col min="16" max="16" width="70.81640625" customWidth="1"/>
  </cols>
  <sheetData>
    <row r="1" spans="1:16" ht="19.2" x14ac:dyDescent="0.35">
      <c r="A1" s="2" t="s">
        <v>288</v>
      </c>
    </row>
    <row r="2" spans="1:16" x14ac:dyDescent="0.25">
      <c r="A2" t="s">
        <v>138</v>
      </c>
    </row>
    <row r="3" spans="1:16" ht="30" customHeight="1" x14ac:dyDescent="0.3">
      <c r="A3" s="3" t="s">
        <v>69</v>
      </c>
    </row>
    <row r="4" spans="1:16" x14ac:dyDescent="0.25">
      <c r="A4" t="s">
        <v>139</v>
      </c>
    </row>
    <row r="5" spans="1:16" x14ac:dyDescent="0.25">
      <c r="A5" t="s">
        <v>140</v>
      </c>
    </row>
    <row r="6" spans="1:16" x14ac:dyDescent="0.25">
      <c r="A6" t="s">
        <v>289</v>
      </c>
    </row>
    <row r="7" spans="1:16" ht="30" customHeight="1" x14ac:dyDescent="0.3">
      <c r="A7" s="3" t="s">
        <v>290</v>
      </c>
    </row>
    <row r="8" spans="1:16" ht="46.8" x14ac:dyDescent="0.3">
      <c r="A8" s="5" t="s">
        <v>76</v>
      </c>
      <c r="B8" s="6" t="s">
        <v>293</v>
      </c>
      <c r="C8" s="6" t="s">
        <v>192</v>
      </c>
      <c r="D8" s="6" t="s">
        <v>294</v>
      </c>
      <c r="E8" s="6" t="s">
        <v>295</v>
      </c>
      <c r="F8" s="6" t="s">
        <v>296</v>
      </c>
      <c r="G8" s="6" t="s">
        <v>297</v>
      </c>
      <c r="H8" s="6" t="s">
        <v>298</v>
      </c>
      <c r="I8" s="6" t="s">
        <v>299</v>
      </c>
      <c r="J8" s="6" t="s">
        <v>300</v>
      </c>
      <c r="K8" s="6" t="s">
        <v>301</v>
      </c>
      <c r="L8" s="6" t="s">
        <v>302</v>
      </c>
      <c r="M8" s="6" t="s">
        <v>303</v>
      </c>
      <c r="N8" s="6" t="s">
        <v>304</v>
      </c>
      <c r="O8" s="6" t="s">
        <v>305</v>
      </c>
      <c r="P8" s="6" t="s">
        <v>104</v>
      </c>
    </row>
    <row r="9" spans="1:16" x14ac:dyDescent="0.25">
      <c r="A9" s="11" t="s">
        <v>105</v>
      </c>
      <c r="B9" s="7">
        <v>620000</v>
      </c>
      <c r="C9" s="7">
        <v>340000</v>
      </c>
      <c r="D9" s="7">
        <v>104000</v>
      </c>
      <c r="E9" s="7">
        <v>40000</v>
      </c>
      <c r="F9" s="7">
        <v>54000</v>
      </c>
      <c r="G9" s="7">
        <v>143000</v>
      </c>
      <c r="H9" s="7">
        <v>280000</v>
      </c>
      <c r="I9" s="8">
        <v>42.012276393771998</v>
      </c>
      <c r="J9" s="8">
        <v>29.1911393665189</v>
      </c>
      <c r="K9" s="8">
        <v>52.419065339286</v>
      </c>
      <c r="L9" s="8">
        <v>16.668669033602502</v>
      </c>
      <c r="M9" s="8">
        <v>14.879722796028499</v>
      </c>
      <c r="N9" s="8">
        <v>38.9834167778045</v>
      </c>
      <c r="O9" s="8">
        <v>90.238942223886497</v>
      </c>
      <c r="P9" s="7"/>
    </row>
    <row r="10" spans="1:16" x14ac:dyDescent="0.25">
      <c r="A10" s="11" t="s">
        <v>106</v>
      </c>
      <c r="B10" s="7">
        <v>622000</v>
      </c>
      <c r="C10" s="7">
        <v>341000</v>
      </c>
      <c r="D10" s="7">
        <v>106000</v>
      </c>
      <c r="E10" s="7">
        <v>36000</v>
      </c>
      <c r="F10" s="7">
        <v>56000</v>
      </c>
      <c r="G10" s="7">
        <v>142000</v>
      </c>
      <c r="H10" s="7">
        <v>281000</v>
      </c>
      <c r="I10" s="8">
        <v>42.168690218006603</v>
      </c>
      <c r="J10" s="8">
        <v>29.306041582002798</v>
      </c>
      <c r="K10" s="8">
        <v>53.896656966427699</v>
      </c>
      <c r="L10" s="8">
        <v>14.968638681868599</v>
      </c>
      <c r="M10" s="8">
        <v>15.669412661241401</v>
      </c>
      <c r="N10" s="8">
        <v>38.860514986331403</v>
      </c>
      <c r="O10" s="8">
        <v>90.287018288175403</v>
      </c>
      <c r="P10" s="7"/>
    </row>
    <row r="11" spans="1:16" x14ac:dyDescent="0.25">
      <c r="A11" s="11" t="s">
        <v>107</v>
      </c>
      <c r="B11" s="7">
        <v>608000</v>
      </c>
      <c r="C11" s="7">
        <v>324000</v>
      </c>
      <c r="D11" s="7">
        <v>103000</v>
      </c>
      <c r="E11" s="7">
        <v>31000</v>
      </c>
      <c r="F11" s="7">
        <v>51000</v>
      </c>
      <c r="G11" s="7">
        <v>139000</v>
      </c>
      <c r="H11" s="7">
        <v>284000</v>
      </c>
      <c r="I11" s="8">
        <v>41.207792295760399</v>
      </c>
      <c r="J11" s="8">
        <v>27.838971070378001</v>
      </c>
      <c r="K11" s="8">
        <v>52.1616116464415</v>
      </c>
      <c r="L11" s="8">
        <v>12.8563452580352</v>
      </c>
      <c r="M11" s="8">
        <v>14.294144500239399</v>
      </c>
      <c r="N11" s="8">
        <v>37.835381450480497</v>
      </c>
      <c r="O11" s="8">
        <v>90.953685967644404</v>
      </c>
      <c r="P11" s="7"/>
    </row>
    <row r="12" spans="1:16" x14ac:dyDescent="0.25">
      <c r="A12" s="11" t="s">
        <v>108</v>
      </c>
      <c r="B12" s="7">
        <v>610000</v>
      </c>
      <c r="C12" s="7">
        <v>333000</v>
      </c>
      <c r="D12" s="7">
        <v>100000</v>
      </c>
      <c r="E12" s="7">
        <v>49000</v>
      </c>
      <c r="F12" s="7">
        <v>54000</v>
      </c>
      <c r="G12" s="7">
        <v>130000</v>
      </c>
      <c r="H12" s="7">
        <v>278000</v>
      </c>
      <c r="I12" s="8">
        <v>41.231525994894497</v>
      </c>
      <c r="J12" s="8">
        <v>28.524810672998701</v>
      </c>
      <c r="K12" s="8">
        <v>50.630612348434902</v>
      </c>
      <c r="L12" s="8">
        <v>20.360004161897798</v>
      </c>
      <c r="M12" s="8">
        <v>14.898258035294999</v>
      </c>
      <c r="N12" s="8">
        <v>35.333105346296001</v>
      </c>
      <c r="O12" s="8">
        <v>88.423906636802997</v>
      </c>
      <c r="P12" s="7"/>
    </row>
    <row r="13" spans="1:16" x14ac:dyDescent="0.25">
      <c r="A13" s="11" t="s">
        <v>109</v>
      </c>
      <c r="B13" s="7">
        <v>622000</v>
      </c>
      <c r="C13" s="7">
        <v>340000</v>
      </c>
      <c r="D13" s="7">
        <v>105000</v>
      </c>
      <c r="E13" s="7">
        <v>45000</v>
      </c>
      <c r="F13" s="7">
        <v>58000</v>
      </c>
      <c r="G13" s="7">
        <v>133000</v>
      </c>
      <c r="H13" s="7">
        <v>282000</v>
      </c>
      <c r="I13" s="8">
        <v>42.022642662496999</v>
      </c>
      <c r="J13" s="8">
        <v>29.176937960384901</v>
      </c>
      <c r="K13" s="8">
        <v>53.184385323056198</v>
      </c>
      <c r="L13" s="8">
        <v>18.7414403876334</v>
      </c>
      <c r="M13" s="8">
        <v>16.0145860026626</v>
      </c>
      <c r="N13" s="8">
        <v>35.994787849173399</v>
      </c>
      <c r="O13" s="8">
        <v>89.735418034406507</v>
      </c>
      <c r="P13" s="7"/>
    </row>
    <row r="14" spans="1:16" x14ac:dyDescent="0.25">
      <c r="A14" s="11" t="s">
        <v>110</v>
      </c>
      <c r="B14" s="7">
        <v>607000</v>
      </c>
      <c r="C14" s="7">
        <v>322000</v>
      </c>
      <c r="D14" s="7">
        <v>102000</v>
      </c>
      <c r="E14" s="7">
        <v>37000</v>
      </c>
      <c r="F14" s="7">
        <v>56000</v>
      </c>
      <c r="G14" s="7">
        <v>126000</v>
      </c>
      <c r="H14" s="7">
        <v>285000</v>
      </c>
      <c r="I14" s="8">
        <v>41.0237959137893</v>
      </c>
      <c r="J14" s="8">
        <v>27.5873602026649</v>
      </c>
      <c r="K14" s="8">
        <v>51.877586626633097</v>
      </c>
      <c r="L14" s="8">
        <v>15.5010088823248</v>
      </c>
      <c r="M14" s="8">
        <v>15.6674333844479</v>
      </c>
      <c r="N14" s="8">
        <v>34.117659827325198</v>
      </c>
      <c r="O14" s="8">
        <v>90.930722210365701</v>
      </c>
      <c r="P14" s="7"/>
    </row>
    <row r="15" spans="1:16" x14ac:dyDescent="0.25">
      <c r="A15" s="11" t="s">
        <v>111</v>
      </c>
      <c r="B15" s="7">
        <v>605000</v>
      </c>
      <c r="C15" s="7">
        <v>328000</v>
      </c>
      <c r="D15" s="7">
        <v>97000</v>
      </c>
      <c r="E15" s="7">
        <v>42000</v>
      </c>
      <c r="F15" s="7">
        <v>59000</v>
      </c>
      <c r="G15" s="7">
        <v>130000</v>
      </c>
      <c r="H15" s="7">
        <v>276000</v>
      </c>
      <c r="I15" s="8">
        <v>40.822277890396698</v>
      </c>
      <c r="J15" s="8">
        <v>28.1272785378973</v>
      </c>
      <c r="K15" s="8">
        <v>49.102636859279698</v>
      </c>
      <c r="L15" s="8">
        <v>17.410732842831599</v>
      </c>
      <c r="M15" s="8">
        <v>16.428220549013499</v>
      </c>
      <c r="N15" s="8">
        <v>35.321337179042303</v>
      </c>
      <c r="O15" s="8">
        <v>87.971271829336601</v>
      </c>
      <c r="P15" s="7"/>
    </row>
    <row r="16" spans="1:16" x14ac:dyDescent="0.25">
      <c r="A16" s="11" t="s">
        <v>112</v>
      </c>
      <c r="B16" s="7">
        <v>603000</v>
      </c>
      <c r="C16" s="7">
        <v>320000</v>
      </c>
      <c r="D16" s="7">
        <v>88000</v>
      </c>
      <c r="E16" s="7">
        <v>45000</v>
      </c>
      <c r="F16" s="7">
        <v>60000</v>
      </c>
      <c r="G16" s="7">
        <v>127000</v>
      </c>
      <c r="H16" s="7">
        <v>283000</v>
      </c>
      <c r="I16" s="8">
        <v>40.593300004848402</v>
      </c>
      <c r="J16" s="8">
        <v>27.321911169686299</v>
      </c>
      <c r="K16" s="8">
        <v>44.430235790644197</v>
      </c>
      <c r="L16" s="8">
        <v>18.5212829922664</v>
      </c>
      <c r="M16" s="8">
        <v>16.580699641458001</v>
      </c>
      <c r="N16" s="8">
        <v>34.3985333445099</v>
      </c>
      <c r="O16" s="8">
        <v>89.885717913717002</v>
      </c>
      <c r="P16" s="7"/>
    </row>
    <row r="17" spans="1:16" x14ac:dyDescent="0.25">
      <c r="A17" s="11" t="s">
        <v>113</v>
      </c>
      <c r="B17" s="7">
        <v>593000</v>
      </c>
      <c r="C17" s="7">
        <v>310000</v>
      </c>
      <c r="D17" s="7">
        <v>85000</v>
      </c>
      <c r="E17" s="7">
        <v>38000</v>
      </c>
      <c r="F17" s="7">
        <v>57000</v>
      </c>
      <c r="G17" s="7">
        <v>129000</v>
      </c>
      <c r="H17" s="7">
        <v>284000</v>
      </c>
      <c r="I17" s="8">
        <v>39.961456411458499</v>
      </c>
      <c r="J17" s="8">
        <v>26.474546188254902</v>
      </c>
      <c r="K17" s="8">
        <v>43.140586129482401</v>
      </c>
      <c r="L17" s="8">
        <v>15.6691776730603</v>
      </c>
      <c r="M17" s="8">
        <v>15.917669898610599</v>
      </c>
      <c r="N17" s="8">
        <v>34.915246902394003</v>
      </c>
      <c r="O17" s="8">
        <v>90.055731093504406</v>
      </c>
      <c r="P17" s="7"/>
    </row>
    <row r="18" spans="1:16" x14ac:dyDescent="0.25">
      <c r="A18" s="11" t="s">
        <v>121</v>
      </c>
      <c r="B18" s="7">
        <v>-28000</v>
      </c>
      <c r="C18" s="7">
        <v>-30000</v>
      </c>
      <c r="D18" s="7">
        <v>-19000</v>
      </c>
      <c r="E18" s="7">
        <v>-7000</v>
      </c>
      <c r="F18" s="7">
        <v>0</v>
      </c>
      <c r="G18" s="7">
        <v>-4000</v>
      </c>
      <c r="H18" s="7">
        <v>2000</v>
      </c>
      <c r="I18" s="8">
        <v>-2.0611862510384702</v>
      </c>
      <c r="J18" s="8">
        <v>-2.7023917721300101</v>
      </c>
      <c r="K18" s="8">
        <v>-10.0437991935738</v>
      </c>
      <c r="L18" s="8">
        <v>-3.0722627145730601</v>
      </c>
      <c r="M18" s="8">
        <v>-9.6916104052011703E-2</v>
      </c>
      <c r="N18" s="8">
        <v>-1.07954094677938</v>
      </c>
      <c r="O18" s="8">
        <v>0.32031305909791302</v>
      </c>
      <c r="P18" s="7" t="s">
        <v>120</v>
      </c>
    </row>
    <row r="19" spans="1:16" x14ac:dyDescent="0.25">
      <c r="A19" s="7"/>
      <c r="B19" s="7"/>
      <c r="C19" s="7"/>
      <c r="D19" s="7"/>
      <c r="E19" s="7"/>
      <c r="F19" s="7"/>
      <c r="G19" s="7"/>
      <c r="H19" s="7"/>
      <c r="I19" s="8"/>
      <c r="J19" s="8"/>
      <c r="K19" s="8"/>
      <c r="L19" s="8"/>
      <c r="M19" s="8"/>
      <c r="N19" s="8"/>
      <c r="O19" s="8"/>
      <c r="P19" s="7"/>
    </row>
    <row r="20" spans="1:16" ht="30" customHeight="1" x14ac:dyDescent="0.3">
      <c r="A20" s="3" t="s">
        <v>291</v>
      </c>
    </row>
    <row r="21" spans="1:16" ht="46.8" x14ac:dyDescent="0.3">
      <c r="A21" s="5" t="s">
        <v>76</v>
      </c>
      <c r="B21" s="6" t="s">
        <v>306</v>
      </c>
      <c r="C21" s="6" t="s">
        <v>307</v>
      </c>
      <c r="D21" s="6" t="s">
        <v>308</v>
      </c>
      <c r="E21" s="6" t="s">
        <v>309</v>
      </c>
      <c r="F21" s="6" t="s">
        <v>310</v>
      </c>
      <c r="G21" s="6" t="s">
        <v>311</v>
      </c>
      <c r="H21" s="6" t="s">
        <v>312</v>
      </c>
      <c r="I21" s="6" t="s">
        <v>313</v>
      </c>
      <c r="J21" s="6" t="s">
        <v>314</v>
      </c>
      <c r="K21" s="6" t="s">
        <v>315</v>
      </c>
      <c r="L21" s="6" t="s">
        <v>316</v>
      </c>
      <c r="M21" s="6" t="s">
        <v>317</v>
      </c>
      <c r="N21" s="6" t="s">
        <v>318</v>
      </c>
      <c r="O21" s="6" t="s">
        <v>319</v>
      </c>
      <c r="P21" s="6" t="s">
        <v>104</v>
      </c>
    </row>
    <row r="22" spans="1:16" x14ac:dyDescent="0.25">
      <c r="A22" s="11" t="s">
        <v>105</v>
      </c>
      <c r="B22" s="7">
        <v>273000</v>
      </c>
      <c r="C22" s="7">
        <v>148000</v>
      </c>
      <c r="D22" s="7">
        <v>52000</v>
      </c>
      <c r="E22" s="9">
        <v>9000</v>
      </c>
      <c r="F22" s="7">
        <v>25000</v>
      </c>
      <c r="G22" s="7">
        <v>62000</v>
      </c>
      <c r="H22" s="7">
        <v>125000</v>
      </c>
      <c r="I22" s="8">
        <v>37.917362849641101</v>
      </c>
      <c r="J22" s="8">
        <v>25.620677455829401</v>
      </c>
      <c r="K22" s="8">
        <v>50.704805626673704</v>
      </c>
      <c r="L22" s="10">
        <v>7.58108992141503</v>
      </c>
      <c r="M22" s="8">
        <v>14.076274817883199</v>
      </c>
      <c r="N22" s="8">
        <v>34.798405804392402</v>
      </c>
      <c r="O22" s="8">
        <v>87.168676372527202</v>
      </c>
      <c r="P22" s="7" t="s">
        <v>320</v>
      </c>
    </row>
    <row r="23" spans="1:16" x14ac:dyDescent="0.25">
      <c r="A23" s="11" t="s">
        <v>106</v>
      </c>
      <c r="B23" s="7">
        <v>281000</v>
      </c>
      <c r="C23" s="7">
        <v>153000</v>
      </c>
      <c r="D23" s="7">
        <v>56000</v>
      </c>
      <c r="E23" s="9">
        <v>10000</v>
      </c>
      <c r="F23" s="7">
        <v>20000</v>
      </c>
      <c r="G23" s="7">
        <v>67000</v>
      </c>
      <c r="H23" s="7">
        <v>128000</v>
      </c>
      <c r="I23" s="8">
        <v>38.9798902803484</v>
      </c>
      <c r="J23" s="8">
        <v>26.601366647685499</v>
      </c>
      <c r="K23" s="8">
        <v>55.069641170916</v>
      </c>
      <c r="L23" s="10">
        <v>8.7115271312040008</v>
      </c>
      <c r="M23" s="8">
        <v>11.3821184738381</v>
      </c>
      <c r="N23" s="8">
        <v>37.327608348501997</v>
      </c>
      <c r="O23" s="8">
        <v>88.242203153283896</v>
      </c>
      <c r="P23" s="7" t="s">
        <v>320</v>
      </c>
    </row>
    <row r="24" spans="1:16" x14ac:dyDescent="0.25">
      <c r="A24" s="11" t="s">
        <v>107</v>
      </c>
      <c r="B24" s="7">
        <v>279000</v>
      </c>
      <c r="C24" s="7">
        <v>151000</v>
      </c>
      <c r="D24" s="7">
        <v>56000</v>
      </c>
      <c r="E24" s="9">
        <v>12000</v>
      </c>
      <c r="F24" s="7">
        <v>19000</v>
      </c>
      <c r="G24" s="7">
        <v>63000</v>
      </c>
      <c r="H24" s="7">
        <v>129000</v>
      </c>
      <c r="I24" s="8">
        <v>38.735165266176303</v>
      </c>
      <c r="J24" s="8">
        <v>26.175477830870101</v>
      </c>
      <c r="K24" s="8">
        <v>55.674727181317202</v>
      </c>
      <c r="L24" s="10">
        <v>9.9759885010676399</v>
      </c>
      <c r="M24" s="8">
        <v>10.9258856272406</v>
      </c>
      <c r="N24" s="8">
        <v>35.2011542275254</v>
      </c>
      <c r="O24" s="8">
        <v>88.417343763951195</v>
      </c>
      <c r="P24" s="7" t="s">
        <v>320</v>
      </c>
    </row>
    <row r="25" spans="1:16" x14ac:dyDescent="0.25">
      <c r="A25" s="11" t="s">
        <v>108</v>
      </c>
      <c r="B25" s="7">
        <v>282000</v>
      </c>
      <c r="C25" s="7">
        <v>158000</v>
      </c>
      <c r="D25" s="7">
        <v>53000</v>
      </c>
      <c r="E25" s="7">
        <v>24000</v>
      </c>
      <c r="F25" s="7">
        <v>21000</v>
      </c>
      <c r="G25" s="7">
        <v>60000</v>
      </c>
      <c r="H25" s="7">
        <v>124000</v>
      </c>
      <c r="I25" s="8">
        <v>38.9961822402962</v>
      </c>
      <c r="J25" s="8">
        <v>27.3714968050758</v>
      </c>
      <c r="K25" s="8">
        <v>51.869720181950697</v>
      </c>
      <c r="L25" s="8">
        <v>19.873756853377099</v>
      </c>
      <c r="M25" s="8">
        <v>11.981503603825001</v>
      </c>
      <c r="N25" s="8">
        <v>33.5310038959812</v>
      </c>
      <c r="O25" s="8">
        <v>84.8785826663931</v>
      </c>
      <c r="P25" s="7"/>
    </row>
    <row r="26" spans="1:16" x14ac:dyDescent="0.25">
      <c r="A26" s="11" t="s">
        <v>109</v>
      </c>
      <c r="B26" s="7">
        <v>279000</v>
      </c>
      <c r="C26" s="7">
        <v>152000</v>
      </c>
      <c r="D26" s="7">
        <v>52000</v>
      </c>
      <c r="E26" s="7">
        <v>18000</v>
      </c>
      <c r="F26" s="7">
        <v>22000</v>
      </c>
      <c r="G26" s="7">
        <v>60000</v>
      </c>
      <c r="H26" s="7">
        <v>126000</v>
      </c>
      <c r="I26" s="8">
        <v>38.535939684897599</v>
      </c>
      <c r="J26" s="8">
        <v>26.418231018456702</v>
      </c>
      <c r="K26" s="8">
        <v>51.2820765307127</v>
      </c>
      <c r="L26" s="8">
        <v>15.0555122226463</v>
      </c>
      <c r="M26" s="8">
        <v>12.624717687755499</v>
      </c>
      <c r="N26" s="8">
        <v>33.404113396331297</v>
      </c>
      <c r="O26" s="8">
        <v>86.368550704803596</v>
      </c>
      <c r="P26" s="7"/>
    </row>
    <row r="27" spans="1:16" x14ac:dyDescent="0.25">
      <c r="A27" s="11" t="s">
        <v>110</v>
      </c>
      <c r="B27" s="7">
        <v>263000</v>
      </c>
      <c r="C27" s="7">
        <v>134000</v>
      </c>
      <c r="D27" s="7">
        <v>48000</v>
      </c>
      <c r="E27" s="7">
        <v>14000</v>
      </c>
      <c r="F27" s="7">
        <v>20000</v>
      </c>
      <c r="G27" s="7">
        <v>52000</v>
      </c>
      <c r="H27" s="7">
        <v>129000</v>
      </c>
      <c r="I27" s="8">
        <v>36.312551061738603</v>
      </c>
      <c r="J27" s="8">
        <v>23.166577727263299</v>
      </c>
      <c r="K27" s="8">
        <v>47.043248882851998</v>
      </c>
      <c r="L27" s="8">
        <v>11.563114122007599</v>
      </c>
      <c r="M27" s="8">
        <v>11.2053397947288</v>
      </c>
      <c r="N27" s="8">
        <v>29.0926566918722</v>
      </c>
      <c r="O27" s="8">
        <v>88.204517942510094</v>
      </c>
      <c r="P27" s="7"/>
    </row>
    <row r="28" spans="1:16" x14ac:dyDescent="0.25">
      <c r="A28" s="11" t="s">
        <v>111</v>
      </c>
      <c r="B28" s="7">
        <v>258000</v>
      </c>
      <c r="C28" s="7">
        <v>138000</v>
      </c>
      <c r="D28" s="7">
        <v>47000</v>
      </c>
      <c r="E28" s="7">
        <v>15000</v>
      </c>
      <c r="F28" s="7">
        <v>22000</v>
      </c>
      <c r="G28" s="7">
        <v>54000</v>
      </c>
      <c r="H28" s="7">
        <v>120000</v>
      </c>
      <c r="I28" s="8">
        <v>35.6579576120673</v>
      </c>
      <c r="J28" s="8">
        <v>23.855707398977</v>
      </c>
      <c r="K28" s="8">
        <v>46.692629964005398</v>
      </c>
      <c r="L28" s="8">
        <v>12.2485501242751</v>
      </c>
      <c r="M28" s="8">
        <v>12.430855648858</v>
      </c>
      <c r="N28" s="8">
        <v>29.851906125802099</v>
      </c>
      <c r="O28" s="8">
        <v>82.244344386064398</v>
      </c>
      <c r="P28" s="7"/>
    </row>
    <row r="29" spans="1:16" x14ac:dyDescent="0.25">
      <c r="A29" s="11" t="s">
        <v>112</v>
      </c>
      <c r="B29" s="7">
        <v>266000</v>
      </c>
      <c r="C29" s="7">
        <v>137000</v>
      </c>
      <c r="D29" s="7">
        <v>45000</v>
      </c>
      <c r="E29" s="7">
        <v>16000</v>
      </c>
      <c r="F29" s="7">
        <v>23000</v>
      </c>
      <c r="G29" s="7">
        <v>54000</v>
      </c>
      <c r="H29" s="7">
        <v>129000</v>
      </c>
      <c r="I29" s="8">
        <v>36.6324438713091</v>
      </c>
      <c r="J29" s="8">
        <v>23.686773451584202</v>
      </c>
      <c r="K29" s="8">
        <v>43.718977457770102</v>
      </c>
      <c r="L29" s="8">
        <v>13.215920924312799</v>
      </c>
      <c r="M29" s="8">
        <v>13.119553454462601</v>
      </c>
      <c r="N29" s="8">
        <v>29.667548920807501</v>
      </c>
      <c r="O29" s="8">
        <v>87.72797906273</v>
      </c>
      <c r="P29" s="7"/>
    </row>
    <row r="30" spans="1:16" x14ac:dyDescent="0.25">
      <c r="A30" s="11" t="s">
        <v>113</v>
      </c>
      <c r="B30" s="7">
        <v>256000</v>
      </c>
      <c r="C30" s="7">
        <v>127000</v>
      </c>
      <c r="D30" s="7">
        <v>41000</v>
      </c>
      <c r="E30" s="7">
        <v>11000</v>
      </c>
      <c r="F30" s="7">
        <v>21000</v>
      </c>
      <c r="G30" s="7">
        <v>54000</v>
      </c>
      <c r="H30" s="7">
        <v>129000</v>
      </c>
      <c r="I30" s="8">
        <v>35.232082339305101</v>
      </c>
      <c r="J30" s="8">
        <v>21.939393311257501</v>
      </c>
      <c r="K30" s="8">
        <v>39.786075266179303</v>
      </c>
      <c r="L30" s="8">
        <v>9.3733722478069303</v>
      </c>
      <c r="M30" s="8">
        <v>11.9174320289888</v>
      </c>
      <c r="N30" s="8">
        <v>30.0271957373036</v>
      </c>
      <c r="O30" s="8">
        <v>87.698915933728799</v>
      </c>
      <c r="P30" s="7"/>
    </row>
    <row r="31" spans="1:16" x14ac:dyDescent="0.25">
      <c r="A31" s="11" t="s">
        <v>121</v>
      </c>
      <c r="B31" s="7">
        <v>-23000</v>
      </c>
      <c r="C31" s="7">
        <v>-25000</v>
      </c>
      <c r="D31" s="7">
        <v>-12000</v>
      </c>
      <c r="E31" s="7">
        <v>-7000</v>
      </c>
      <c r="F31" s="7">
        <v>-1000</v>
      </c>
      <c r="G31" s="7">
        <v>-6000</v>
      </c>
      <c r="H31" s="7">
        <v>2000</v>
      </c>
      <c r="I31" s="8">
        <v>-3.3038573455924798</v>
      </c>
      <c r="J31" s="8">
        <v>-4.4788377071992196</v>
      </c>
      <c r="K31" s="8">
        <v>-11.496001264533399</v>
      </c>
      <c r="L31" s="8">
        <v>-5.6821399748393997</v>
      </c>
      <c r="M31" s="8">
        <v>-0.70728565876670901</v>
      </c>
      <c r="N31" s="8">
        <v>-3.3769176590277001</v>
      </c>
      <c r="O31" s="8">
        <v>1.3303652289251899</v>
      </c>
      <c r="P31" s="7" t="s">
        <v>120</v>
      </c>
    </row>
    <row r="32" spans="1:16" x14ac:dyDescent="0.25">
      <c r="A32" s="7"/>
      <c r="B32" s="7"/>
      <c r="C32" s="7"/>
      <c r="D32" s="7"/>
      <c r="E32" s="7"/>
      <c r="F32" s="7"/>
      <c r="G32" s="7"/>
      <c r="H32" s="7"/>
      <c r="I32" s="8"/>
      <c r="J32" s="8"/>
      <c r="K32" s="8"/>
      <c r="L32" s="8"/>
      <c r="M32" s="8"/>
      <c r="N32" s="8"/>
      <c r="O32" s="8"/>
      <c r="P32" s="7"/>
    </row>
    <row r="33" spans="1:16" ht="30" customHeight="1" x14ac:dyDescent="0.3">
      <c r="A33" s="3" t="s">
        <v>292</v>
      </c>
    </row>
    <row r="34" spans="1:16" ht="46.8" x14ac:dyDescent="0.3">
      <c r="A34" s="5" t="s">
        <v>76</v>
      </c>
      <c r="B34" s="6" t="s">
        <v>321</v>
      </c>
      <c r="C34" s="6" t="s">
        <v>322</v>
      </c>
      <c r="D34" s="6" t="s">
        <v>323</v>
      </c>
      <c r="E34" s="6" t="s">
        <v>324</v>
      </c>
      <c r="F34" s="6" t="s">
        <v>325</v>
      </c>
      <c r="G34" s="6" t="s">
        <v>326</v>
      </c>
      <c r="H34" s="6" t="s">
        <v>327</v>
      </c>
      <c r="I34" s="6" t="s">
        <v>328</v>
      </c>
      <c r="J34" s="6" t="s">
        <v>329</v>
      </c>
      <c r="K34" s="6" t="s">
        <v>330</v>
      </c>
      <c r="L34" s="6" t="s">
        <v>331</v>
      </c>
      <c r="M34" s="6" t="s">
        <v>332</v>
      </c>
      <c r="N34" s="6" t="s">
        <v>333</v>
      </c>
      <c r="O34" s="6" t="s">
        <v>334</v>
      </c>
      <c r="P34" s="6" t="s">
        <v>104</v>
      </c>
    </row>
    <row r="35" spans="1:16" x14ac:dyDescent="0.25">
      <c r="A35" s="11" t="s">
        <v>105</v>
      </c>
      <c r="B35" s="7">
        <v>346000</v>
      </c>
      <c r="C35" s="7">
        <v>192000</v>
      </c>
      <c r="D35" s="7">
        <v>52000</v>
      </c>
      <c r="E35" s="7">
        <v>31000</v>
      </c>
      <c r="F35" s="7">
        <v>29000</v>
      </c>
      <c r="G35" s="7">
        <v>80000</v>
      </c>
      <c r="H35" s="7">
        <v>154000</v>
      </c>
      <c r="I35" s="8">
        <v>45.923544927958901</v>
      </c>
      <c r="J35" s="8">
        <v>32.688883754434102</v>
      </c>
      <c r="K35" s="8">
        <v>54.242487479131903</v>
      </c>
      <c r="L35" s="8">
        <v>25.766871165644201</v>
      </c>
      <c r="M35" s="8">
        <v>15.6392626240258</v>
      </c>
      <c r="N35" s="8">
        <v>42.986851181468701</v>
      </c>
      <c r="O35" s="8">
        <v>92.904700447489304</v>
      </c>
      <c r="P35" s="7"/>
    </row>
    <row r="36" spans="1:16" x14ac:dyDescent="0.25">
      <c r="A36" s="11" t="s">
        <v>106</v>
      </c>
      <c r="B36" s="7">
        <v>341000</v>
      </c>
      <c r="C36" s="7">
        <v>188000</v>
      </c>
      <c r="D36" s="7">
        <v>50000</v>
      </c>
      <c r="E36" s="7">
        <v>26000</v>
      </c>
      <c r="F36" s="7">
        <v>36000</v>
      </c>
      <c r="G36" s="7">
        <v>76000</v>
      </c>
      <c r="H36" s="7">
        <v>153000</v>
      </c>
      <c r="I36" s="8">
        <v>45.215636728573898</v>
      </c>
      <c r="J36" s="8">
        <v>31.955965974325999</v>
      </c>
      <c r="K36" s="8">
        <v>52.649034337009098</v>
      </c>
      <c r="L36" s="8">
        <v>21.248209467337301</v>
      </c>
      <c r="M36" s="8">
        <v>19.7229662094527</v>
      </c>
      <c r="N36" s="8">
        <v>40.325231012185498</v>
      </c>
      <c r="O36" s="8">
        <v>92.065724313668895</v>
      </c>
      <c r="P36" s="7"/>
    </row>
    <row r="37" spans="1:16" x14ac:dyDescent="0.25">
      <c r="A37" s="11" t="s">
        <v>107</v>
      </c>
      <c r="B37" s="7">
        <v>329000</v>
      </c>
      <c r="C37" s="7">
        <v>173000</v>
      </c>
      <c r="D37" s="7">
        <v>46000</v>
      </c>
      <c r="E37" s="7">
        <v>19000</v>
      </c>
      <c r="F37" s="7">
        <v>32000</v>
      </c>
      <c r="G37" s="7">
        <v>76000</v>
      </c>
      <c r="H37" s="7">
        <v>156000</v>
      </c>
      <c r="I37" s="8">
        <v>43.571450336978003</v>
      </c>
      <c r="J37" s="8">
        <v>29.469218844917599</v>
      </c>
      <c r="K37" s="8">
        <v>48.427053423595197</v>
      </c>
      <c r="L37" s="8">
        <v>15.7538425535116</v>
      </c>
      <c r="M37" s="8">
        <v>17.479824513892702</v>
      </c>
      <c r="N37" s="8">
        <v>40.350998521103499</v>
      </c>
      <c r="O37" s="8">
        <v>93.163431388975297</v>
      </c>
      <c r="P37" s="7"/>
    </row>
    <row r="38" spans="1:16" x14ac:dyDescent="0.25">
      <c r="A38" s="11" t="s">
        <v>108</v>
      </c>
      <c r="B38" s="7">
        <v>328000</v>
      </c>
      <c r="C38" s="7">
        <v>175000</v>
      </c>
      <c r="D38" s="7">
        <v>47000</v>
      </c>
      <c r="E38" s="7">
        <v>25000</v>
      </c>
      <c r="F38" s="7">
        <v>33000</v>
      </c>
      <c r="G38" s="7">
        <v>70000</v>
      </c>
      <c r="H38" s="7">
        <v>153000</v>
      </c>
      <c r="I38" s="8">
        <v>43.368809328644303</v>
      </c>
      <c r="J38" s="8">
        <v>29.655222787876301</v>
      </c>
      <c r="K38" s="8">
        <v>49.313405342041399</v>
      </c>
      <c r="L38" s="8">
        <v>20.8496917653741</v>
      </c>
      <c r="M38" s="8">
        <v>17.657682990136699</v>
      </c>
      <c r="N38" s="8">
        <v>37.053147528287198</v>
      </c>
      <c r="O38" s="8">
        <v>91.514840679623802</v>
      </c>
      <c r="P38" s="7"/>
    </row>
    <row r="39" spans="1:16" x14ac:dyDescent="0.25">
      <c r="A39" s="11" t="s">
        <v>109</v>
      </c>
      <c r="B39" s="7">
        <v>343000</v>
      </c>
      <c r="C39" s="7">
        <v>188000</v>
      </c>
      <c r="D39" s="7">
        <v>53000</v>
      </c>
      <c r="E39" s="7">
        <v>27000</v>
      </c>
      <c r="F39" s="7">
        <v>36000</v>
      </c>
      <c r="G39" s="7">
        <v>73000</v>
      </c>
      <c r="H39" s="7">
        <v>155000</v>
      </c>
      <c r="I39" s="8">
        <v>45.356103882365403</v>
      </c>
      <c r="J39" s="8">
        <v>31.880625617989701</v>
      </c>
      <c r="K39" s="8">
        <v>55.206926515698797</v>
      </c>
      <c r="L39" s="8">
        <v>22.452031107732701</v>
      </c>
      <c r="M39" s="8">
        <v>19.220992742101199</v>
      </c>
      <c r="N39" s="8">
        <v>38.467660635644897</v>
      </c>
      <c r="O39" s="8">
        <v>92.670516231403397</v>
      </c>
      <c r="P39" s="7"/>
    </row>
    <row r="40" spans="1:16" x14ac:dyDescent="0.25">
      <c r="A40" s="11" t="s">
        <v>110</v>
      </c>
      <c r="B40" s="7">
        <v>344000</v>
      </c>
      <c r="C40" s="7">
        <v>188000</v>
      </c>
      <c r="D40" s="7">
        <v>54000</v>
      </c>
      <c r="E40" s="7">
        <v>23000</v>
      </c>
      <c r="F40" s="7">
        <v>37000</v>
      </c>
      <c r="G40" s="7">
        <v>73000</v>
      </c>
      <c r="H40" s="7">
        <v>156000</v>
      </c>
      <c r="I40" s="8">
        <v>45.528163010680501</v>
      </c>
      <c r="J40" s="8">
        <v>31.920168588074901</v>
      </c>
      <c r="K40" s="8">
        <v>57.016846290677002</v>
      </c>
      <c r="L40" s="8">
        <v>19.466292603911</v>
      </c>
      <c r="M40" s="8">
        <v>19.888317080026798</v>
      </c>
      <c r="N40" s="8">
        <v>38.9140199504685</v>
      </c>
      <c r="O40" s="8">
        <v>93.307377684501702</v>
      </c>
      <c r="P40" s="7"/>
    </row>
    <row r="41" spans="1:16" x14ac:dyDescent="0.25">
      <c r="A41" s="11" t="s">
        <v>111</v>
      </c>
      <c r="B41" s="7">
        <v>347000</v>
      </c>
      <c r="C41" s="7">
        <v>190000</v>
      </c>
      <c r="D41" s="7">
        <v>49000</v>
      </c>
      <c r="E41" s="7">
        <v>27000</v>
      </c>
      <c r="F41" s="7">
        <v>37000</v>
      </c>
      <c r="G41" s="7">
        <v>77000</v>
      </c>
      <c r="H41" s="7">
        <v>156000</v>
      </c>
      <c r="I41" s="8">
        <v>45.759867322133402</v>
      </c>
      <c r="J41" s="8">
        <v>32.313980041599798</v>
      </c>
      <c r="K41" s="8">
        <v>51.663983945481498</v>
      </c>
      <c r="L41" s="8">
        <v>22.608659380996102</v>
      </c>
      <c r="M41" s="8">
        <v>20.210433072992601</v>
      </c>
      <c r="N41" s="8">
        <v>40.542015471018303</v>
      </c>
      <c r="O41" s="8">
        <v>92.963543124653796</v>
      </c>
      <c r="P41" s="7"/>
    </row>
    <row r="42" spans="1:16" x14ac:dyDescent="0.25">
      <c r="A42" s="11" t="s">
        <v>112</v>
      </c>
      <c r="B42" s="7">
        <v>337000</v>
      </c>
      <c r="C42" s="7">
        <v>182000</v>
      </c>
      <c r="D42" s="7">
        <v>43000</v>
      </c>
      <c r="E42" s="7">
        <v>29000</v>
      </c>
      <c r="F42" s="7">
        <v>37000</v>
      </c>
      <c r="G42" s="7">
        <v>74000</v>
      </c>
      <c r="H42" s="7">
        <v>154000</v>
      </c>
      <c r="I42" s="8">
        <v>44.380150266602001</v>
      </c>
      <c r="J42" s="8">
        <v>30.8845181401866</v>
      </c>
      <c r="K42" s="8">
        <v>45.186281972409603</v>
      </c>
      <c r="L42" s="8">
        <v>23.8637782234909</v>
      </c>
      <c r="M42" s="8">
        <v>19.8545376181882</v>
      </c>
      <c r="N42" s="8">
        <v>38.913874106213299</v>
      </c>
      <c r="O42" s="8">
        <v>91.766991906635099</v>
      </c>
      <c r="P42" s="7"/>
    </row>
    <row r="43" spans="1:16" x14ac:dyDescent="0.25">
      <c r="A43" s="11" t="s">
        <v>113</v>
      </c>
      <c r="B43" s="7">
        <v>338000</v>
      </c>
      <c r="C43" s="7">
        <v>183000</v>
      </c>
      <c r="D43" s="7">
        <v>45000</v>
      </c>
      <c r="E43" s="7">
        <v>26000</v>
      </c>
      <c r="F43" s="7">
        <v>37000</v>
      </c>
      <c r="G43" s="7">
        <v>75000</v>
      </c>
      <c r="H43" s="7">
        <v>155000</v>
      </c>
      <c r="I43" s="8">
        <v>44.482785880864903</v>
      </c>
      <c r="J43" s="8">
        <v>30.9189399646203</v>
      </c>
      <c r="K43" s="8">
        <v>46.706374456277999</v>
      </c>
      <c r="L43" s="8">
        <v>22.008274851610398</v>
      </c>
      <c r="M43" s="8">
        <v>19.7012399834022</v>
      </c>
      <c r="N43" s="8">
        <v>39.580183742295603</v>
      </c>
      <c r="O43" s="8">
        <v>92.110440752518798</v>
      </c>
      <c r="P43" s="7"/>
    </row>
    <row r="44" spans="1:16" x14ac:dyDescent="0.25">
      <c r="A44" s="11" t="s">
        <v>121</v>
      </c>
      <c r="B44" s="7">
        <v>-5000</v>
      </c>
      <c r="C44" s="7">
        <v>-5000</v>
      </c>
      <c r="D44" s="7">
        <v>-8000</v>
      </c>
      <c r="E44" s="7">
        <v>0</v>
      </c>
      <c r="F44" s="7">
        <v>1000</v>
      </c>
      <c r="G44" s="7">
        <v>2000</v>
      </c>
      <c r="H44" s="7">
        <v>0</v>
      </c>
      <c r="I44" s="8">
        <v>-0.873318001500479</v>
      </c>
      <c r="J44" s="8">
        <v>-0.96168565336944301</v>
      </c>
      <c r="K44" s="8">
        <v>-8.5005520594207802</v>
      </c>
      <c r="L44" s="8">
        <v>-0.44375625612226299</v>
      </c>
      <c r="M44" s="8">
        <v>0.48024724130098001</v>
      </c>
      <c r="N44" s="8">
        <v>1.11252310665067</v>
      </c>
      <c r="O44" s="8">
        <v>-0.56007547888458498</v>
      </c>
      <c r="P44" s="7" t="s">
        <v>120</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 Sheet</vt:lpstr>
      <vt:lpstr>Table of Contents</vt:lpstr>
      <vt:lpstr>2.1</vt:lpstr>
      <vt:lpstr>2.2</vt:lpstr>
      <vt:lpstr>2.3</vt:lpstr>
      <vt:lpstr>2.4</vt:lpstr>
      <vt:lpstr>2.5</vt:lpstr>
      <vt:lpstr>2.6</vt:lpstr>
      <vt:lpstr>2.7</vt:lpstr>
      <vt:lpstr>2.8</vt:lpstr>
      <vt:lpstr>2.9</vt:lpstr>
      <vt:lpstr>2.10</vt:lpstr>
      <vt:lpstr>2.11</vt:lpstr>
      <vt:lpstr>2.12</vt:lpstr>
      <vt:lpstr>2.13</vt:lpstr>
      <vt:lpstr>2.14</vt:lpstr>
      <vt:lpstr>2.48</vt:lpstr>
      <vt:lpstr>2.49</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Labour-force-survey-tables-February_2023 </dc:title>
  <dc:creator>2337760</dc:creator>
  <cp:lastModifiedBy>Richard Ramsden</cp:lastModifiedBy>
  <dcterms:created xsi:type="dcterms:W3CDTF">2023-02-09T10:30:04Z</dcterms:created>
  <dcterms:modified xsi:type="dcterms:W3CDTF">2023-02-13T09:31:33Z</dcterms:modified>
</cp:coreProperties>
</file>