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G:\LFS\RAP Project\Working Copy\lmr_master\outputs\lfs\"/>
    </mc:Choice>
  </mc:AlternateContent>
  <xr:revisionPtr revIDLastSave="0" documentId="13_ncr:1_{36B44512-81C0-4F00-9BBE-FFE8AC768A02}" xr6:coauthVersionLast="47" xr6:coauthVersionMax="47" xr10:uidLastSave="{00000000-0000-0000-0000-000000000000}"/>
  <bookViews>
    <workbookView xWindow="28680" yWindow="-120" windowWidth="29040" windowHeight="17640" xr2:uid="{00000000-000D-0000-FFFF-FFFF00000000}"/>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2.49" sheetId="18" r:id="rId18"/>
    <sheet name="Notes" sheetId="19"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2" l="1"/>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<sst xmlns="http://schemas.openxmlformats.org/spreadsheetml/2006/main" count="1282" uniqueCount="604">
  <si>
    <t>Labour Force Survey Tables</t>
  </si>
  <si>
    <t>Each month Labour Force Survey data is published on the NISRA website at the link below.</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</si>
  <si>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</si>
  <si>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</si>
  <si>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is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</si>
  <si>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</si>
  <si>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</si>
  <si>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</si>
  <si>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</si>
  <si>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</si>
  <si>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</si>
  <si>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</si>
  <si>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</si>
  <si>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</si>
  <si>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</si>
  <si>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</si>
  <si>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</si>
  <si>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</si>
  <si>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</si>
  <si>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</si>
  <si>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</si>
  <si>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</si>
  <si>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</si>
  <si>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</si>
  <si>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</si>
  <si>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</si>
  <si>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</si>
  <si>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</si>
  <si>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</si>
  <si>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</si>
  <si>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</si>
  <si>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</si>
  <si>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</si>
  <si>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</si>
  <si>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</si>
  <si>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</si>
  <si>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</si>
  <si>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</si>
  <si>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</si>
  <si>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</si>
  <si>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</si>
  <si>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</si>
  <si>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</si>
  <si>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</si>
  <si>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</si>
  <si>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</si>
  <si>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</si>
  <si>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</si>
  <si>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</si>
  <si>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</si>
  <si>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</si>
  <si>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</si>
  <si>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</si>
  <si>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</si>
  <si>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</si>
  <si>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</si>
  <si>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</si>
  <si>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</si>
  <si>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</si>
  <si>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</si>
  <si>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</si>
  <si>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</si>
  <si>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LFS estimates, April-June 2023</t>
  </si>
  <si>
    <t>2.14</t>
  </si>
  <si>
    <t>Sampling variability of regional and UK LFS estimates, April-June 2023</t>
  </si>
  <si>
    <t>2.48</t>
  </si>
  <si>
    <t>Confidence intervals of Northern Ireland LFS estimates</t>
  </si>
  <si>
    <t>2.49</t>
  </si>
  <si>
    <t>Seasonally adjusted sampling variability of Northern Ireland LFS estimates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</si>
  <si>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</si>
  <si>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</si>
  <si>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</si>
  <si>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</si>
  <si>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</si>
  <si>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</si>
  <si>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</si>
  <si>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</si>
  <si>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</si>
  <si>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</si>
  <si>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</si>
  <si>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</si>
  <si>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</si>
  <si>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</si>
  <si>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</si>
  <si>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</si>
  <si>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</si>
  <si>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</si>
  <si>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</si>
  <si>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</si>
  <si>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</si>
  <si>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</si>
  <si>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</si>
  <si>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</si>
  <si>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</si>
  <si>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</si>
  <si>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</si>
  <si>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</si>
  <si>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</si>
  <si>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</si>
  <si>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</si>
  <si>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</si>
  <si>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</si>
  <si>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</si>
  <si>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</si>
  <si>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</si>
  <si>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Aug-Oct 2021</t>
  </si>
  <si>
    <t>Nov-Jan 2022</t>
  </si>
  <si>
    <t>Feb-Apr 2022</t>
  </si>
  <si>
    <t>May-Jul 2022</t>
  </si>
  <si>
    <t>Aug-Oct 2022</t>
  </si>
  <si>
    <t>[s] The following columns are shaded in this row:  W AA</t>
  </si>
  <si>
    <t>Nov-Jan 2023</t>
  </si>
  <si>
    <t>Feb-Apr 2023</t>
  </si>
  <si>
    <t>May-Jul 2023</t>
  </si>
  <si>
    <t>Aug-Oct 2023</t>
  </si>
  <si>
    <t>Change on quarter</t>
  </si>
  <si>
    <t/>
  </si>
  <si>
    <t>Change on year</t>
  </si>
  <si>
    <t>Aged 16 to 64 population [note 4]</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</si>
  <si>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</si>
  <si>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</si>
  <si>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Table 2.2a: Northern Ireland labour market structure, age 16 and over, numbers and rates, unadjusted</t>
  </si>
  <si>
    <t>Table 2.2b: Northern Ireland labour market structure, aged 16 to 64, numbers and rates, unadjusted</t>
  </si>
  <si>
    <t xml:space="preserve">Unemployment rate [note 11] (%) </t>
  </si>
  <si>
    <t>Male population aged 16 and over [note 4]</t>
  </si>
  <si>
    <t>Female population aged 16 and over [note 4]</t>
  </si>
  <si>
    <t xml:space="preserve">Female unemployment rate [note 11] (%) </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</si>
  <si>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</si>
  <si>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</si>
  <si>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</si>
  <si>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</si>
  <si>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</si>
  <si>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</si>
  <si>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</si>
  <si>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</si>
  <si>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</si>
  <si>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</si>
  <si>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</si>
  <si>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</si>
  <si>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</si>
  <si>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</si>
  <si>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</si>
  <si>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</si>
  <si>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</si>
  <si>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</si>
  <si>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</si>
  <si>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</si>
  <si>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</si>
  <si>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</si>
  <si>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</si>
  <si>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</si>
  <si>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</si>
  <si>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</si>
  <si>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</si>
  <si>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</si>
  <si>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</si>
  <si>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</si>
  <si>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</si>
  <si>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</si>
  <si>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</si>
  <si>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</si>
  <si>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</si>
  <si>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</si>
  <si>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</si>
  <si>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</si>
  <si>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</si>
  <si>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</si>
  <si>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</si>
  <si>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</si>
  <si>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</si>
  <si>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</si>
  <si>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</si>
  <si>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</si>
  <si>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</si>
  <si>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</si>
  <si>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</si>
  <si>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</si>
  <si>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</si>
  <si>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</si>
  <si>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</si>
  <si>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</si>
  <si>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</si>
  <si>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</si>
  <si>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</si>
  <si>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</si>
  <si>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</si>
  <si>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</si>
  <si>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</si>
  <si>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</si>
  <si>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</si>
  <si>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</si>
  <si>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</si>
  <si>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</si>
  <si>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</si>
  <si>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</si>
  <si>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</si>
  <si>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</si>
  <si>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</si>
  <si>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</si>
  <si>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</si>
  <si>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</si>
  <si>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</si>
  <si>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</si>
  <si>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</si>
  <si>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</si>
  <si>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</si>
  <si>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</si>
  <si>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</si>
  <si>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</si>
  <si>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</si>
  <si>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</si>
  <si>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</si>
  <si>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</si>
  <si>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</si>
  <si>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</si>
  <si>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</si>
  <si>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</si>
  <si>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</si>
  <si>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</si>
  <si>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</si>
  <si>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</si>
  <si>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</si>
  <si>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</si>
  <si>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</si>
  <si>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</si>
  <si>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</si>
  <si>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</si>
  <si>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</si>
  <si>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</si>
  <si>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</si>
  <si>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</si>
  <si>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</si>
  <si>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</si>
  <si>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</si>
  <si>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</si>
  <si>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 xml:space="preserve">[s] The following columns are shaded in this row:   F   I </t>
  </si>
  <si>
    <t>[s] The following columns are shaded in this row:   F G  I J</t>
  </si>
  <si>
    <t>Females who do not want job</t>
  </si>
  <si>
    <t>Females who want job</t>
  </si>
  <si>
    <t xml:space="preserve">[s] The following columns are shaded in this row:  E F  H I </t>
  </si>
  <si>
    <t>[s] The following columns are shaded in this row:    G   J</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</si>
  <si>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</si>
  <si>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</si>
  <si>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</si>
  <si>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</si>
  <si>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</si>
  <si>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</si>
  <si>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</si>
  <si>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</si>
  <si>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</si>
  <si>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</si>
  <si>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</si>
  <si>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</si>
  <si>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</si>
  <si>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</si>
  <si>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</si>
  <si>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</si>
  <si>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</si>
  <si>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</si>
  <si>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</si>
  <si>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</si>
  <si>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</si>
  <si>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</si>
  <si>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</si>
  <si>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</si>
  <si>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</si>
  <si>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</si>
  <si>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[s] The following columns are shaded in this row:  F I K N</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</si>
  <si>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</si>
  <si>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</si>
  <si>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</si>
  <si>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</si>
  <si>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</si>
  <si>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</si>
  <si>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</si>
  <si>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</si>
  <si>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</si>
  <si>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</si>
  <si>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</si>
  <si>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</si>
  <si>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</si>
  <si>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</si>
  <si>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</si>
  <si>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</si>
  <si>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</si>
  <si>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</si>
  <si>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</si>
  <si>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</si>
  <si>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</si>
  <si>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</si>
  <si>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</si>
  <si>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</si>
  <si>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</si>
  <si>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</si>
  <si>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</si>
  <si>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</si>
  <si>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</si>
  <si>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</si>
  <si>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</si>
  <si>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</si>
  <si>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</si>
  <si>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</si>
  <si>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</si>
  <si>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</si>
  <si>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</si>
  <si>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</si>
  <si>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</si>
  <si>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</si>
  <si>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</si>
  <si>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</si>
  <si>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</si>
  <si>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</si>
  <si>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</si>
  <si>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</si>
  <si>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</si>
  <si>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</si>
  <si>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</si>
  <si>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</si>
  <si>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</si>
  <si>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</si>
  <si>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</si>
  <si>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</si>
  <si>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</si>
  <si>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</si>
  <si>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</si>
  <si>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</si>
  <si>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</si>
  <si>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</si>
  <si>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</si>
  <si>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</si>
  <si>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</si>
  <si>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</si>
  <si>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</si>
  <si>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</si>
  <si>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</si>
  <si>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</si>
  <si>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</si>
  <si>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</si>
  <si>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</si>
  <si>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</si>
  <si>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</si>
  <si>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</si>
  <si>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</si>
  <si>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</si>
  <si>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</si>
  <si>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</si>
  <si>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</si>
  <si>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</si>
  <si>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</si>
  <si>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</si>
  <si>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[d]</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</si>
  <si>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</si>
  <si>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</si>
  <si>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</si>
  <si>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</si>
  <si>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</si>
  <si>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</si>
  <si>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</si>
  <si>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</si>
  <si>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</si>
  <si>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</si>
  <si>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</si>
  <si>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</si>
  <si>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</si>
  <si>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</si>
  <si>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</si>
  <si>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</si>
  <si>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</si>
  <si>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</si>
  <si>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</si>
  <si>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</si>
  <si>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</si>
  <si>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</si>
  <si>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</si>
  <si>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</si>
  <si>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</si>
  <si>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</si>
  <si>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</si>
  <si>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</si>
  <si>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</si>
  <si>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</si>
  <si>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</si>
  <si>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</si>
  <si>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</si>
  <si>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</si>
  <si>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</si>
  <si>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</si>
  <si>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</si>
  <si>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</si>
  <si>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</si>
  <si>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</si>
  <si>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</si>
  <si>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</si>
  <si>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</si>
  <si>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</si>
  <si>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</si>
  <si>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</si>
  <si>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</si>
  <si>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</si>
  <si>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</si>
  <si>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</si>
  <si>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</si>
  <si>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</si>
  <si>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</si>
  <si>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</si>
  <si>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</si>
  <si>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</si>
  <si>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</si>
  <si>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</si>
  <si>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</si>
  <si>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</si>
  <si>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</si>
  <si>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</si>
  <si>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</si>
  <si>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</si>
  <si>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</si>
  <si>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</si>
  <si>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</si>
  <si>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</si>
  <si>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</si>
  <si>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</si>
  <si>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</si>
  <si>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</si>
  <si>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</si>
  <si>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</si>
  <si>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</si>
  <si>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</si>
  <si>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</si>
  <si>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</si>
  <si>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</si>
  <si>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</si>
  <si>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</si>
  <si>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</si>
  <si>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</si>
  <si>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</si>
  <si>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</si>
  <si>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</si>
  <si>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</si>
  <si>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</si>
  <si>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</si>
  <si>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</si>
  <si>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 xml:space="preserve">[s] The following columns are shaded in this row:  C D E   I J K  </t>
  </si>
  <si>
    <t xml:space="preserve">[s] The following columns are shaded in this row:  C D E F  I J K L </t>
  </si>
  <si>
    <t>[s] The following columns are shaded in this row:   D E F G  J K L M</t>
  </si>
  <si>
    <t>[s] The following columns are shaded in this row:  C D E F G I J K L M</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</si>
  <si>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</si>
  <si>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</si>
  <si>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</si>
  <si>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</si>
  <si>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</si>
  <si>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</si>
  <si>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</si>
  <si>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</si>
  <si>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 xml:space="preserve">[s] The following columns are shaded in this row:   D  F </t>
  </si>
  <si>
    <t>[s] The following columns are shaded in this row:   D E F G</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</si>
  <si>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</si>
  <si>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</si>
  <si>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</si>
  <si>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2020.</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</si>
  <si>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</si>
  <si>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</si>
  <si>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</si>
  <si>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</si>
  <si>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</si>
  <si>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</si>
  <si>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</si>
  <si>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</si>
  <si>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</si>
  <si>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 xml:space="preserve">North West </t>
  </si>
  <si>
    <t>Yorkshire &amp; the Humber</t>
  </si>
  <si>
    <t>East Midlands</t>
  </si>
  <si>
    <t>West Midlands</t>
  </si>
  <si>
    <t xml:space="preserve">East </t>
  </si>
  <si>
    <t>London</t>
  </si>
  <si>
    <t>South East</t>
  </si>
  <si>
    <t>South West</t>
  </si>
  <si>
    <t>England</t>
  </si>
  <si>
    <t>Wales</t>
  </si>
  <si>
    <t>Scotland</t>
  </si>
  <si>
    <t>Great Britain</t>
  </si>
  <si>
    <t xml:space="preserve">N Ireland </t>
  </si>
  <si>
    <t>United Kingdom</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</si>
  <si>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</si>
  <si>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</si>
  <si>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</si>
  <si>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</si>
  <si>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</si>
  <si>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±0.6</t>
  </si>
  <si>
    <t>±0.3</t>
  </si>
  <si>
    <t>±3.2</t>
  </si>
  <si>
    <t>±2.1</t>
  </si>
  <si>
    <t>±2.4</t>
  </si>
  <si>
    <t>±1.3</t>
  </si>
  <si>
    <t>±2.2</t>
  </si>
  <si>
    <t>±0.9</t>
  </si>
  <si>
    <t>±1.1</t>
  </si>
  <si>
    <t>±1.2</t>
  </si>
  <si>
    <t>±1.8</t>
  </si>
  <si>
    <t>±1.0</t>
  </si>
  <si>
    <t>±1.5</t>
  </si>
  <si>
    <t>±0.8</t>
  </si>
  <si>
    <t>±2.0</t>
  </si>
  <si>
    <t>±2.9</t>
  </si>
  <si>
    <t>±1.4</t>
  </si>
  <si>
    <t>±2.5</t>
  </si>
  <si>
    <t>Table 2.48: Confidence intervals of Northern Ireland LFS estimates</t>
  </si>
  <si>
    <t>August-October 2023</t>
  </si>
  <si>
    <t>Lower limit</t>
  </si>
  <si>
    <t>LFS estimate</t>
  </si>
  <si>
    <t>Upper limit</t>
  </si>
  <si>
    <t>Change in lower limit</t>
  </si>
  <si>
    <t>Change in LFS estimate</t>
  </si>
  <si>
    <t>Change in upper limit</t>
  </si>
  <si>
    <t>In employment</t>
  </si>
  <si>
    <t>Unemployment</t>
  </si>
  <si>
    <t>Economic activity rate</t>
  </si>
  <si>
    <t>Economically inactive</t>
  </si>
  <si>
    <t>Table 2.49: Seasonally adjusted sampling variability of Northern Ireland LFS estimates</t>
  </si>
  <si>
    <t>Labour market status</t>
  </si>
  <si>
    <t>Estimate</t>
  </si>
  <si>
    <t>Confidence interval: estimate</t>
  </si>
  <si>
    <t>Change over quarter</t>
  </si>
  <si>
    <t>Confidence interval: quarterly change</t>
  </si>
  <si>
    <t>Change over year</t>
  </si>
  <si>
    <t>Confidence interval: annual change</t>
  </si>
  <si>
    <t>Confidence interval around change</t>
  </si>
  <si>
    <t>Unemployment (age 16 and over)</t>
  </si>
  <si>
    <t>+/- 5,000</t>
  </si>
  <si>
    <t>+/- 7,000</t>
  </si>
  <si>
    <t>+/- 8,000</t>
  </si>
  <si>
    <t>Employment (age 16 and over)</t>
  </si>
  <si>
    <t>+/- 20,000</t>
  </si>
  <si>
    <t>+/- 17,000</t>
  </si>
  <si>
    <t>+/- 27,000</t>
  </si>
  <si>
    <t>+/- 29,000</t>
  </si>
  <si>
    <t>Economically inactive (age 16 and over)</t>
  </si>
  <si>
    <t>+/- 26,000</t>
  </si>
  <si>
    <t>+/- 28,000</t>
  </si>
  <si>
    <t>Unemployment rate (age 16 and over)</t>
  </si>
  <si>
    <t>+/- 0.6pps</t>
  </si>
  <si>
    <t>-0.6pps</t>
  </si>
  <si>
    <t>+/- 0.5pps</t>
  </si>
  <si>
    <t>+/- 0.8pps</t>
  </si>
  <si>
    <t>+/- 0.9pps</t>
  </si>
  <si>
    <t>Employment rate (aged 16 to 64)</t>
  </si>
  <si>
    <t>+/- 1.6pps</t>
  </si>
  <si>
    <t>1.7pps</t>
  </si>
  <si>
    <t>+/- 1.3pps</t>
  </si>
  <si>
    <t>1.5pps</t>
  </si>
  <si>
    <t>+/- 2.2pps</t>
  </si>
  <si>
    <t>+/- 2.3pps</t>
  </si>
  <si>
    <t>Economic inactivity rate (aged 16 to 64)</t>
  </si>
  <si>
    <t>-1.1pps</t>
  </si>
  <si>
    <t>-0.9pps</t>
  </si>
  <si>
    <t>+/- 2.1pps</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</si>
  <si>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</si>
  <si>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</si>
  <si>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</si>
  <si>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</si>
  <si>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</si>
  <si>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</si>
  <si>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</si>
  <si>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</si>
  <si>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</si>
  <si>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</si>
  <si>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</si>
  <si>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</si>
  <si>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</si>
  <si>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</si>
  <si>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</si>
  <si>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</si>
  <si>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</si>
  <si>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</si>
  <si>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</si>
  <si>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</si>
  <si>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</si>
  <si>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</si>
  <si>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</si>
  <si>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</si>
  <si>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</si>
  <si>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</si>
  <si>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inactive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</si>
  <si>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</si>
  <si>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</si>
  <si>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</si>
  <si>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</si>
  <si>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</si>
  <si>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</si>
  <si>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</si>
  <si>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</si>
  <si>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</si>
  <si>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</si>
  <si>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</si>
  <si>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</si>
  <si>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</si>
  <si>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</si>
  <si>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</si>
  <si>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Additionally, in June 2022, the LFS estimates were reweighted from January-March 2020 to January-March 2022 using updated PAYE Real-Time Information data and with the introduction of the non-response bias adjustment to NI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</si>
  <si>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</si>
  <si>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</si>
  <si>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</si>
  <si>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Revisions policies for labour market statistics</t>
  </si>
  <si>
    <t xml:space="preserve">Table 2.14: Sampling variability of regional and UK LFS estimates, May-July 2023 </t>
  </si>
  <si>
    <t xml:space="preserve">Table 2.13: Seasonally adjusted regional LFS estimates, May-July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</si>
</sst>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3" fillId="0" borderId="0" xfId="0" applyFont="1" applyAlignment="1">
      <alignment horizontal="lef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2" borderId="0" xfId="0" applyNumberFormat="1" applyFill="1" applyAlignment="1">
      <alignment horizontal="right"/>
    </xf>
    <xf numFmtId="164" fontId="0" fillId="2" borderId="0" xfId="0" applyNumberFormat="1" applyFill="1" applyAlignment="1">
      <alignment horizontal="right"/>
    </xf>
    <xf numFmtId="0" fontId="0" fillId="0" borderId="0" xfId="0" applyAlignment="1">
      <alignment horizontal="left"/>
    </xf>
    <xf numFmtId="2" fontId="0" fillId="0" borderId="0" xfId="0" applyNumberFormat="1" applyAlignment="1">
      <alignment horizontal="right"/>
    </xf>
    <xf numFmtId="0" fontId="0" fillId="0" borderId="0" xfId="0" applyAlignment="1">
      <alignment horizontal="right"/>
    </xf>
    <xf numFmtId="0" fontId="1" fillId="0" borderId="0" xfId="0" applyFont="1" applyAlignment="1">
      <alignment wrapText="1"/>
    </xf>
    <xf numFmtId="165" fontId="0" fillId="0" borderId="0" xfId="0" applyNumberFormat="1" applyAlignment="1">
      <alignment horizontal="right"/>
    </xf>
    <xf numFmtId="166" fontId="0" fillId="0" borderId="0" xfId="0" applyNumberFormat="1" applyAlignment="1">
      <alignment horizontal="right"/>
    </xf>
  </cellXfs>
  <cellStyles count="1">
    <cellStyle name="Normal" xfId="0" builtinId="0"/>
  </cellStyles>
  <dxfs count="10">
    <dxf>
      <numFmt numFmtId="165" formatCode="0.0"/>
    </dxf>
    <dxf>
      <numFmt numFmtId="165" formatCode="0.0"/>
    </dxf>
    <dxf>
      <numFmt numFmtId="165" formatCode="0.0"/>
    </dxf>
    <dxf>
      <numFmt numFmtId="2" formatCode="0.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C37" totalsRowShown="0">
  <tableColumns count="3">
    <tableColumn id="1" xr3:uid="{00000000-0010-0000-0000-000001000000}" name="Worksheet name"/>
    <tableColumn id="2" xr3:uid="{00000000-0010-0000-0000-000002000000}" name="Table no."/>
    <tableColumn id="3" xr3:uid="{00000000-0010-0000-0000-000003000000}" name="Table nam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2_4b" displayName="table_2_4b" ref="A21:M31" totalsRowShown="0">
  <tableColumns count="13">
    <tableColumn id="1" xr3:uid="{00000000-0010-0000-0900-000001000000}" name="Rolling monthly quarter [note 3]"/>
    <tableColumn id="2" xr3:uid="{00000000-0010-0000-0900-000002000000}" name="Males aged 16 to 64 total economically inactive"/>
    <tableColumn id="3" xr3:uid="{00000000-0010-0000-0900-000003000000}" name="Males, long-term sick"/>
    <tableColumn id="4" xr3:uid="{00000000-0010-0000-0900-000004000000}" name="Males, family and home care"/>
    <tableColumn id="5" xr3:uid="{00000000-0010-0000-0900-000005000000}" name="Males, retired"/>
    <tableColumn id="6" xr3:uid="{00000000-0010-0000-0900-000006000000}" name="Males, student"/>
    <tableColumn id="7" xr3:uid="{00000000-0010-0000-0900-000007000000}" name="Males, other"/>
    <tableColumn id="8" xr3:uid="{00000000-0010-0000-0900-000008000000}" name="Males, long-term sick (%)"/>
    <tableColumn id="9" xr3:uid="{00000000-0010-0000-0900-000009000000}" name="Males, family and home care (%)"/>
    <tableColumn id="10" xr3:uid="{00000000-0010-0000-0900-00000A000000}" name="Males, retired (%)"/>
    <tableColumn id="11" xr3:uid="{00000000-0010-0000-0900-00000B000000}" name="Males, student (%)"/>
    <tableColumn id="12" xr3:uid="{00000000-0010-0000-0900-00000C000000}" name="Males, other (%)"/>
    <tableColumn id="13" xr3:uid="{00000000-0010-0000-0900-00000D000000}" name="Small sample size cells [note 22]"/>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2_4c" displayName="table_2_4c" ref="A34:M44" totalsRowShown="0">
  <tableColumns count="13">
    <tableColumn id="1" xr3:uid="{00000000-0010-0000-0A00-000001000000}" name="Rolling monthly quarter [note 3]"/>
    <tableColumn id="2" xr3:uid="{00000000-0010-0000-0A00-000002000000}" name="Females aged 16 to 64 total economically inactive"/>
    <tableColumn id="3" xr3:uid="{00000000-0010-0000-0A00-000003000000}" name="Females, long-term sick"/>
    <tableColumn id="4" xr3:uid="{00000000-0010-0000-0A00-000004000000}" name="Females, family and home care"/>
    <tableColumn id="5" xr3:uid="{00000000-0010-0000-0A00-000005000000}" name="Females, retired"/>
    <tableColumn id="6" xr3:uid="{00000000-0010-0000-0A00-000006000000}" name="Females, student"/>
    <tableColumn id="7" xr3:uid="{00000000-0010-0000-0A00-000007000000}" name="Females, other"/>
    <tableColumn id="8" xr3:uid="{00000000-0010-0000-0A00-000008000000}" name="Females, long-term sick (%)"/>
    <tableColumn id="9" xr3:uid="{00000000-0010-0000-0A00-000009000000}" name="Females, family and home care (%)"/>
    <tableColumn id="10" xr3:uid="{00000000-0010-0000-0A00-00000A000000}" name="Females, retired (%)"/>
    <tableColumn id="11" xr3:uid="{00000000-0010-0000-0A00-00000B000000}" name="Females, student (%)"/>
    <tableColumn id="12" xr3:uid="{00000000-0010-0000-0A00-00000C000000}" name="Females, other (%)"/>
    <tableColumn id="13" xr3:uid="{00000000-0010-0000-0A00-00000D000000}" name="Small sample size cells [note 22]"/>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2_5a" displayName="table_2_5a" ref="A9:K19" totalsRowShown="0">
  <tableColumns count="11">
    <tableColumn id="1" xr3:uid="{00000000-0010-0000-0B00-000001000000}" name="Rolling monthly quarter [note 3]"/>
    <tableColumn id="2" xr3:uid="{00000000-0010-0000-0B00-000002000000}" name="Aged 16 to 64 total economically inactive"/>
    <tableColumn id="3" xr3:uid="{00000000-0010-0000-0B00-000003000000}" name="Total who do not want job"/>
    <tableColumn id="4" xr3:uid="{00000000-0010-0000-0B00-000004000000}" name="Total who do want job"/>
    <tableColumn id="5" xr3:uid="{00000000-0010-0000-0B00-000005000000}" name="Long-term sick who want job"/>
    <tableColumn id="6" xr3:uid="{00000000-0010-0000-0B00-000006000000}" name="Family and home care who want job"/>
    <tableColumn id="7" xr3:uid="{00000000-0010-0000-0B00-000007000000}" name="'Other' who want job"/>
    <tableColumn id="8" xr3:uid="{00000000-0010-0000-0B00-000008000000}" name="Long-term sick who want job (%)"/>
    <tableColumn id="9" xr3:uid="{00000000-0010-0000-0B00-000009000000}" name="Family and home care who want job (%)"/>
    <tableColumn id="10" xr3:uid="{00000000-0010-0000-0B00-00000A000000}" name="'Other' who want job (%)"/>
    <tableColumn id="11" xr3:uid="{00000000-0010-0000-0B00-00000B000000}" name="Small sample size cells [note 22]"/>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2_5b" displayName="table_2_5b" ref="A22:K32" totalsRowShown="0">
  <tableColumns count="11">
    <tableColumn id="1" xr3:uid="{00000000-0010-0000-0C00-000001000000}" name="Rolling monthly quarter [note 3]"/>
    <tableColumn id="2" xr3:uid="{00000000-0010-0000-0C00-000002000000}" name="Males aged 16 to 64 total economically inactive"/>
    <tableColumn id="3" xr3:uid="{00000000-0010-0000-0C00-000003000000}" name="Males who do not want job"/>
    <tableColumn id="4" xr3:uid="{00000000-0010-0000-0C00-000004000000}" name="Males who want job"/>
    <tableColumn id="5" xr3:uid="{00000000-0010-0000-0C00-000005000000}" name="Long-term sick who want job"/>
    <tableColumn id="6" xr3:uid="{00000000-0010-0000-0C00-000006000000}" name="Family and home care who want job"/>
    <tableColumn id="7" xr3:uid="{00000000-0010-0000-0C00-000007000000}" name="'Other' who want job"/>
    <tableColumn id="8" xr3:uid="{00000000-0010-0000-0C00-000008000000}" name="Long-term sick who want job (%)"/>
    <tableColumn id="9" xr3:uid="{00000000-0010-0000-0C00-000009000000}" name="Family and home care who want job (%)"/>
    <tableColumn id="10" xr3:uid="{00000000-0010-0000-0C00-00000A000000}" name="'Other' who want job (%)"/>
    <tableColumn id="11" xr3:uid="{00000000-0010-0000-0C00-00000B000000}" name="Small sample size cells [note 22]"/>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2_5c" displayName="table_2_5c" ref="A35:K45" totalsRowShown="0">
  <tableColumns count="11">
    <tableColumn id="1" xr3:uid="{00000000-0010-0000-0D00-000001000000}" name="Rolling monthly quarter [note 3]"/>
    <tableColumn id="2" xr3:uid="{00000000-0010-0000-0D00-000002000000}" name="Females aged 16 to 64 total economically inactive"/>
    <tableColumn id="3" xr3:uid="{00000000-0010-0000-0D00-000003000000}" name="Females who do not want job"/>
    <tableColumn id="4" xr3:uid="{00000000-0010-0000-0D00-000004000000}" name="Females who want job"/>
    <tableColumn id="5" xr3:uid="{00000000-0010-0000-0D00-000005000000}" name="Long-term sick who want job"/>
    <tableColumn id="6" xr3:uid="{00000000-0010-0000-0D00-000006000000}" name="Family and home care who want job"/>
    <tableColumn id="7" xr3:uid="{00000000-0010-0000-0D00-000007000000}" name="'Other' who want job"/>
    <tableColumn id="8" xr3:uid="{00000000-0010-0000-0D00-000008000000}" name="Long-term sick who want job (%)"/>
    <tableColumn id="9" xr3:uid="{00000000-0010-0000-0D00-000009000000}" name="Family and home care who want job (%)"/>
    <tableColumn id="10" xr3:uid="{00000000-0010-0000-0D00-00000A000000}" name="'Other' who want job (%)"/>
    <tableColumn id="11" xr3:uid="{00000000-0010-0000-0D00-00000B000000}" name="Small sample size cells [note 22]"/>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2_6a" displayName="table_2_6a" ref="A9:O19" totalsRowShown="0">
  <tableColumns count="15">
    <tableColumn id="1" xr3:uid="{00000000-0010-0000-0E00-000001000000}" name="Rolling monthly quarter [note 3]"/>
    <tableColumn id="2" xr3:uid="{00000000-0010-0000-0E00-000002000000}" name="Aged 16 to 64 economically inactive"/>
    <tableColumn id="3" xr3:uid="{00000000-0010-0000-0E00-000003000000}" name="Total who want job"/>
    <tableColumn id="4" xr3:uid="{00000000-0010-0000-0E00-000004000000}" name="Total who do not want job"/>
    <tableColumn id="5" xr3:uid="{00000000-0010-0000-0E00-000005000000}" name="Long-term sick who do not want job"/>
    <tableColumn id="6" xr3:uid="{00000000-0010-0000-0E00-000006000000}" name="Family and home care who do not want job"/>
    <tableColumn id="7" xr3:uid="{00000000-0010-0000-0E00-000007000000}" name="Retired who do not want job"/>
    <tableColumn id="8" xr3:uid="{00000000-0010-0000-0E00-000008000000}" name="Students who do not want job"/>
    <tableColumn id="9" xr3:uid="{00000000-0010-0000-0E00-000009000000}" name="'Other' who do not want job"/>
    <tableColumn id="10" xr3:uid="{00000000-0010-0000-0E00-00000A000000}" name="Long-term sick (%)"/>
    <tableColumn id="11" xr3:uid="{00000000-0010-0000-0E00-00000B000000}" name="Family and home care (%)"/>
    <tableColumn id="12" xr3:uid="{00000000-0010-0000-0E00-00000C000000}" name="Retired (%)"/>
    <tableColumn id="13" xr3:uid="{00000000-0010-0000-0E00-00000D000000}" name="Student (%)"/>
    <tableColumn id="14" xr3:uid="{00000000-0010-0000-0E00-00000E000000}" name="'Other' (%)"/>
    <tableColumn id="15" xr3:uid="{00000000-0010-0000-0E00-00000F000000}" name="Small sample size cells [note 22]"/>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2_6b" displayName="table_2_6b" ref="A22:O32" totalsRowShown="0">
  <tableColumns count="15">
    <tableColumn id="1" xr3:uid="{00000000-0010-0000-0F00-000001000000}" name="Rolling monthly quarter [note 3]"/>
    <tableColumn id="2" xr3:uid="{00000000-0010-0000-0F00-000002000000}" name="Males aged 16 to 64 economically inactive"/>
    <tableColumn id="3" xr3:uid="{00000000-0010-0000-0F00-000003000000}" name="Males who want job"/>
    <tableColumn id="4" xr3:uid="{00000000-0010-0000-0F00-000004000000}" name="Males who do not want job"/>
    <tableColumn id="5" xr3:uid="{00000000-0010-0000-0F00-000005000000}" name="Long-term sick males who do not want job"/>
    <tableColumn id="6" xr3:uid="{00000000-0010-0000-0F00-000006000000}" name="Family and home care males who do not want job"/>
    <tableColumn id="7" xr3:uid="{00000000-0010-0000-0F00-000007000000}" name="Retired males who do not want job"/>
    <tableColumn id="8" xr3:uid="{00000000-0010-0000-0F00-000008000000}" name="Male students who do not want job"/>
    <tableColumn id="9" xr3:uid="{00000000-0010-0000-0F00-000009000000}" name="'Other' males who do not want job"/>
    <tableColumn id="10" xr3:uid="{00000000-0010-0000-0F00-00000A000000}" name="Male long-term sick (%)"/>
    <tableColumn id="11" xr3:uid="{00000000-0010-0000-0F00-00000B000000}" name="Male family and home care (%)"/>
    <tableColumn id="12" xr3:uid="{00000000-0010-0000-0F00-00000C000000}" name="Retired males (%)"/>
    <tableColumn id="13" xr3:uid="{00000000-0010-0000-0F00-00000D000000}" name="Student males (%)"/>
    <tableColumn id="14" xr3:uid="{00000000-0010-0000-0F00-00000E000000}" name="Males 'other' (%)"/>
    <tableColumn id="15" xr3:uid="{00000000-0010-0000-0F00-00000F000000}" name="Small sample size cells [note 22]"/>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2_6c" displayName="table_2_6c" ref="A35:O45" totalsRowShown="0">
  <tableColumns count="15">
    <tableColumn id="1" xr3:uid="{00000000-0010-0000-1000-000001000000}" name="Rolling monthly quarter [note 3]"/>
    <tableColumn id="2" xr3:uid="{00000000-0010-0000-1000-000002000000}" name="Females aged 16 to 64 economically inactive"/>
    <tableColumn id="3" xr3:uid="{00000000-0010-0000-1000-000003000000}" name="Females who want job"/>
    <tableColumn id="4" xr3:uid="{00000000-0010-0000-1000-000004000000}" name="Females who do not want job"/>
    <tableColumn id="5" xr3:uid="{00000000-0010-0000-1000-000005000000}" name="Long-term sick females who do not want job"/>
    <tableColumn id="6" xr3:uid="{00000000-0010-0000-1000-000006000000}" name="Family and home care females who do not want job"/>
    <tableColumn id="7" xr3:uid="{00000000-0010-0000-1000-000007000000}" name="Retired females who do not want job"/>
    <tableColumn id="8" xr3:uid="{00000000-0010-0000-1000-000008000000}" name="Female students who do not want job"/>
    <tableColumn id="9" xr3:uid="{00000000-0010-0000-1000-000009000000}" name="'Other' females who do not want job"/>
    <tableColumn id="10" xr3:uid="{00000000-0010-0000-1000-00000A000000}" name="Females long-term sick (%)"/>
    <tableColumn id="11" xr3:uid="{00000000-0010-0000-1000-00000B000000}" name="Female family and home care (%)"/>
    <tableColumn id="12" xr3:uid="{00000000-0010-0000-1000-00000C000000}" name="Retired females (%)"/>
    <tableColumn id="13" xr3:uid="{00000000-0010-0000-1000-00000D000000}" name="Student females (%)"/>
    <tableColumn id="14" xr3:uid="{00000000-0010-0000-1000-00000E000000}" name="Females 'other' (%)"/>
    <tableColumn id="15" xr3:uid="{00000000-0010-0000-1000-00000F000000}" name="Small sample size cells [note 22]"/>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2_7a" displayName="table_2_7a" ref="A8:P18" totalsRowShown="0">
  <tableColumns count="16">
    <tableColumn id="1" xr3:uid="{00000000-0010-0000-1100-000001000000}" name="Rolling monthly quarter [note 3]"/>
    <tableColumn id="2" xr3:uid="{00000000-0010-0000-1100-000002000000}" name="Aged 16 and over total economically inactive"/>
    <tableColumn id="3" xr3:uid="{00000000-0010-0000-1100-000003000000}" name="Aged 16 to 64 total economically inactive"/>
    <tableColumn id="4" xr3:uid="{00000000-0010-0000-1100-000004000000}" name="Aged 16 to 24 total economically inactive"/>
    <tableColumn id="5" xr3:uid="{00000000-0010-0000-1100-000005000000}" name="Aged 25 to 34 total economically inactive"/>
    <tableColumn id="6" xr3:uid="{00000000-0010-0000-1100-000006000000}" name="Aged 35 to 49 total economically inactive"/>
    <tableColumn id="7" xr3:uid="{00000000-0010-0000-1100-000007000000}" name="Aged 50 to 64 total economically inactive"/>
    <tableColumn id="8" xr3:uid="{00000000-0010-0000-1100-000008000000}" name="Aged 65 and over total economically inactive"/>
    <tableColumn id="9" xr3:uid="{00000000-0010-0000-1100-000009000000}" name="Aged 16 and over economic inactivity rate (%)"/>
    <tableColumn id="10" xr3:uid="{00000000-0010-0000-1100-00000A000000}" name="Aged 16 to 64 economic inactivity rate (%)"/>
    <tableColumn id="11" xr3:uid="{00000000-0010-0000-1100-00000B000000}" name="Aged 16 to 24 economic inactivity rate (%)"/>
    <tableColumn id="12" xr3:uid="{00000000-0010-0000-1100-00000C000000}" name="Aged 25 to 34 economic inactivity rate (%)"/>
    <tableColumn id="13" xr3:uid="{00000000-0010-0000-1100-00000D000000}" name="Aged 35 to 49 economic inactivity rate (%)"/>
    <tableColumn id="14" xr3:uid="{00000000-0010-0000-1100-00000E000000}" name="Aged 50 to 64 economic inactivity rate (%)"/>
    <tableColumn id="15" xr3:uid="{00000000-0010-0000-1100-00000F000000}" name="Aged 65 and over economic inactivity rate (%)"/>
    <tableColumn id="16" xr3:uid="{00000000-0010-0000-1100-000010000000}" name="Small sample size cells [note 22]"/>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2_7b" displayName="table_2_7b" ref="A21:P31" totalsRowShown="0">
  <tableColumns count="16">
    <tableColumn id="1" xr3:uid="{00000000-0010-0000-1200-000001000000}" name="Rolling monthly quarter [note 3]"/>
    <tableColumn id="2" xr3:uid="{00000000-0010-0000-1200-000002000000}" name="Aged 16 and over economically inactive males"/>
    <tableColumn id="3" xr3:uid="{00000000-0010-0000-1200-000003000000}" name="Aged 16 to 64 economically inactive males"/>
    <tableColumn id="4" xr3:uid="{00000000-0010-0000-1200-000004000000}" name="Aged 16 to 24 economically inactive males"/>
    <tableColumn id="5" xr3:uid="{00000000-0010-0000-1200-000005000000}" name="Aged 25 to 34 economically inactive males"/>
    <tableColumn id="6" xr3:uid="{00000000-0010-0000-1200-000006000000}" name="Aged 35 to 49 economically inactive males"/>
    <tableColumn id="7" xr3:uid="{00000000-0010-0000-1200-000007000000}" name="Aged 50 to 64 economically inactive males"/>
    <tableColumn id="8" xr3:uid="{00000000-0010-0000-1200-000008000000}" name="Aged 65 and over economically inactive males"/>
    <tableColumn id="9" xr3:uid="{00000000-0010-0000-1200-000009000000}" name="Aged 16 and over male economic inactivity rate (%)"/>
    <tableColumn id="10" xr3:uid="{00000000-0010-0000-1200-00000A000000}" name="Aged 16 to 64 male economic inactivity rate (%)"/>
    <tableColumn id="11" xr3:uid="{00000000-0010-0000-1200-00000B000000}" name="Aged 16 to 24 male economic inactivity rate (%)"/>
    <tableColumn id="12" xr3:uid="{00000000-0010-0000-1200-00000C000000}" name="Aged 25 to 34 male economic inactivity rate (%)"/>
    <tableColumn id="13" xr3:uid="{00000000-0010-0000-1200-00000D000000}" name="Aged 35 to 49 male economic inactivity rate (%)"/>
    <tableColumn id="14" xr3:uid="{00000000-0010-0000-1200-00000E000000}" name="Aged 50 to 64 male economic inactivity rate (%)"/>
    <tableColumn id="15" xr3:uid="{00000000-0010-0000-1200-00000F000000}" name="Aged 65 and over male economic inactivity rate (%)"/>
    <tableColumn id="16" xr3:uid="{00000000-0010-0000-1200-000010000000}" name="Small sample size cells [note 22]"/>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msa" displayName="lmsa" ref="A7:AC18" totalsRowShown="0">
  <tableColumns count="29">
    <tableColumn id="1" xr3:uid="{00000000-0010-0000-0100-000001000000}" name="Rolling monthly quarter [note 3]"/>
    <tableColumn id="2" xr3:uid="{00000000-0010-0000-0100-000002000000}" name="Age 16 and over population [note 4]"/>
    <tableColumn id="3" xr3:uid="{00000000-0010-0000-0100-000003000000}" name="Total economically active [note 7]"/>
    <tableColumn id="4" xr3:uid="{00000000-0010-0000-0100-000004000000}" name="Total in employment [note 5]"/>
    <tableColumn id="5" xr3:uid="{00000000-0010-0000-0100-000005000000}" name="Unemployed [note 6]"/>
    <tableColumn id="6" xr3:uid="{00000000-0010-0000-0100-000006000000}" name="Economically inactive [note 8]"/>
    <tableColumn id="7" xr3:uid="{00000000-0010-0000-0100-000007000000}" name="Activity rate [note 9] (%)"/>
    <tableColumn id="8" xr3:uid="{00000000-0010-0000-0100-000008000000}" name="Employment rate [note 10] (%)"/>
    <tableColumn id="9" xr3:uid="{00000000-0010-0000-0100-000009000000}" name="Unemployment rate [note 11] (%)"/>
    <tableColumn id="10" xr3:uid="{00000000-0010-0000-0100-00000A000000}" name="Inactivity rate [note 12] (%)"/>
    <tableColumn id="11" xr3:uid="{00000000-0010-0000-0100-00000B000000}" name="Male population Age 16 and over [note 4]"/>
    <tableColumn id="12" xr3:uid="{00000000-0010-0000-0100-00000C000000}" name="Males economically active [note 7]"/>
    <tableColumn id="13" xr3:uid="{00000000-0010-0000-0100-00000D000000}" name="Males in employment [note 5]"/>
    <tableColumn id="14" xr3:uid="{00000000-0010-0000-0100-00000E000000}" name="Males unemployed [note 6]"/>
    <tableColumn id="15" xr3:uid="{00000000-0010-0000-0100-00000F000000}" name="Males economically inactive [note 8]"/>
    <tableColumn id="16" xr3:uid="{00000000-0010-0000-0100-000010000000}" name="Male activity rate [note 9] (%)"/>
    <tableColumn id="17" xr3:uid="{00000000-0010-0000-0100-000011000000}" name="Male employment rate [note 10] (%)"/>
    <tableColumn id="18" xr3:uid="{00000000-0010-0000-0100-000012000000}" name="Male unemployment rate [note 11] (%)"/>
    <tableColumn id="19" xr3:uid="{00000000-0010-0000-0100-000013000000}" name="Male inactivity rate [note 12] (%)"/>
    <tableColumn id="20" xr3:uid="{00000000-0010-0000-0100-000014000000}" name="Female population Age 16 and over [note 4]"/>
    <tableColumn id="21" xr3:uid="{00000000-0010-0000-0100-000015000000}" name="Females economically active [note 7]"/>
    <tableColumn id="22" xr3:uid="{00000000-0010-0000-0100-000016000000}" name="Females in employment [note 5]"/>
    <tableColumn id="23" xr3:uid="{00000000-0010-0000-0100-000017000000}" name="Females unemployed [note 6]"/>
    <tableColumn id="24" xr3:uid="{00000000-0010-0000-0100-000018000000}" name="Females economically inactive [note 8]"/>
    <tableColumn id="25" xr3:uid="{00000000-0010-0000-0100-000019000000}" name="Female activity rate [note 9] (%)"/>
    <tableColumn id="26" xr3:uid="{00000000-0010-0000-0100-00001A000000}" name="Female employment rate [note 10] (%)"/>
    <tableColumn id="27" xr3:uid="{00000000-0010-0000-0100-00001B000000}" name="Female unemployment rate [note 11] (%)"/>
    <tableColumn id="28" xr3:uid="{00000000-0010-0000-0100-00001C000000}" name="Female inactivity rate [note 12] (%)"/>
    <tableColumn id="29" xr3:uid="{00000000-0010-0000-0100-00001D000000}" name="Small sample size cells [note 22]"/>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_7c" displayName="table_2_7c" ref="A34:P44" totalsRowShown="0">
  <tableColumns count="16">
    <tableColumn id="1" xr3:uid="{00000000-0010-0000-1300-000001000000}" name="Rolling monthly quarter [note 3]"/>
    <tableColumn id="2" xr3:uid="{00000000-0010-0000-1300-000002000000}" name="Aged 16 and over economically inactive females"/>
    <tableColumn id="3" xr3:uid="{00000000-0010-0000-1300-000003000000}" name="Aged 16 to 64 economically inactive females"/>
    <tableColumn id="4" xr3:uid="{00000000-0010-0000-1300-000004000000}" name="Aged 16 to 24 economically inactive females"/>
    <tableColumn id="5" xr3:uid="{00000000-0010-0000-1300-000005000000}" name="Aged 25 to 34 economically inactive females"/>
    <tableColumn id="6" xr3:uid="{00000000-0010-0000-1300-000006000000}" name="Aged 35 to 49 economically inactive females"/>
    <tableColumn id="7" xr3:uid="{00000000-0010-0000-1300-000007000000}" name="Aged 50 to 64 economically inactive females"/>
    <tableColumn id="8" xr3:uid="{00000000-0010-0000-1300-000008000000}" name="Aged 65 and over economically inactive females"/>
    <tableColumn id="9" xr3:uid="{00000000-0010-0000-1300-000009000000}" name="Aged 16 and over female economic inactivity rate (%)"/>
    <tableColumn id="10" xr3:uid="{00000000-0010-0000-1300-00000A000000}" name="Aged 16 to 64 female economic inactivity rate (%)"/>
    <tableColumn id="11" xr3:uid="{00000000-0010-0000-1300-00000B000000}" name="Aged 16 to 24 female economic inactivity rate (%)"/>
    <tableColumn id="12" xr3:uid="{00000000-0010-0000-1300-00000C000000}" name="Aged 25 to 34 female economic inactivity rate (%)"/>
    <tableColumn id="13" xr3:uid="{00000000-0010-0000-1300-00000D000000}" name="Aged 35 to 49 female economic inactivity rate (%)"/>
    <tableColumn id="14" xr3:uid="{00000000-0010-0000-1300-00000E000000}" name="Aged 50 to 64 female economic inactivity rate (%)"/>
    <tableColumn id="15" xr3:uid="{00000000-0010-0000-1300-00000F000000}" name="Aged 65 and over female economic inactivity rate (%)"/>
    <tableColumn id="16" xr3:uid="{00000000-0010-0000-1300-000010000000}" name="Small sample size cells [note 22]"/>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_8a" displayName="table_2_8a" ref="A9:K19" totalsRowShown="0">
  <tableColumns count="11">
    <tableColumn id="1" xr3:uid="{00000000-0010-0000-1400-000001000000}" name="Rolling monthly quarter [note 3]"/>
    <tableColumn id="2" xr3:uid="{00000000-0010-0000-1400-000002000000}" name="Total aged 16 and over in employment"/>
    <tableColumn id="3" xr3:uid="{00000000-0010-0000-1400-000003000000}" name="Employees [note 13]"/>
    <tableColumn id="4" xr3:uid="{00000000-0010-0000-1400-000004000000}" name="Self Employed [note 13]"/>
    <tableColumn id="5" xr3:uid="{00000000-0010-0000-1400-000005000000}" name="Other"/>
    <tableColumn id="6" xr3:uid="{00000000-0010-0000-1400-000006000000}" name="Full-time worker [note 15]"/>
    <tableColumn id="7" xr3:uid="{00000000-0010-0000-1400-000007000000}" name="Part-time worker [note 15]"/>
    <tableColumn id="8" xr3:uid="{00000000-0010-0000-1400-000008000000}" name="Workers with second jobs"/>
    <tableColumn id="9" xr3:uid="{00000000-0010-0000-1400-000009000000}" name="Temporary employees [note 16]"/>
    <tableColumn id="10" xr3:uid="{00000000-0010-0000-1400-00000A000000}" name="Temporary employees [note 16] as percentage of all employees (%)"/>
    <tableColumn id="11" xr3:uid="{00000000-0010-0000-1400-00000B000000}" name="Small sample size cells [note 22]"/>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_8b" displayName="table_2_8b" ref="A22:K32" totalsRowShown="0">
  <tableColumns count="11">
    <tableColumn id="1" xr3:uid="{00000000-0010-0000-1500-000001000000}" name="Rolling monthly quarter [note 3]"/>
    <tableColumn id="2" xr3:uid="{00000000-0010-0000-1500-000002000000}" name="Males aged 16 and over in employment"/>
    <tableColumn id="3" xr3:uid="{00000000-0010-0000-1500-000003000000}" name="Male employees [note 13]"/>
    <tableColumn id="4" xr3:uid="{00000000-0010-0000-1500-000004000000}" name="Male self employed [note 13]"/>
    <tableColumn id="5" xr3:uid="{00000000-0010-0000-1500-000005000000}" name=" Male 'Other'"/>
    <tableColumn id="6" xr3:uid="{00000000-0010-0000-1500-000006000000}" name="Male full-time worker [note 15]"/>
    <tableColumn id="7" xr3:uid="{00000000-0010-0000-1500-000007000000}" name="Male part-time worker [note 15]"/>
    <tableColumn id="8" xr3:uid="{00000000-0010-0000-1500-000008000000}" name="Male workers with second jobs"/>
    <tableColumn id="9" xr3:uid="{00000000-0010-0000-1500-000009000000}" name="Male temporary employees [note 16]"/>
    <tableColumn id="10" xr3:uid="{00000000-0010-0000-1500-00000A000000}" name="Male temporary employees [note 16] as percentage of all employees (%)"/>
    <tableColumn id="11" xr3:uid="{00000000-0010-0000-1500-00000B000000}" name="Small sample size cells [note 22]"/>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_8c" displayName="table_2_8c" ref="A35:K45" totalsRowShown="0">
  <tableColumns count="11">
    <tableColumn id="1" xr3:uid="{00000000-0010-0000-1600-000001000000}" name="Rolling monthly quarter [note 3]"/>
    <tableColumn id="2" xr3:uid="{00000000-0010-0000-1600-000002000000}" name="Females aged 16 and over in employment"/>
    <tableColumn id="3" xr3:uid="{00000000-0010-0000-1600-000003000000}" name="Female employees [note 13]"/>
    <tableColumn id="4" xr3:uid="{00000000-0010-0000-1600-000004000000}" name="Females self employed [note 13]"/>
    <tableColumn id="5" xr3:uid="{00000000-0010-0000-1600-000005000000}" name="Female 'Other'"/>
    <tableColumn id="6" xr3:uid="{00000000-0010-0000-1600-000006000000}" name="Female full-time worker [note 15]"/>
    <tableColumn id="7" xr3:uid="{00000000-0010-0000-1600-000007000000}" name="Female part-time worker [note 15]"/>
    <tableColumn id="8" xr3:uid="{00000000-0010-0000-1600-000008000000}" name="Female workers with second jobs"/>
    <tableColumn id="9" xr3:uid="{00000000-0010-0000-1600-000009000000}" name="Female temporary employees [note 16]"/>
    <tableColumn id="10" xr3:uid="{00000000-0010-0000-1600-00000A000000}" name="Female temporary employees [note 16] as percentage of all employees (%)"/>
    <tableColumn id="11" xr3:uid="{00000000-0010-0000-1600-00000B000000}" name="Small sample size cells [note 22]"/>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_9a" displayName="table_2_9a" ref="A8:G18" totalsRowShown="0">
  <tableColumns count="7">
    <tableColumn id="1" xr3:uid="{00000000-0010-0000-1700-000001000000}" name="Rolling monthly quarter [note 3]"/>
    <tableColumn id="2" xr3:uid="{00000000-0010-0000-1700-000002000000}" name="Total weekly hours (millions)"/>
    <tableColumn id="3" xr3:uid="{00000000-0010-0000-1700-000003000000}" name="Total average hours"/>
    <tableColumn id="4" xr3:uid="{00000000-0010-0000-1700-000004000000}" name="Full-time average hours (in main job) [note 15]"/>
    <tableColumn id="5" xr3:uid="{00000000-0010-0000-1700-000005000000}" name="Part-time average hours (in main job) [note 15]"/>
    <tableColumn id="6" xr3:uid="{00000000-0010-0000-1700-000006000000}" name="Average hours of workers with second jobs"/>
    <tableColumn id="7" xr3:uid="{00000000-0010-0000-1700-000007000000}" name="Small sample size cells [note 22]"/>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_9b" displayName="table_2_9b" ref="A21:G31" totalsRowShown="0">
  <tableColumns count="7">
    <tableColumn id="1" xr3:uid="{00000000-0010-0000-1800-000001000000}" name="Rolling monthly quarter [note 3]"/>
    <tableColumn id="2" xr3:uid="{00000000-0010-0000-1800-000002000000}" name="Total weekly hours for males (millions)"/>
    <tableColumn id="3" xr3:uid="{00000000-0010-0000-1800-000003000000}" name="Total average hours for males"/>
    <tableColumn id="4" xr3:uid="{00000000-0010-0000-1800-000004000000}" name="Full-time average hours for males (in main job) [note 15]"/>
    <tableColumn id="5" xr3:uid="{00000000-0010-0000-1800-000005000000}" name="Part-time average hours for males (in main job) [note 15]"/>
    <tableColumn id="6" xr3:uid="{00000000-0010-0000-1800-000006000000}" name="Average hours of male workers with second jobs"/>
    <tableColumn id="7" xr3:uid="{00000000-0010-0000-1800-000007000000}" name="Small sample size cells [note 22]"/>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_9c" displayName="table_2_9c" ref="A34:G44" totalsRowShown="0">
  <tableColumns count="7">
    <tableColumn id="1" xr3:uid="{00000000-0010-0000-1900-000001000000}" name="Rolling monthly quarter [note 3]"/>
    <tableColumn id="2" xr3:uid="{00000000-0010-0000-1900-000002000000}" name="Total weekly hours for females (millions)"/>
    <tableColumn id="3" xr3:uid="{00000000-0010-0000-1900-000003000000}" name="Total average hours for females"/>
    <tableColumn id="4" xr3:uid="{00000000-0010-0000-1900-000004000000}" name="Full-time average hours for females (in main job) [note 15]"/>
    <tableColumn id="5" xr3:uid="{00000000-0010-0000-1900-000005000000}" name="Part-time average hours for females (in main job) [note 15]"/>
    <tableColumn id="6" xr3:uid="{00000000-0010-0000-1900-000006000000}" name="Average hours of female workers with second jobs"/>
    <tableColumn id="7" xr3:uid="{00000000-0010-0000-1900-000007000000}" name="Small sample size cells [note 22]"/>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_10a" displayName="table_2_10a" ref="A8:P18" totalsRowShown="0">
  <tableColumns count="16">
    <tableColumn id="1" xr3:uid="{00000000-0010-0000-1A00-000001000000}" name="Rolling monthly quarter [note 3]"/>
    <tableColumn id="2" xr3:uid="{00000000-0010-0000-1A00-000002000000}" name="Aged 16 and over total employed"/>
    <tableColumn id="3" xr3:uid="{00000000-0010-0000-1A00-000003000000}" name="Aged 16 to 64 total employed"/>
    <tableColumn id="4" xr3:uid="{00000000-0010-0000-1A00-000004000000}" name="Aged 16 to 24 total employed"/>
    <tableColumn id="5" xr3:uid="{00000000-0010-0000-1A00-000005000000}" name="Aged 25 to 34 total employed"/>
    <tableColumn id="6" xr3:uid="{00000000-0010-0000-1A00-000006000000}" name="Aged 35 to 49 total employed"/>
    <tableColumn id="7" xr3:uid="{00000000-0010-0000-1A00-000007000000}" name="Aged 50 to 64 total employed"/>
    <tableColumn id="8" xr3:uid="{00000000-0010-0000-1A00-000008000000}" name="Aged 65 and over total employed"/>
    <tableColumn id="9" xr3:uid="{00000000-0010-0000-1A00-000009000000}" name="Aged 16 and over employment rate (%)"/>
    <tableColumn id="10" xr3:uid="{00000000-0010-0000-1A00-00000A000000}" name="Aged 16 to 64 employment rate (%)"/>
    <tableColumn id="11" xr3:uid="{00000000-0010-0000-1A00-00000B000000}" name="Aged 16 to 24 employment rate (%)"/>
    <tableColumn id="12" xr3:uid="{00000000-0010-0000-1A00-00000C000000}" name="Aged 25 to 34 employment rate (%)"/>
    <tableColumn id="13" xr3:uid="{00000000-0010-0000-1A00-00000D000000}" name="Aged 35 to 49 employment rate (%)"/>
    <tableColumn id="14" xr3:uid="{00000000-0010-0000-1A00-00000E000000}" name="Aged 50 to 64 employment rate (%)"/>
    <tableColumn id="15" xr3:uid="{00000000-0010-0000-1A00-00000F000000}" name="Aged 65 and over employment rate (%)"/>
    <tableColumn id="16" xr3:uid="{00000000-0010-0000-1A00-000010000000}" name="Small sample size cells [note 22]"/>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_10b" displayName="table_2_10b" ref="A21:P31" totalsRowShown="0">
  <tableColumns count="16">
    <tableColumn id="1" xr3:uid="{00000000-0010-0000-1B00-000001000000}" name="Rolling monthly quarter [note 3]"/>
    <tableColumn id="2" xr3:uid="{00000000-0010-0000-1B00-000002000000}" name="Males aged 16 and over total employed"/>
    <tableColumn id="3" xr3:uid="{00000000-0010-0000-1B00-000003000000}" name="Males aged 16 to 64 total employed"/>
    <tableColumn id="4" xr3:uid="{00000000-0010-0000-1B00-000004000000}" name="Males aged 16 to 24 total employed"/>
    <tableColumn id="5" xr3:uid="{00000000-0010-0000-1B00-000005000000}" name="Males aged 25 to 34 total employed"/>
    <tableColumn id="6" xr3:uid="{00000000-0010-0000-1B00-000006000000}" name="Males aged 35 to 49 total employed"/>
    <tableColumn id="7" xr3:uid="{00000000-0010-0000-1B00-000007000000}" name="Males aged 50 to 64 total employed"/>
    <tableColumn id="8" xr3:uid="{00000000-0010-0000-1B00-000008000000}" name="Males aged 65 and over total employed"/>
    <tableColumn id="9" xr3:uid="{00000000-0010-0000-1B00-000009000000}" name="Males aged 16 and over employment rate (%)"/>
    <tableColumn id="10" xr3:uid="{00000000-0010-0000-1B00-00000A000000}" name="Males aged 16 to 64 employment rate (%)"/>
    <tableColumn id="11" xr3:uid="{00000000-0010-0000-1B00-00000B000000}" name="Males aged 16 to 24 employment rate (%)"/>
    <tableColumn id="12" xr3:uid="{00000000-0010-0000-1B00-00000C000000}" name="Males aged 25 to 34 employment rate (%)"/>
    <tableColumn id="13" xr3:uid="{00000000-0010-0000-1B00-00000D000000}" name="Males aged 35 to 49 employment rate (%)"/>
    <tableColumn id="14" xr3:uid="{00000000-0010-0000-1B00-00000E000000}" name="Males aged 50 to 64 employment rate (%)"/>
    <tableColumn id="15" xr3:uid="{00000000-0010-0000-1B00-00000F000000}" name="Males aged 65 and over employment rate (%)"/>
    <tableColumn id="16" xr3:uid="{00000000-0010-0000-1B00-000010000000}" name="Small sample size cells [note 22]"/>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_10c" displayName="table_2_10c" ref="A34:P44" totalsRowShown="0">
  <tableColumns count="16">
    <tableColumn id="1" xr3:uid="{00000000-0010-0000-1C00-000001000000}" name="Rolling monthly quarter [note 3]"/>
    <tableColumn id="2" xr3:uid="{00000000-0010-0000-1C00-000002000000}" name="Females aged 16 and over total employed"/>
    <tableColumn id="3" xr3:uid="{00000000-0010-0000-1C00-000003000000}" name="Females aged 16 to 64 total employed"/>
    <tableColumn id="4" xr3:uid="{00000000-0010-0000-1C00-000004000000}" name="Females aged 16 to 24 total employed"/>
    <tableColumn id="5" xr3:uid="{00000000-0010-0000-1C00-000005000000}" name="Females aged 25 to 34 total employed"/>
    <tableColumn id="6" xr3:uid="{00000000-0010-0000-1C00-000006000000}" name="Females aged 35 to 49 total employed"/>
    <tableColumn id="7" xr3:uid="{00000000-0010-0000-1C00-000007000000}" name="Females aged 50 to 64 total employed"/>
    <tableColumn id="8" xr3:uid="{00000000-0010-0000-1C00-000008000000}" name="Females aged 65 and over total employed"/>
    <tableColumn id="9" xr3:uid="{00000000-0010-0000-1C00-000009000000}" name="Females aged 16 and over employment rate (%)"/>
    <tableColumn id="10" xr3:uid="{00000000-0010-0000-1C00-00000A000000}" name="Females aged 16 to 64 employment rate (%)"/>
    <tableColumn id="11" xr3:uid="{00000000-0010-0000-1C00-00000B000000}" name="Females aged 16 to 24 employment rate (%)"/>
    <tableColumn id="12" xr3:uid="{00000000-0010-0000-1C00-00000C000000}" name="Females aged 25 to 34 employment rate (%)"/>
    <tableColumn id="13" xr3:uid="{00000000-0010-0000-1C00-00000D000000}" name="Females aged 35 to 49 employment rate (%)"/>
    <tableColumn id="14" xr3:uid="{00000000-0010-0000-1C00-00000E000000}" name="Females aged 50 to 64 employment rate (%)"/>
    <tableColumn id="15" xr3:uid="{00000000-0010-0000-1C00-00000F000000}" name="Females aged 65 and over employment rate (%)"/>
    <tableColumn id="16" xr3:uid="{00000000-0010-0000-1C00-000010000000}" name="Small sample size cells [note 22]"/>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b" displayName="lmsb" ref="A21:AC32" totalsRowShown="0">
  <tableColumns count="29">
    <tableColumn id="1" xr3:uid="{00000000-0010-0000-0200-000001000000}" name="Rolling monthly quarter [note 3]"/>
    <tableColumn id="2" xr3:uid="{00000000-0010-0000-0200-000002000000}" name="Aged 16 to 64 population [note 4]"/>
    <tableColumn id="3" xr3:uid="{00000000-0010-0000-0200-000003000000}" name="Total economically active [note 7]"/>
    <tableColumn id="4" xr3:uid="{00000000-0010-0000-0200-000004000000}" name="Total in employment [note 5]"/>
    <tableColumn id="5" xr3:uid="{00000000-0010-0000-0200-000005000000}" name="Unemployed [note 6]"/>
    <tableColumn id="6" xr3:uid="{00000000-0010-0000-0200-000006000000}" name="Economically inactive [note 8]"/>
    <tableColumn id="7" xr3:uid="{00000000-0010-0000-0200-000007000000}" name="Activity rate [note 9] (%)"/>
    <tableColumn id="8" xr3:uid="{00000000-0010-0000-0200-000008000000}" name="Employment rate [note 10] (%)"/>
    <tableColumn id="9" xr3:uid="{00000000-0010-0000-0200-000009000000}" name="Unemployment rate [note 11] (%)"/>
    <tableColumn id="10" xr3:uid="{00000000-0010-0000-0200-00000A000000}" name="Inactivity rate [note 12] (%)"/>
    <tableColumn id="11" xr3:uid="{00000000-0010-0000-0200-00000B000000}" name="Male population Age 16 and over [note 4]"/>
    <tableColumn id="12" xr3:uid="{00000000-0010-0000-0200-00000C000000}" name="Males economically active [note 7]"/>
    <tableColumn id="13" xr3:uid="{00000000-0010-0000-0200-00000D000000}" name="Males in employment [note 5]"/>
    <tableColumn id="14" xr3:uid="{00000000-0010-0000-0200-00000E000000}" name="Males unemployed [note 6]"/>
    <tableColumn id="15" xr3:uid="{00000000-0010-0000-0200-00000F000000}" name="Males economically inactive [note 8]"/>
    <tableColumn id="16" xr3:uid="{00000000-0010-0000-0200-000010000000}" name="Male activity rate [note 9] (%)"/>
    <tableColumn id="17" xr3:uid="{00000000-0010-0000-0200-000011000000}" name="Male employment rate [note 10] (%)"/>
    <tableColumn id="18" xr3:uid="{00000000-0010-0000-0200-000012000000}" name="Male unemployment rate [note 11] (%)"/>
    <tableColumn id="19" xr3:uid="{00000000-0010-0000-0200-000013000000}" name="Male inactivity rate [note 12] (%)"/>
    <tableColumn id="20" xr3:uid="{00000000-0010-0000-0200-000014000000}" name="Female population Age 16 and over [note 4]"/>
    <tableColumn id="21" xr3:uid="{00000000-0010-0000-0200-000015000000}" name="Females economically active [note 7]"/>
    <tableColumn id="22" xr3:uid="{00000000-0010-0000-0200-000016000000}" name="Females in employment [note 5]"/>
    <tableColumn id="23" xr3:uid="{00000000-0010-0000-0200-000017000000}" name="Females unemployed [note 6]"/>
    <tableColumn id="24" xr3:uid="{00000000-0010-0000-0200-000018000000}" name="Females economically inactive [note 8]"/>
    <tableColumn id="25" xr3:uid="{00000000-0010-0000-0200-000019000000}" name="Female activity rate [note 9] (%)"/>
    <tableColumn id="26" xr3:uid="{00000000-0010-0000-0200-00001A000000}" name="Female employment rate [note 10] (%)"/>
    <tableColumn id="27" xr3:uid="{00000000-0010-0000-0200-00001B000000}" name="Female unemployment rate [note 11] (%)"/>
    <tableColumn id="28" xr3:uid="{00000000-0010-0000-0200-00001C000000}" name="Female inactivity rate [note 12] (%)"/>
    <tableColumn id="29" xr3:uid="{00000000-0010-0000-0200-00001D000000}" name="Small sample size cells [note 22]"/>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2_11" displayName="table_2_11" ref="A7:N17" totalsRowShown="0">
  <tableColumns count="14">
    <tableColumn id="1" xr3:uid="{00000000-0010-0000-1D00-000001000000}" name="Rolling monthly quarter [note 3]"/>
    <tableColumn id="2" xr3:uid="{00000000-0010-0000-1D00-000002000000}" name="Aged 16 and over total unemployed"/>
    <tableColumn id="3" xr3:uid="{00000000-0010-0000-1D00-000003000000}" name="Aged 16 to 24 total unemployed"/>
    <tableColumn id="4" xr3:uid="{00000000-0010-0000-1D00-000004000000}" name="Aged 25 to 34 total unemployed"/>
    <tableColumn id="5" xr3:uid="{00000000-0010-0000-1D00-000005000000}" name="Aged 35 to 49 total unemployed"/>
    <tableColumn id="6" xr3:uid="{00000000-0010-0000-1D00-000006000000}" name="Aged 50 to 64 total unemployed"/>
    <tableColumn id="7" xr3:uid="{00000000-0010-0000-1D00-000007000000}" name="Aged 65 and over total unemployed"/>
    <tableColumn id="8" xr3:uid="{00000000-0010-0000-1D00-000008000000}" name="Aged 16 and over unemployment rate (%)"/>
    <tableColumn id="9" xr3:uid="{00000000-0010-0000-1D00-000009000000}" name="Aged 16 to 24 unemployment rate (%)"/>
    <tableColumn id="10" xr3:uid="{00000000-0010-0000-1D00-00000A000000}" name="Aged 25 to 34 unemployment rate (%)"/>
    <tableColumn id="11" xr3:uid="{00000000-0010-0000-1D00-00000B000000}" name="Aged 35 to 49 unemployment rate (%)"/>
    <tableColumn id="12" xr3:uid="{00000000-0010-0000-1D00-00000C000000}" name="Aged 50 to 64 unemployment rate (%)"/>
    <tableColumn id="13" xr3:uid="{00000000-0010-0000-1D00-00000D000000}" name="Aged 65 and over unemployment rate (%)"/>
    <tableColumn id="14" xr3:uid="{00000000-0010-0000-1D00-00000E000000}" name="Small sample size cells [note 22]"/>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2_12" displayName="table_2_12" ref="A8:H18" totalsRowShown="0">
  <tableColumns count="8">
    <tableColumn id="1" xr3:uid="{00000000-0010-0000-1E00-000001000000}" name="Rolling monthly quarter [note 3]"/>
    <tableColumn id="2" xr3:uid="{00000000-0010-0000-1E00-000002000000}" name="Aged 16 and over total unemployed"/>
    <tableColumn id="3" xr3:uid="{00000000-0010-0000-1E00-000003000000}" name="Up to 6 months unemployed"/>
    <tableColumn id="4" xr3:uid="{00000000-0010-0000-1E00-000004000000}" name="6 to 12 months unemployed"/>
    <tableColumn id="5" xr3:uid="{00000000-0010-0000-1E00-000005000000}" name="Over 12 months unemployed"/>
    <tableColumn id="6" xr3:uid="{00000000-0010-0000-1E00-000006000000}" name="Over 24 months unemployed"/>
    <tableColumn id="7" xr3:uid="{00000000-0010-0000-1E00-000007000000}" name="Long term unemployed as a percentage of total (%)"/>
    <tableColumn id="8" xr3:uid="{00000000-0010-0000-1E00-000008000000}" name="Small sample size cells [note 22]"/>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2_13" displayName="table_2_13" ref="A7:H22" totalsRowShown="0">
  <tableColumns count="8">
    <tableColumn id="1" xr3:uid="{00000000-0010-0000-1F00-000001000000}" name="Region"/>
    <tableColumn id="2" xr3:uid="{00000000-0010-0000-1F00-000002000000}" name="Economic inactivity rate" dataDxfId="9"/>
    <tableColumn id="3" xr3:uid="{00000000-0010-0000-1F00-000003000000}" name="Economic inactivity rate annual change" dataDxfId="8"/>
    <tableColumn id="4" xr3:uid="{00000000-0010-0000-1F00-000004000000}" name="Employment rate" dataDxfId="7"/>
    <tableColumn id="5" xr3:uid="{00000000-0010-0000-1F00-000005000000}" name="Employment rate annual change" dataDxfId="6"/>
    <tableColumn id="6" xr3:uid="{00000000-0010-0000-1F00-000006000000}" name="Unemployment rate" dataDxfId="5"/>
    <tableColumn id="7" xr3:uid="{00000000-0010-0000-1F00-000007000000}" name="Unemployment rate annual change" dataDxfId="4"/>
    <tableColumn id="8" xr3:uid="{00000000-0010-0000-1F00-000008000000}" name="Job density indicator" dataDxfId="3"/>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table_2_14" displayName="table_2_14" ref="A6:E18" totalsRowShown="0">
  <tableColumns count="5">
    <tableColumn id="1" xr3:uid="{00000000-0010-0000-2000-000001000000}" name="Region"/>
    <tableColumn id="2" xr3:uid="{00000000-0010-0000-2000-000002000000}" name="Employment rate" dataDxfId="2"/>
    <tableColumn id="3" xr3:uid="{00000000-0010-0000-2000-000003000000}" name="Employment rate 95% confidence interval" dataDxfId="1"/>
    <tableColumn id="4" xr3:uid="{00000000-0010-0000-2000-000004000000}" name="Unemployment rate" dataDxfId="0"/>
    <tableColumn id="5" xr3:uid="{00000000-0010-0000-2000-000005000000}" name="Unemployment rate 95% confidence interval"/>
  </tableColumns>
  <tableStyleInfo name="none"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_2_48" displayName="table_2_48" ref="A6:G11" totalsRowShown="0">
  <tableColumns count="7">
    <tableColumn id="1" xr3:uid="{00000000-0010-0000-2100-000001000000}" name="August-October 2023"/>
    <tableColumn id="2" xr3:uid="{00000000-0010-0000-2100-000002000000}" name="Lower limit"/>
    <tableColumn id="3" xr3:uid="{00000000-0010-0000-2100-000003000000}" name="LFS estimate"/>
    <tableColumn id="4" xr3:uid="{00000000-0010-0000-2100-000004000000}" name="Upper limit"/>
    <tableColumn id="5" xr3:uid="{00000000-0010-0000-2100-000005000000}" name="Change in lower limit"/>
    <tableColumn id="6" xr3:uid="{00000000-0010-0000-2100-000006000000}" name="Change in LFS estimate"/>
    <tableColumn id="7" xr3:uid="{00000000-0010-0000-2100-000007000000}" name="Change in upper limit"/>
  </tableColumns>
  <tableStyleInfo name="none"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_2_49" displayName="table_2_49" ref="A5:H11" totalsRowShown="0">
  <tableColumns count="8">
    <tableColumn id="1" xr3:uid="{00000000-0010-0000-2200-000001000000}" name="Labour market status"/>
    <tableColumn id="2" xr3:uid="{00000000-0010-0000-2200-000002000000}" name="Estimate"/>
    <tableColumn id="3" xr3:uid="{00000000-0010-0000-2200-000003000000}" name="Confidence interval: estimate"/>
    <tableColumn id="4" xr3:uid="{00000000-0010-0000-2200-000004000000}" name="Change over quarter"/>
    <tableColumn id="5" xr3:uid="{00000000-0010-0000-2200-000005000000}" name="Confidence interval: quarterly change"/>
    <tableColumn id="6" xr3:uid="{00000000-0010-0000-2200-000006000000}" name="Change over year"/>
    <tableColumn id="7" xr3:uid="{00000000-0010-0000-2200-000007000000}" name="Confidence interval: annual change"/>
    <tableColumn id="8" xr3:uid="{00000000-0010-0000-2200-000008000000}" name="Confidence interval around change"/>
  </tableColumns>
  <tableStyleInfo name="none"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3000000}" name="notes" displayName="notes" ref="A2:B24" totalsRowShown="0">
  <tableColumns count="2">
    <tableColumn id="1" xr3:uid="{00000000-0010-0000-2300-000001000000}" name="Note reference"/>
    <tableColumn id="2" xr3:uid="{00000000-0010-0000-2300-000002000000}" name="Note or definition"/>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_2a" displayName="table_2_2a" ref="A7:AC18" totalsRowShown="0">
  <tableColumns count="29">
    <tableColumn id="1" xr3:uid="{00000000-0010-0000-0300-000001000000}" name="Rolling monthly quarter [note 3]"/>
    <tableColumn id="2" xr3:uid="{00000000-0010-0000-0300-000002000000}" name="Age 16 and over population [note 4]"/>
    <tableColumn id="3" xr3:uid="{00000000-0010-0000-0300-000003000000}" name="Total economically active [note 7]"/>
    <tableColumn id="4" xr3:uid="{00000000-0010-0000-0300-000004000000}" name="Total in employment [note 5]"/>
    <tableColumn id="5" xr3:uid="{00000000-0010-0000-0300-000005000000}" name="Unemployed [note 6]"/>
    <tableColumn id="6" xr3:uid="{00000000-0010-0000-0300-000006000000}" name="Economically inactive [note 8]"/>
    <tableColumn id="7" xr3:uid="{00000000-0010-0000-0300-000007000000}" name="Activity rate [note 9] (%)"/>
    <tableColumn id="8" xr3:uid="{00000000-0010-0000-0300-000008000000}" name="Employment rate [note 10] (%)"/>
    <tableColumn id="9" xr3:uid="{00000000-0010-0000-0300-000009000000}" name="Unemployment rate [note 11] (%) "/>
    <tableColumn id="10" xr3:uid="{00000000-0010-0000-0300-00000A000000}" name="Inactivity rate [note 12] (%)"/>
    <tableColumn id="11" xr3:uid="{00000000-0010-0000-0300-00000B000000}" name="Male population aged 16 and over [note 4]"/>
    <tableColumn id="12" xr3:uid="{00000000-0010-0000-0300-00000C000000}" name="Males economically active [note 7]"/>
    <tableColumn id="13" xr3:uid="{00000000-0010-0000-0300-00000D000000}" name="Males in employment [note 5]"/>
    <tableColumn id="14" xr3:uid="{00000000-0010-0000-0300-00000E000000}" name="Males unemployed [note 6]"/>
    <tableColumn id="15" xr3:uid="{00000000-0010-0000-0300-00000F000000}" name="Males economically inactive [note 8]"/>
    <tableColumn id="16" xr3:uid="{00000000-0010-0000-0300-000010000000}" name="Male activity rate [note 9] (%)"/>
    <tableColumn id="17" xr3:uid="{00000000-0010-0000-0300-000011000000}" name="Male employment rate [note 10] (%)"/>
    <tableColumn id="18" xr3:uid="{00000000-0010-0000-0300-000012000000}" name="Male unemployment rate [note 11] (%)"/>
    <tableColumn id="19" xr3:uid="{00000000-0010-0000-0300-000013000000}" name="Male inactivity rate [note 12] (%)"/>
    <tableColumn id="20" xr3:uid="{00000000-0010-0000-0300-000014000000}" name="Female population aged 16 and over [note 4]"/>
    <tableColumn id="21" xr3:uid="{00000000-0010-0000-0300-000015000000}" name="Females economically active [note 7]"/>
    <tableColumn id="22" xr3:uid="{00000000-0010-0000-0300-000016000000}" name="Females in employment [note 5]"/>
    <tableColumn id="23" xr3:uid="{00000000-0010-0000-0300-000017000000}" name="Females unemployed [note 6]"/>
    <tableColumn id="24" xr3:uid="{00000000-0010-0000-0300-000018000000}" name="Females economically inactive [note 8]"/>
    <tableColumn id="25" xr3:uid="{00000000-0010-0000-0300-000019000000}" name="Female activity rate [note 9] (%)"/>
    <tableColumn id="26" xr3:uid="{00000000-0010-0000-0300-00001A000000}" name="Female employment rate [note 10] (%)"/>
    <tableColumn id="27" xr3:uid="{00000000-0010-0000-0300-00001B000000}" name="Female unemployment rate [note 11] (%) "/>
    <tableColumn id="28" xr3:uid="{00000000-0010-0000-0300-00001C000000}" name="Female inactivity rate [note 12] (%)"/>
    <tableColumn id="29" xr3:uid="{00000000-0010-0000-0300-00001D000000}" name="Small sample size cells [note 22]"/>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_2b" displayName="table_2_2b" ref="A21:AC32" totalsRowShown="0">
  <tableColumns count="29">
    <tableColumn id="1" xr3:uid="{00000000-0010-0000-0400-000001000000}" name="Rolling monthly quarter [note 3]"/>
    <tableColumn id="2" xr3:uid="{00000000-0010-0000-0400-000002000000}" name="Aged 16 to 64 population [note 4]"/>
    <tableColumn id="3" xr3:uid="{00000000-0010-0000-0400-000003000000}" name="Total economically active [note 7]"/>
    <tableColumn id="4" xr3:uid="{00000000-0010-0000-0400-000004000000}" name="Total in employment [note 5]"/>
    <tableColumn id="5" xr3:uid="{00000000-0010-0000-0400-000005000000}" name="Unemployed [note 6]"/>
    <tableColumn id="6" xr3:uid="{00000000-0010-0000-0400-000006000000}" name="Economically inactive [note 8]"/>
    <tableColumn id="7" xr3:uid="{00000000-0010-0000-0400-000007000000}" name="Activity rate [note 9] (%)"/>
    <tableColumn id="8" xr3:uid="{00000000-0010-0000-0400-000008000000}" name="Employment rate [note 10] (%)"/>
    <tableColumn id="9" xr3:uid="{00000000-0010-0000-0400-000009000000}" name="Unemployment rate [note 11] (%) "/>
    <tableColumn id="10" xr3:uid="{00000000-0010-0000-0400-00000A000000}" name="Inactivity rate [note 12] (%)"/>
    <tableColumn id="11" xr3:uid="{00000000-0010-0000-0400-00000B000000}" name="Male population aged 16 to 64 [note 4]"/>
    <tableColumn id="12" xr3:uid="{00000000-0010-0000-0400-00000C000000}" name="Males economically active [note 7]"/>
    <tableColumn id="13" xr3:uid="{00000000-0010-0000-0400-00000D000000}" name="Males in employment [note 5]"/>
    <tableColumn id="14" xr3:uid="{00000000-0010-0000-0400-00000E000000}" name="Males unemployed [note 6]"/>
    <tableColumn id="15" xr3:uid="{00000000-0010-0000-0400-00000F000000}" name="Males economically inactive [note 8]"/>
    <tableColumn id="16" xr3:uid="{00000000-0010-0000-0400-000010000000}" name="Male activity rate [note 9] (%)"/>
    <tableColumn id="17" xr3:uid="{00000000-0010-0000-0400-000011000000}" name="Male employment rate [note 10] (%)"/>
    <tableColumn id="18" xr3:uid="{00000000-0010-0000-0400-000012000000}" name="Male unemployment rate [note 11] (%)"/>
    <tableColumn id="19" xr3:uid="{00000000-0010-0000-0400-000013000000}" name="Male inactivity rate [note 12] (%)"/>
    <tableColumn id="20" xr3:uid="{00000000-0010-0000-0400-000014000000}" name="Female population aged 16 to 64 [note 4]"/>
    <tableColumn id="21" xr3:uid="{00000000-0010-0000-0400-000015000000}" name="Females economically active [note 7]"/>
    <tableColumn id="22" xr3:uid="{00000000-0010-0000-0400-000016000000}" name="Females in employment [note 5]"/>
    <tableColumn id="23" xr3:uid="{00000000-0010-0000-0400-000017000000}" name="Females unemployed [note 6]"/>
    <tableColumn id="24" xr3:uid="{00000000-0010-0000-0400-000018000000}" name="Females economically inactive [note 8]"/>
    <tableColumn id="25" xr3:uid="{00000000-0010-0000-0400-000019000000}" name="Female activity rate [note 9] (%)"/>
    <tableColumn id="26" xr3:uid="{00000000-0010-0000-0400-00001A000000}" name="Female employment rate [note 10] (%)"/>
    <tableColumn id="27" xr3:uid="{00000000-0010-0000-0400-00001B000000}" name="Female unemployment rate [note 11] (%) "/>
    <tableColumn id="28" xr3:uid="{00000000-0010-0000-0400-00001C000000}" name="Female inactivity rate [note 12] (%)"/>
    <tableColumn id="29" xr3:uid="{00000000-0010-0000-0400-00001D000000}" name="Small sample size cells [note 22]"/>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_3a" displayName="table_2_3a" ref="A8:P18" totalsRowShown="0">
  <tableColumns count="16">
    <tableColumn id="1" xr3:uid="{00000000-0010-0000-0500-000001000000}" name="Rolling monthly quarter [note 3]"/>
    <tableColumn id="2" xr3:uid="{00000000-0010-0000-0500-000002000000}" name="Aged 16 and over economically active"/>
    <tableColumn id="3" xr3:uid="{00000000-0010-0000-0500-000003000000}" name="Aged 16 to 64 economically active"/>
    <tableColumn id="4" xr3:uid="{00000000-0010-0000-0500-000004000000}" name="Aged 16 to 24 economically active"/>
    <tableColumn id="5" xr3:uid="{00000000-0010-0000-0500-000005000000}" name="Aged 25 to 34 economically active"/>
    <tableColumn id="6" xr3:uid="{00000000-0010-0000-0500-000006000000}" name="Aged 35 to 49 economically active"/>
    <tableColumn id="7" xr3:uid="{00000000-0010-0000-0500-000007000000}" name="Aged 50 to 64 economically active"/>
    <tableColumn id="8" xr3:uid="{00000000-0010-0000-0500-000008000000}" name="Aged 65 and over total economically active"/>
    <tableColumn id="9" xr3:uid="{00000000-0010-0000-0500-000009000000}" name="Aged 16 and over economic activity rate (%)"/>
    <tableColumn id="10" xr3:uid="{00000000-0010-0000-0500-00000A000000}" name="Aged 16 to 64 economic activity rate (%)"/>
    <tableColumn id="11" xr3:uid="{00000000-0010-0000-0500-00000B000000}" name="Aged 16 to 24 economic activity rate (%)"/>
    <tableColumn id="12" xr3:uid="{00000000-0010-0000-0500-00000C000000}" name="Aged 25 to 34 economic activity rate (%)"/>
    <tableColumn id="13" xr3:uid="{00000000-0010-0000-0500-00000D000000}" name="Aged 35 to 49 economic activity rate (%)"/>
    <tableColumn id="14" xr3:uid="{00000000-0010-0000-0500-00000E000000}" name="Aged 50 to 64 economic activity rate (%)"/>
    <tableColumn id="15" xr3:uid="{00000000-0010-0000-0500-00000F000000}" name="Aged 65 and over economic activity rate (%)"/>
    <tableColumn id="16" xr3:uid="{00000000-0010-0000-0500-000010000000}" name="Small sample size cells [note 22]"/>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2_3b" displayName="table_2_3b" ref="A21:P31" totalsRowShown="0">
  <tableColumns count="16">
    <tableColumn id="1" xr3:uid="{00000000-0010-0000-0600-000001000000}" name="Rolling monthly quarter [note 3]"/>
    <tableColumn id="2" xr3:uid="{00000000-0010-0000-0600-000002000000}" name="Males aged 16 and over economically active"/>
    <tableColumn id="3" xr3:uid="{00000000-0010-0000-0600-000003000000}" name="Males aged 16 to 64 economically active"/>
    <tableColumn id="4" xr3:uid="{00000000-0010-0000-0600-000004000000}" name="Males aged 16 to 24 economically active"/>
    <tableColumn id="5" xr3:uid="{00000000-0010-0000-0600-000005000000}" name="Males aged 25 to 34 economically active"/>
    <tableColumn id="6" xr3:uid="{00000000-0010-0000-0600-000006000000}" name="Males aged 35 to 49 economically active"/>
    <tableColumn id="7" xr3:uid="{00000000-0010-0000-0600-000007000000}" name="Males aged 50 to 64 economically active"/>
    <tableColumn id="8" xr3:uid="{00000000-0010-0000-0600-000008000000}" name="Males aged 65 and over total economically active"/>
    <tableColumn id="9" xr3:uid="{00000000-0010-0000-0600-000009000000}" name="Males aged 16 and over economic activity rate (%)"/>
    <tableColumn id="10" xr3:uid="{00000000-0010-0000-0600-00000A000000}" name="Males aged 16 to 64 economic activity rate (%)"/>
    <tableColumn id="11" xr3:uid="{00000000-0010-0000-0600-00000B000000}" name="Males aged 16 to 24 economic activity rate (%)"/>
    <tableColumn id="12" xr3:uid="{00000000-0010-0000-0600-00000C000000}" name="Males aged 25 to 34 economic activity rate (%)"/>
    <tableColumn id="13" xr3:uid="{00000000-0010-0000-0600-00000D000000}" name="Males aged 35 to 49 economic activity rate (%)"/>
    <tableColumn id="14" xr3:uid="{00000000-0010-0000-0600-00000E000000}" name="Males aged 50 to 64 economic activity rate (%)"/>
    <tableColumn id="15" xr3:uid="{00000000-0010-0000-0600-00000F000000}" name="Males aged 65 and over economic activity rate (%)"/>
    <tableColumn id="16" xr3:uid="{00000000-0010-0000-0600-000010000000}" name="Small sample size cells [note 22]"/>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2_3c" displayName="table_2_3c" ref="A34:P44" totalsRowShown="0">
  <tableColumns count="16">
    <tableColumn id="1" xr3:uid="{00000000-0010-0000-0700-000001000000}" name="Rolling monthly quarter [note 3]"/>
    <tableColumn id="2" xr3:uid="{00000000-0010-0000-0700-000002000000}" name="Females aged 16 and over economically active"/>
    <tableColumn id="3" xr3:uid="{00000000-0010-0000-0700-000003000000}" name="Females aged 16 to 64 economically active"/>
    <tableColumn id="4" xr3:uid="{00000000-0010-0000-0700-000004000000}" name="Females aged 16 to 24 economically active"/>
    <tableColumn id="5" xr3:uid="{00000000-0010-0000-0700-000005000000}" name="Females aged 25 to 34 economically active"/>
    <tableColumn id="6" xr3:uid="{00000000-0010-0000-0700-000006000000}" name="Females aged 35 to 49 economically active"/>
    <tableColumn id="7" xr3:uid="{00000000-0010-0000-0700-000007000000}" name="Females aged 50 to 64 economically active"/>
    <tableColumn id="8" xr3:uid="{00000000-0010-0000-0700-000008000000}" name="Females aged 65 and over total economically active"/>
    <tableColumn id="9" xr3:uid="{00000000-0010-0000-0700-000009000000}" name="Females aged 16 and over economic activity rate (%)"/>
    <tableColumn id="10" xr3:uid="{00000000-0010-0000-0700-00000A000000}" name="Females aged 16 to 64 economic activity rate (%)"/>
    <tableColumn id="11" xr3:uid="{00000000-0010-0000-0700-00000B000000}" name="Females aged 16 to 24 economic activity rate (%)"/>
    <tableColumn id="12" xr3:uid="{00000000-0010-0000-0700-00000C000000}" name="Females aged 25 to 34 economic activity rate (%)"/>
    <tableColumn id="13" xr3:uid="{00000000-0010-0000-0700-00000D000000}" name="Females aged 35 to 49 economic activity rate (%)"/>
    <tableColumn id="14" xr3:uid="{00000000-0010-0000-0700-00000E000000}" name="Females aged 50 to 64 economic activity rate (%)"/>
    <tableColumn id="15" xr3:uid="{00000000-0010-0000-0700-00000F000000}" name="Females aged 65 and over economic activity rate (%)"/>
    <tableColumn id="16" xr3:uid="{00000000-0010-0000-0700-000010000000}" name="Small sample size cells [note 22]"/>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2_4a" displayName="table_2_4a" ref="A8:M18" totalsRowShown="0">
  <tableColumns count="13">
    <tableColumn id="1" xr3:uid="{00000000-0010-0000-0800-000001000000}" name="Rolling monthly quarter [note 3]"/>
    <tableColumn id="2" xr3:uid="{00000000-0010-0000-0800-000002000000}" name="Aged 16 to 64 total economically inactive"/>
    <tableColumn id="3" xr3:uid="{00000000-0010-0000-0800-000003000000}" name="Long-term sick"/>
    <tableColumn id="4" xr3:uid="{00000000-0010-0000-0800-000004000000}" name="Family and home care"/>
    <tableColumn id="5" xr3:uid="{00000000-0010-0000-0800-000005000000}" name="Retired"/>
    <tableColumn id="6" xr3:uid="{00000000-0010-0000-0800-000006000000}" name="Student"/>
    <tableColumn id="7" xr3:uid="{00000000-0010-0000-0800-000007000000}" name="Other"/>
    <tableColumn id="8" xr3:uid="{00000000-0010-0000-0800-000008000000}" name="Long-term sick (%)"/>
    <tableColumn id="9" xr3:uid="{00000000-0010-0000-0800-000009000000}" name="Family and home care (%)"/>
    <tableColumn id="10" xr3:uid="{00000000-0010-0000-0800-00000A000000}" name="Retired (%)"/>
    <tableColumn id="11" xr3:uid="{00000000-0010-0000-0800-00000B000000}" name="Student (%)"/>
    <tableColumn id="12" xr3:uid="{00000000-0010-0000-0800-00000C000000}" name="Other (%)"/>
    <tableColumn id="13" xr3:uid="{00000000-0010-0000-0800-00000D000000}"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00.7265625" customWidth="1"/>
  </cols>
  <sheetData>
    <row r="1" spans="1:1" ht="19.2" x14ac:dyDescent="0.35">
      <c r="A1" s="2" t="s">
        <v>0</v>
      </c>
    </row>
    <row r="2" spans="1:1" x14ac:dyDescent="0.25">
      <c r="A2" t="s">
        <v>1</v>
      </c>
    </row>
    <row r="3" spans="1:1" x14ac:dyDescent="0.25">
      <c r="A3" s="1" t="s">
        <v>13</v>
      </c>
    </row>
    <row r="4" spans="1:1" ht="27" customHeight="1" x14ac:dyDescent="0.3">
      <c r="A4" s="3" t="s">
        <v>2</v>
      </c>
    </row>
    <row r="5" spans="1:1" ht="75" x14ac:dyDescent="0.25">
      <c r="A5" s="4" t="s">
        <v>3</v>
      </c>
    </row>
    <row r="6" spans="1:1" ht="90" x14ac:dyDescent="0.25">
      <c r="A6" s="4" t="s">
        <v>4</v>
      </c>
    </row>
    <row r="7" spans="1:1" ht="60" x14ac:dyDescent="0.25">
      <c r="A7" s="4" t="s">
        <v>5</v>
      </c>
    </row>
    <row r="8" spans="1:1" ht="45" x14ac:dyDescent="0.25">
      <c r="A8" s="4" t="s">
        <v>6</v>
      </c>
    </row>
    <row r="9" spans="1:1" ht="27" customHeight="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14</v>
      </c>
    </row>
  </sheetData>
  <hyperlinks>
    <hyperlink ref="A3" r:id="rId1" xr:uid="{00000000-0004-0000-0000-000000000000}"/>
    <hyperlink ref="A15" r:id="rId2" xr:uid="{00000000-0004-0000-0000-000001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6"/>
  <sheetViews>
    <sheetView zoomScaleNormal="100"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326</v>
      </c>
    </row>
    <row r="2" spans="1:11" x14ac:dyDescent="0.25">
      <c r="A2" t="s">
        <v>130</v>
      </c>
    </row>
    <row r="3" spans="1:11" ht="30" customHeight="1" x14ac:dyDescent="0.3">
      <c r="A3" s="3" t="s">
        <v>69</v>
      </c>
    </row>
    <row r="4" spans="1:11" x14ac:dyDescent="0.25">
      <c r="A4" t="s">
        <v>131</v>
      </c>
    </row>
    <row r="5" spans="1:11" x14ac:dyDescent="0.25">
      <c r="A5" t="s">
        <v>132</v>
      </c>
    </row>
    <row r="6" spans="1:11" x14ac:dyDescent="0.25">
      <c r="A6" t="s">
        <v>327</v>
      </c>
    </row>
    <row r="7" spans="1:11" x14ac:dyDescent="0.25">
      <c r="A7" t="s">
        <v>328</v>
      </c>
    </row>
    <row r="8" spans="1:11" ht="30" customHeight="1" x14ac:dyDescent="0.3">
      <c r="A8" s="3" t="s">
        <v>329</v>
      </c>
    </row>
    <row r="9" spans="1:11" ht="78" x14ac:dyDescent="0.3">
      <c r="A9" s="5" t="s">
        <v>76</v>
      </c>
      <c r="B9" s="6" t="s">
        <v>332</v>
      </c>
      <c r="C9" s="6" t="s">
        <v>333</v>
      </c>
      <c r="D9" s="6" t="s">
        <v>334</v>
      </c>
      <c r="E9" s="6" t="s">
        <v>189</v>
      </c>
      <c r="F9" s="6" t="s">
        <v>335</v>
      </c>
      <c r="G9" s="6" t="s">
        <v>336</v>
      </c>
      <c r="H9" s="6" t="s">
        <v>337</v>
      </c>
      <c r="I9" s="6" t="s">
        <v>338</v>
      </c>
      <c r="J9" s="6" t="s">
        <v>339</v>
      </c>
      <c r="K9" s="6" t="s">
        <v>104</v>
      </c>
    </row>
    <row r="10" spans="1:11" x14ac:dyDescent="0.25">
      <c r="A10" s="11" t="s">
        <v>105</v>
      </c>
      <c r="B10" s="7">
        <v>830000</v>
      </c>
      <c r="C10" s="7">
        <v>728000</v>
      </c>
      <c r="D10" s="7">
        <v>99000</v>
      </c>
      <c r="E10" s="9">
        <v>2000</v>
      </c>
      <c r="F10" s="7">
        <v>633000</v>
      </c>
      <c r="G10" s="7">
        <v>196000</v>
      </c>
      <c r="H10" s="7">
        <v>24000</v>
      </c>
      <c r="I10" s="7">
        <v>43000</v>
      </c>
      <c r="J10" s="8">
        <v>5.92569196014749</v>
      </c>
      <c r="K10" s="7" t="s">
        <v>340</v>
      </c>
    </row>
    <row r="11" spans="1:11" x14ac:dyDescent="0.25">
      <c r="A11" s="11" t="s">
        <v>106</v>
      </c>
      <c r="B11" s="7">
        <v>828000</v>
      </c>
      <c r="C11" s="7">
        <v>728000</v>
      </c>
      <c r="D11" s="7">
        <v>98000</v>
      </c>
      <c r="E11" s="9">
        <v>3000</v>
      </c>
      <c r="F11" s="7">
        <v>636000</v>
      </c>
      <c r="G11" s="7">
        <v>192000</v>
      </c>
      <c r="H11" s="7">
        <v>23000</v>
      </c>
      <c r="I11" s="7">
        <v>40000</v>
      </c>
      <c r="J11" s="8">
        <v>5.4818168448628199</v>
      </c>
      <c r="K11" s="7" t="s">
        <v>340</v>
      </c>
    </row>
    <row r="12" spans="1:11" x14ac:dyDescent="0.25">
      <c r="A12" s="11" t="s">
        <v>107</v>
      </c>
      <c r="B12" s="7">
        <v>848000</v>
      </c>
      <c r="C12" s="7">
        <v>745000</v>
      </c>
      <c r="D12" s="7">
        <v>100000</v>
      </c>
      <c r="E12" s="9">
        <v>3000</v>
      </c>
      <c r="F12" s="7">
        <v>658000</v>
      </c>
      <c r="G12" s="7">
        <v>190000</v>
      </c>
      <c r="H12" s="7">
        <v>25000</v>
      </c>
      <c r="I12" s="7">
        <v>39000</v>
      </c>
      <c r="J12" s="8">
        <v>5.2689973825396201</v>
      </c>
      <c r="K12" s="7" t="s">
        <v>340</v>
      </c>
    </row>
    <row r="13" spans="1:11" x14ac:dyDescent="0.25">
      <c r="A13" s="11" t="s">
        <v>108</v>
      </c>
      <c r="B13" s="7">
        <v>854000</v>
      </c>
      <c r="C13" s="7">
        <v>751000</v>
      </c>
      <c r="D13" s="7">
        <v>99000</v>
      </c>
      <c r="E13" s="9">
        <v>4000</v>
      </c>
      <c r="F13" s="7">
        <v>662000</v>
      </c>
      <c r="G13" s="7">
        <v>190000</v>
      </c>
      <c r="H13" s="7">
        <v>24000</v>
      </c>
      <c r="I13" s="7">
        <v>37000</v>
      </c>
      <c r="J13" s="8">
        <v>4.8799199777301503</v>
      </c>
      <c r="K13" s="7" t="s">
        <v>340</v>
      </c>
    </row>
    <row r="14" spans="1:11" x14ac:dyDescent="0.25">
      <c r="A14" s="11" t="s">
        <v>109</v>
      </c>
      <c r="B14" s="7">
        <v>864000</v>
      </c>
      <c r="C14" s="7">
        <v>756000</v>
      </c>
      <c r="D14" s="7">
        <v>104000</v>
      </c>
      <c r="E14" s="9">
        <v>4000</v>
      </c>
      <c r="F14" s="7">
        <v>665000</v>
      </c>
      <c r="G14" s="7">
        <v>196000</v>
      </c>
      <c r="H14" s="7">
        <v>23000</v>
      </c>
      <c r="I14" s="7">
        <v>37000</v>
      </c>
      <c r="J14" s="8">
        <v>4.9005321802980797</v>
      </c>
      <c r="K14" s="7" t="s">
        <v>340</v>
      </c>
    </row>
    <row r="15" spans="1:11" x14ac:dyDescent="0.25">
      <c r="A15" s="11" t="s">
        <v>111</v>
      </c>
      <c r="B15" s="7">
        <v>869000</v>
      </c>
      <c r="C15" s="7">
        <v>764000</v>
      </c>
      <c r="D15" s="7">
        <v>100000</v>
      </c>
      <c r="E15" s="9">
        <v>5000</v>
      </c>
      <c r="F15" s="7">
        <v>670000</v>
      </c>
      <c r="G15" s="7">
        <v>196000</v>
      </c>
      <c r="H15" s="7">
        <v>23000</v>
      </c>
      <c r="I15" s="7">
        <v>38000</v>
      </c>
      <c r="J15" s="8">
        <v>5.0094327527153499</v>
      </c>
      <c r="K15" s="7" t="s">
        <v>340</v>
      </c>
    </row>
    <row r="16" spans="1:11" x14ac:dyDescent="0.25">
      <c r="A16" s="11" t="s">
        <v>112</v>
      </c>
      <c r="B16" s="7">
        <v>881000</v>
      </c>
      <c r="C16" s="7">
        <v>773000</v>
      </c>
      <c r="D16" s="7">
        <v>103000</v>
      </c>
      <c r="E16" s="9">
        <v>5000</v>
      </c>
      <c r="F16" s="7">
        <v>674000</v>
      </c>
      <c r="G16" s="7">
        <v>203000</v>
      </c>
      <c r="H16" s="7">
        <v>21000</v>
      </c>
      <c r="I16" s="7">
        <v>45000</v>
      </c>
      <c r="J16" s="8">
        <v>5.8418759229038004</v>
      </c>
      <c r="K16" s="7" t="s">
        <v>340</v>
      </c>
    </row>
    <row r="17" spans="1:11" x14ac:dyDescent="0.25">
      <c r="A17" s="11" t="s">
        <v>113</v>
      </c>
      <c r="B17" s="7">
        <v>863000</v>
      </c>
      <c r="C17" s="7">
        <v>760000</v>
      </c>
      <c r="D17" s="7">
        <v>98000</v>
      </c>
      <c r="E17" s="9">
        <v>5000</v>
      </c>
      <c r="F17" s="7">
        <v>654000</v>
      </c>
      <c r="G17" s="7">
        <v>205000</v>
      </c>
      <c r="H17" s="7">
        <v>22000</v>
      </c>
      <c r="I17" s="7">
        <v>40000</v>
      </c>
      <c r="J17" s="8">
        <v>5.2974667551091299</v>
      </c>
      <c r="K17" s="7" t="s">
        <v>340</v>
      </c>
    </row>
    <row r="18" spans="1:11" x14ac:dyDescent="0.25">
      <c r="A18" s="11" t="s">
        <v>114</v>
      </c>
      <c r="B18" s="7">
        <v>885000</v>
      </c>
      <c r="C18" s="7">
        <v>765000</v>
      </c>
      <c r="D18" s="7">
        <v>114000</v>
      </c>
      <c r="E18" s="9">
        <v>6000</v>
      </c>
      <c r="F18" s="7">
        <v>676000</v>
      </c>
      <c r="G18" s="7">
        <v>204000</v>
      </c>
      <c r="H18" s="7">
        <v>24000</v>
      </c>
      <c r="I18" s="7">
        <v>39000</v>
      </c>
      <c r="J18" s="8">
        <v>5.1399486436591699</v>
      </c>
      <c r="K18" s="7" t="s">
        <v>340</v>
      </c>
    </row>
    <row r="19" spans="1:11" x14ac:dyDescent="0.25">
      <c r="A19" s="11" t="s">
        <v>117</v>
      </c>
      <c r="B19" s="7">
        <v>21000</v>
      </c>
      <c r="C19" s="7">
        <v>9000</v>
      </c>
      <c r="D19" s="7">
        <v>10000</v>
      </c>
      <c r="E19" s="9">
        <v>2000</v>
      </c>
      <c r="F19" s="7">
        <v>12000</v>
      </c>
      <c r="G19" s="7">
        <v>8000</v>
      </c>
      <c r="H19" s="7">
        <v>1000</v>
      </c>
      <c r="I19" s="7">
        <v>2000</v>
      </c>
      <c r="J19" s="8">
        <v>0.23941646336108999</v>
      </c>
      <c r="K19" s="7" t="s">
        <v>340</v>
      </c>
    </row>
    <row r="20" spans="1:11" x14ac:dyDescent="0.25">
      <c r="A20" s="7"/>
      <c r="B20" s="7"/>
      <c r="C20" s="7"/>
      <c r="D20" s="7"/>
      <c r="E20" s="7"/>
      <c r="F20" s="7"/>
      <c r="G20" s="7"/>
      <c r="H20" s="7"/>
      <c r="I20" s="7"/>
      <c r="J20" s="8"/>
      <c r="K20" s="7"/>
    </row>
    <row r="21" spans="1:11" ht="30" customHeight="1" x14ac:dyDescent="0.3">
      <c r="A21" s="3" t="s">
        <v>330</v>
      </c>
    </row>
    <row r="22" spans="1:11" ht="78" x14ac:dyDescent="0.3">
      <c r="A22" s="5" t="s">
        <v>76</v>
      </c>
      <c r="B22" s="6" t="s">
        <v>341</v>
      </c>
      <c r="C22" s="6" t="s">
        <v>342</v>
      </c>
      <c r="D22" s="6" t="s">
        <v>343</v>
      </c>
      <c r="E22" s="6" t="s">
        <v>344</v>
      </c>
      <c r="F22" s="6" t="s">
        <v>345</v>
      </c>
      <c r="G22" s="6" t="s">
        <v>346</v>
      </c>
      <c r="H22" s="6" t="s">
        <v>347</v>
      </c>
      <c r="I22" s="6" t="s">
        <v>348</v>
      </c>
      <c r="J22" s="6" t="s">
        <v>349</v>
      </c>
      <c r="K22" s="6" t="s">
        <v>104</v>
      </c>
    </row>
    <row r="23" spans="1:11" x14ac:dyDescent="0.25">
      <c r="A23" s="11" t="s">
        <v>105</v>
      </c>
      <c r="B23" s="7">
        <v>420000</v>
      </c>
      <c r="C23" s="7">
        <v>347000</v>
      </c>
      <c r="D23" s="7">
        <v>72000</v>
      </c>
      <c r="E23" s="7" t="s">
        <v>350</v>
      </c>
      <c r="F23" s="7">
        <v>374000</v>
      </c>
      <c r="G23" s="7">
        <v>46000</v>
      </c>
      <c r="H23" s="7">
        <v>12000</v>
      </c>
      <c r="I23" s="7">
        <v>16000</v>
      </c>
      <c r="J23" s="8">
        <v>4.7424439365598996</v>
      </c>
      <c r="K23" s="7"/>
    </row>
    <row r="24" spans="1:11" x14ac:dyDescent="0.25">
      <c r="A24" s="11" t="s">
        <v>106</v>
      </c>
      <c r="B24" s="7">
        <v>427000</v>
      </c>
      <c r="C24" s="7">
        <v>356000</v>
      </c>
      <c r="D24" s="7">
        <v>71000</v>
      </c>
      <c r="E24" s="9">
        <v>1000</v>
      </c>
      <c r="F24" s="7">
        <v>381000</v>
      </c>
      <c r="G24" s="7">
        <v>46000</v>
      </c>
      <c r="H24" s="7">
        <v>11000</v>
      </c>
      <c r="I24" s="7">
        <v>16000</v>
      </c>
      <c r="J24" s="8">
        <v>4.4138031867782699</v>
      </c>
      <c r="K24" s="7" t="s">
        <v>340</v>
      </c>
    </row>
    <row r="25" spans="1:11" x14ac:dyDescent="0.25">
      <c r="A25" s="11" t="s">
        <v>107</v>
      </c>
      <c r="B25" s="7">
        <v>444000</v>
      </c>
      <c r="C25" s="7">
        <v>368000</v>
      </c>
      <c r="D25" s="7">
        <v>74000</v>
      </c>
      <c r="E25" s="9">
        <v>1000</v>
      </c>
      <c r="F25" s="7">
        <v>397000</v>
      </c>
      <c r="G25" s="7">
        <v>47000</v>
      </c>
      <c r="H25" s="7">
        <v>13000</v>
      </c>
      <c r="I25" s="7">
        <v>14000</v>
      </c>
      <c r="J25" s="8">
        <v>3.75067553438504</v>
      </c>
      <c r="K25" s="7" t="s">
        <v>340</v>
      </c>
    </row>
    <row r="26" spans="1:11" x14ac:dyDescent="0.25">
      <c r="A26" s="11" t="s">
        <v>108</v>
      </c>
      <c r="B26" s="7">
        <v>449000</v>
      </c>
      <c r="C26" s="7">
        <v>373000</v>
      </c>
      <c r="D26" s="7">
        <v>74000</v>
      </c>
      <c r="E26" s="9">
        <v>2000</v>
      </c>
      <c r="F26" s="7">
        <v>401000</v>
      </c>
      <c r="G26" s="7">
        <v>47000</v>
      </c>
      <c r="H26" s="7">
        <v>12000</v>
      </c>
      <c r="I26" s="7">
        <v>12000</v>
      </c>
      <c r="J26" s="8">
        <v>3.17764987597582</v>
      </c>
      <c r="K26" s="7" t="s">
        <v>340</v>
      </c>
    </row>
    <row r="27" spans="1:11" x14ac:dyDescent="0.25">
      <c r="A27" s="11" t="s">
        <v>109</v>
      </c>
      <c r="B27" s="7">
        <v>449000</v>
      </c>
      <c r="C27" s="7">
        <v>372000</v>
      </c>
      <c r="D27" s="7">
        <v>76000</v>
      </c>
      <c r="E27" s="9">
        <v>2000</v>
      </c>
      <c r="F27" s="7">
        <v>401000</v>
      </c>
      <c r="G27" s="7">
        <v>47000</v>
      </c>
      <c r="H27" s="7">
        <v>11000</v>
      </c>
      <c r="I27" s="7">
        <v>11000</v>
      </c>
      <c r="J27" s="8">
        <v>2.9012649644405299</v>
      </c>
      <c r="K27" s="7" t="s">
        <v>340</v>
      </c>
    </row>
    <row r="28" spans="1:11" x14ac:dyDescent="0.25">
      <c r="A28" s="11" t="s">
        <v>111</v>
      </c>
      <c r="B28" s="7">
        <v>456000</v>
      </c>
      <c r="C28" s="7">
        <v>381000</v>
      </c>
      <c r="D28" s="7">
        <v>73000</v>
      </c>
      <c r="E28" s="9">
        <v>2000</v>
      </c>
      <c r="F28" s="7">
        <v>406000</v>
      </c>
      <c r="G28" s="7">
        <v>49000</v>
      </c>
      <c r="H28" s="7">
        <v>10000</v>
      </c>
      <c r="I28" s="7">
        <v>11000</v>
      </c>
      <c r="J28" s="8">
        <v>2.8982159170858202</v>
      </c>
      <c r="K28" s="7" t="s">
        <v>340</v>
      </c>
    </row>
    <row r="29" spans="1:11" x14ac:dyDescent="0.25">
      <c r="A29" s="11" t="s">
        <v>112</v>
      </c>
      <c r="B29" s="7">
        <v>459000</v>
      </c>
      <c r="C29" s="7">
        <v>380000</v>
      </c>
      <c r="D29" s="7">
        <v>77000</v>
      </c>
      <c r="E29" s="9">
        <v>3000</v>
      </c>
      <c r="F29" s="7">
        <v>409000</v>
      </c>
      <c r="G29" s="7">
        <v>49000</v>
      </c>
      <c r="H29" s="7">
        <v>10000</v>
      </c>
      <c r="I29" s="7">
        <v>13000</v>
      </c>
      <c r="J29" s="8">
        <v>3.2975799317578698</v>
      </c>
      <c r="K29" s="7" t="s">
        <v>340</v>
      </c>
    </row>
    <row r="30" spans="1:11" x14ac:dyDescent="0.25">
      <c r="A30" s="11" t="s">
        <v>113</v>
      </c>
      <c r="B30" s="7">
        <v>451000</v>
      </c>
      <c r="C30" s="7">
        <v>378000</v>
      </c>
      <c r="D30" s="7">
        <v>71000</v>
      </c>
      <c r="E30" s="9">
        <v>2000</v>
      </c>
      <c r="F30" s="7">
        <v>397000</v>
      </c>
      <c r="G30" s="7">
        <v>53000</v>
      </c>
      <c r="H30" s="7">
        <v>11000</v>
      </c>
      <c r="I30" s="7">
        <v>14000</v>
      </c>
      <c r="J30" s="8">
        <v>3.6767310427229298</v>
      </c>
      <c r="K30" s="7" t="s">
        <v>340</v>
      </c>
    </row>
    <row r="31" spans="1:11" x14ac:dyDescent="0.25">
      <c r="A31" s="11" t="s">
        <v>114</v>
      </c>
      <c r="B31" s="7">
        <v>465000</v>
      </c>
      <c r="C31" s="7">
        <v>375000</v>
      </c>
      <c r="D31" s="7">
        <v>87000</v>
      </c>
      <c r="E31" s="9">
        <v>3000</v>
      </c>
      <c r="F31" s="7">
        <v>411000</v>
      </c>
      <c r="G31" s="7">
        <v>52000</v>
      </c>
      <c r="H31" s="7">
        <v>11000</v>
      </c>
      <c r="I31" s="7">
        <v>17000</v>
      </c>
      <c r="J31" s="8">
        <v>4.5581296153128399</v>
      </c>
      <c r="K31" s="7" t="s">
        <v>340</v>
      </c>
    </row>
    <row r="32" spans="1:11" x14ac:dyDescent="0.25">
      <c r="A32" s="11" t="s">
        <v>117</v>
      </c>
      <c r="B32" s="7">
        <v>16000</v>
      </c>
      <c r="C32" s="7">
        <v>3000</v>
      </c>
      <c r="D32" s="7">
        <v>11000</v>
      </c>
      <c r="E32" s="9">
        <v>2000</v>
      </c>
      <c r="F32" s="7">
        <v>11000</v>
      </c>
      <c r="G32" s="7">
        <v>4000</v>
      </c>
      <c r="H32" s="7">
        <v>0</v>
      </c>
      <c r="I32" s="7">
        <v>6000</v>
      </c>
      <c r="J32" s="8">
        <v>1.6568646508723099</v>
      </c>
      <c r="K32" s="7" t="s">
        <v>340</v>
      </c>
    </row>
    <row r="33" spans="1:11" x14ac:dyDescent="0.25">
      <c r="A33" s="7"/>
      <c r="B33" s="7"/>
      <c r="C33" s="7"/>
      <c r="D33" s="7"/>
      <c r="E33" s="7"/>
      <c r="F33" s="7"/>
      <c r="G33" s="7"/>
      <c r="H33" s="7"/>
      <c r="I33" s="7"/>
      <c r="J33" s="8"/>
      <c r="K33" s="7"/>
    </row>
    <row r="34" spans="1:11" ht="30" customHeight="1" x14ac:dyDescent="0.3">
      <c r="A34" s="3" t="s">
        <v>331</v>
      </c>
    </row>
    <row r="35" spans="1:11" ht="78" x14ac:dyDescent="0.3">
      <c r="A35" s="5" t="s">
        <v>76</v>
      </c>
      <c r="B35" s="6" t="s">
        <v>351</v>
      </c>
      <c r="C35" s="6" t="s">
        <v>352</v>
      </c>
      <c r="D35" s="6" t="s">
        <v>353</v>
      </c>
      <c r="E35" s="6" t="s">
        <v>354</v>
      </c>
      <c r="F35" s="6" t="s">
        <v>355</v>
      </c>
      <c r="G35" s="6" t="s">
        <v>356</v>
      </c>
      <c r="H35" s="6" t="s">
        <v>357</v>
      </c>
      <c r="I35" s="6" t="s">
        <v>358</v>
      </c>
      <c r="J35" s="6" t="s">
        <v>359</v>
      </c>
      <c r="K35" s="6" t="s">
        <v>104</v>
      </c>
    </row>
    <row r="36" spans="1:11" x14ac:dyDescent="0.25">
      <c r="A36" s="11" t="s">
        <v>105</v>
      </c>
      <c r="B36" s="7">
        <v>410000</v>
      </c>
      <c r="C36" s="7">
        <v>381000</v>
      </c>
      <c r="D36" s="7">
        <v>27000</v>
      </c>
      <c r="E36" s="9">
        <v>2000</v>
      </c>
      <c r="F36" s="7">
        <v>260000</v>
      </c>
      <c r="G36" s="7">
        <v>150000</v>
      </c>
      <c r="H36" s="7">
        <v>12000</v>
      </c>
      <c r="I36" s="7">
        <v>27000</v>
      </c>
      <c r="J36" s="8">
        <v>7.0026651836773297</v>
      </c>
      <c r="K36" s="7" t="s">
        <v>340</v>
      </c>
    </row>
    <row r="37" spans="1:11" x14ac:dyDescent="0.25">
      <c r="A37" s="11" t="s">
        <v>106</v>
      </c>
      <c r="B37" s="7">
        <v>401000</v>
      </c>
      <c r="C37" s="7">
        <v>372000</v>
      </c>
      <c r="D37" s="7">
        <v>27000</v>
      </c>
      <c r="E37" s="9">
        <v>2000</v>
      </c>
      <c r="F37" s="7">
        <v>255000</v>
      </c>
      <c r="G37" s="7">
        <v>146000</v>
      </c>
      <c r="H37" s="7">
        <v>12000</v>
      </c>
      <c r="I37" s="7">
        <v>24000</v>
      </c>
      <c r="J37" s="8">
        <v>6.5031512830992302</v>
      </c>
      <c r="K37" s="7" t="s">
        <v>340</v>
      </c>
    </row>
    <row r="38" spans="1:11" x14ac:dyDescent="0.25">
      <c r="A38" s="11" t="s">
        <v>107</v>
      </c>
      <c r="B38" s="7">
        <v>405000</v>
      </c>
      <c r="C38" s="7">
        <v>377000</v>
      </c>
      <c r="D38" s="7">
        <v>26000</v>
      </c>
      <c r="E38" s="9">
        <v>2000</v>
      </c>
      <c r="F38" s="7">
        <v>261000</v>
      </c>
      <c r="G38" s="7">
        <v>144000</v>
      </c>
      <c r="H38" s="7">
        <v>12000</v>
      </c>
      <c r="I38" s="7">
        <v>25000</v>
      </c>
      <c r="J38" s="8">
        <v>6.7513893602579298</v>
      </c>
      <c r="K38" s="7" t="s">
        <v>340</v>
      </c>
    </row>
    <row r="39" spans="1:11" x14ac:dyDescent="0.25">
      <c r="A39" s="11" t="s">
        <v>108</v>
      </c>
      <c r="B39" s="7">
        <v>405000</v>
      </c>
      <c r="C39" s="7">
        <v>378000</v>
      </c>
      <c r="D39" s="7">
        <v>25000</v>
      </c>
      <c r="E39" s="9">
        <v>2000</v>
      </c>
      <c r="F39" s="7">
        <v>261000</v>
      </c>
      <c r="G39" s="7">
        <v>143000</v>
      </c>
      <c r="H39" s="7">
        <v>12000</v>
      </c>
      <c r="I39" s="7">
        <v>25000</v>
      </c>
      <c r="J39" s="8">
        <v>6.5562026313632904</v>
      </c>
      <c r="K39" s="7" t="s">
        <v>340</v>
      </c>
    </row>
    <row r="40" spans="1:11" x14ac:dyDescent="0.25">
      <c r="A40" s="11" t="s">
        <v>109</v>
      </c>
      <c r="B40" s="7">
        <v>414000</v>
      </c>
      <c r="C40" s="7">
        <v>384000</v>
      </c>
      <c r="D40" s="7">
        <v>28000</v>
      </c>
      <c r="E40" s="9">
        <v>2000</v>
      </c>
      <c r="F40" s="7">
        <v>264000</v>
      </c>
      <c r="G40" s="7">
        <v>149000</v>
      </c>
      <c r="H40" s="7">
        <v>12000</v>
      </c>
      <c r="I40" s="7">
        <v>26000</v>
      </c>
      <c r="J40" s="8">
        <v>6.8357034953378104</v>
      </c>
      <c r="K40" s="7" t="s">
        <v>340</v>
      </c>
    </row>
    <row r="41" spans="1:11" x14ac:dyDescent="0.25">
      <c r="A41" s="11" t="s">
        <v>111</v>
      </c>
      <c r="B41" s="7">
        <v>413000</v>
      </c>
      <c r="C41" s="7">
        <v>383000</v>
      </c>
      <c r="D41" s="7">
        <v>26000</v>
      </c>
      <c r="E41" s="9">
        <v>3000</v>
      </c>
      <c r="F41" s="7">
        <v>264000</v>
      </c>
      <c r="G41" s="7">
        <v>148000</v>
      </c>
      <c r="H41" s="7">
        <v>13000</v>
      </c>
      <c r="I41" s="7">
        <v>27000</v>
      </c>
      <c r="J41" s="8">
        <v>7.1068293369914999</v>
      </c>
      <c r="K41" s="7" t="s">
        <v>340</v>
      </c>
    </row>
    <row r="42" spans="1:11" x14ac:dyDescent="0.25">
      <c r="A42" s="11" t="s">
        <v>112</v>
      </c>
      <c r="B42" s="7">
        <v>421000</v>
      </c>
      <c r="C42" s="7">
        <v>393000</v>
      </c>
      <c r="D42" s="7">
        <v>26000</v>
      </c>
      <c r="E42" s="9">
        <v>3000</v>
      </c>
      <c r="F42" s="7">
        <v>266000</v>
      </c>
      <c r="G42" s="7">
        <v>154000</v>
      </c>
      <c r="H42" s="7">
        <v>11000</v>
      </c>
      <c r="I42" s="7">
        <v>33000</v>
      </c>
      <c r="J42" s="8">
        <v>8.3016649146161701</v>
      </c>
      <c r="K42" s="7" t="s">
        <v>340</v>
      </c>
    </row>
    <row r="43" spans="1:11" x14ac:dyDescent="0.25">
      <c r="A43" s="11" t="s">
        <v>113</v>
      </c>
      <c r="B43" s="7">
        <v>411000</v>
      </c>
      <c r="C43" s="7">
        <v>382000</v>
      </c>
      <c r="D43" s="7">
        <v>27000</v>
      </c>
      <c r="E43" s="9">
        <v>3000</v>
      </c>
      <c r="F43" s="7">
        <v>257000</v>
      </c>
      <c r="G43" s="7">
        <v>152000</v>
      </c>
      <c r="H43" s="7">
        <v>12000</v>
      </c>
      <c r="I43" s="7">
        <v>26000</v>
      </c>
      <c r="J43" s="8">
        <v>6.9045235087204304</v>
      </c>
      <c r="K43" s="7" t="s">
        <v>340</v>
      </c>
    </row>
    <row r="44" spans="1:11" x14ac:dyDescent="0.25">
      <c r="A44" s="11" t="s">
        <v>114</v>
      </c>
      <c r="B44" s="7">
        <v>419000</v>
      </c>
      <c r="C44" s="7">
        <v>390000</v>
      </c>
      <c r="D44" s="7">
        <v>27000</v>
      </c>
      <c r="E44" s="9">
        <v>3000</v>
      </c>
      <c r="F44" s="7">
        <v>265000</v>
      </c>
      <c r="G44" s="7">
        <v>153000</v>
      </c>
      <c r="H44" s="7">
        <v>13000</v>
      </c>
      <c r="I44" s="7">
        <v>22000</v>
      </c>
      <c r="J44" s="8">
        <v>5.6999245654817798</v>
      </c>
      <c r="K44" s="7" t="s">
        <v>340</v>
      </c>
    </row>
    <row r="45" spans="1:11" x14ac:dyDescent="0.25">
      <c r="A45" s="11" t="s">
        <v>117</v>
      </c>
      <c r="B45" s="7">
        <v>5000</v>
      </c>
      <c r="C45" s="7">
        <v>6000</v>
      </c>
      <c r="D45" s="7">
        <v>-1000</v>
      </c>
      <c r="E45" s="9">
        <v>0</v>
      </c>
      <c r="F45" s="7">
        <v>1000</v>
      </c>
      <c r="G45" s="7">
        <v>4000</v>
      </c>
      <c r="H45" s="7">
        <v>1000</v>
      </c>
      <c r="I45" s="7">
        <v>-4000</v>
      </c>
      <c r="J45" s="8">
        <v>-1.1357789298560299</v>
      </c>
      <c r="K45" s="7" t="s">
        <v>340</v>
      </c>
    </row>
    <row r="46" spans="1:11" x14ac:dyDescent="0.25">
      <c r="A46" s="7"/>
      <c r="B46" s="7"/>
      <c r="C46" s="7"/>
      <c r="D46" s="7"/>
      <c r="E46" s="7"/>
      <c r="F46" s="7"/>
      <c r="G46" s="7"/>
      <c r="H46" s="7"/>
      <c r="I46" s="7"/>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5"/>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50</v>
      </c>
    </row>
    <row r="2" spans="1:7" x14ac:dyDescent="0.25">
      <c r="A2" t="s">
        <v>130</v>
      </c>
    </row>
    <row r="3" spans="1:7" ht="30" customHeight="1" x14ac:dyDescent="0.3">
      <c r="A3" s="3" t="s">
        <v>69</v>
      </c>
    </row>
    <row r="4" spans="1:7" x14ac:dyDescent="0.25">
      <c r="A4" t="s">
        <v>131</v>
      </c>
    </row>
    <row r="5" spans="1:7" x14ac:dyDescent="0.25">
      <c r="A5" t="s">
        <v>132</v>
      </c>
    </row>
    <row r="6" spans="1:7" x14ac:dyDescent="0.25">
      <c r="A6" t="s">
        <v>360</v>
      </c>
    </row>
    <row r="7" spans="1:7" ht="30" customHeight="1" x14ac:dyDescent="0.3">
      <c r="A7" s="3" t="s">
        <v>361</v>
      </c>
    </row>
    <row r="8" spans="1:7" ht="46.8" x14ac:dyDescent="0.3">
      <c r="A8" s="5" t="s">
        <v>76</v>
      </c>
      <c r="B8" s="6" t="s">
        <v>364</v>
      </c>
      <c r="C8" s="6" t="s">
        <v>365</v>
      </c>
      <c r="D8" s="6" t="s">
        <v>366</v>
      </c>
      <c r="E8" s="6" t="s">
        <v>367</v>
      </c>
      <c r="F8" s="6" t="s">
        <v>368</v>
      </c>
      <c r="G8" s="6" t="s">
        <v>104</v>
      </c>
    </row>
    <row r="9" spans="1:7" x14ac:dyDescent="0.25">
      <c r="A9" s="11" t="s">
        <v>105</v>
      </c>
      <c r="B9" s="8">
        <v>26.993448219172802</v>
      </c>
      <c r="C9" s="8">
        <v>32.529516517162698</v>
      </c>
      <c r="D9" s="8">
        <v>36.820129768779701</v>
      </c>
      <c r="E9" s="8">
        <v>17.0884057151377</v>
      </c>
      <c r="F9" s="8">
        <v>12.8696167769317</v>
      </c>
      <c r="G9" s="7"/>
    </row>
    <row r="10" spans="1:7" x14ac:dyDescent="0.25">
      <c r="A10" s="11" t="s">
        <v>106</v>
      </c>
      <c r="B10" s="8">
        <v>26.1923286763897</v>
      </c>
      <c r="C10" s="8">
        <v>31.623966247091399</v>
      </c>
      <c r="D10" s="8">
        <v>35.4699627105772</v>
      </c>
      <c r="E10" s="8">
        <v>17.5144639699439</v>
      </c>
      <c r="F10" s="8">
        <v>11.832482955794999</v>
      </c>
      <c r="G10" s="7"/>
    </row>
    <row r="11" spans="1:7" x14ac:dyDescent="0.25">
      <c r="A11" s="11" t="s">
        <v>107</v>
      </c>
      <c r="B11" s="8">
        <v>27.9223607838559</v>
      </c>
      <c r="C11" s="8">
        <v>32.908568331782597</v>
      </c>
      <c r="D11" s="8">
        <v>36.898361400793497</v>
      </c>
      <c r="E11" s="8">
        <v>17.533771285422802</v>
      </c>
      <c r="F11" s="8">
        <v>12.515512309118</v>
      </c>
      <c r="G11" s="7"/>
    </row>
    <row r="12" spans="1:7" x14ac:dyDescent="0.25">
      <c r="A12" s="11" t="s">
        <v>108</v>
      </c>
      <c r="B12" s="8">
        <v>27.3537605316594</v>
      </c>
      <c r="C12" s="8">
        <v>32.040219333068698</v>
      </c>
      <c r="D12" s="8">
        <v>36.023916199706001</v>
      </c>
      <c r="E12" s="8">
        <v>16.777760139693601</v>
      </c>
      <c r="F12" s="8">
        <v>11.441563306418001</v>
      </c>
      <c r="G12" s="7"/>
    </row>
    <row r="13" spans="1:7" x14ac:dyDescent="0.25">
      <c r="A13" s="11" t="s">
        <v>109</v>
      </c>
      <c r="B13" s="8">
        <v>27.7120361599764</v>
      </c>
      <c r="C13" s="8">
        <v>32.092056276803298</v>
      </c>
      <c r="D13" s="8">
        <v>36.303884860716401</v>
      </c>
      <c r="E13" s="8">
        <v>16.690284958148698</v>
      </c>
      <c r="F13" s="8">
        <v>9.9173575355615693</v>
      </c>
      <c r="G13" s="7"/>
    </row>
    <row r="14" spans="1:7" x14ac:dyDescent="0.25">
      <c r="A14" s="11" t="s">
        <v>111</v>
      </c>
      <c r="B14" s="8">
        <v>27.728939715911899</v>
      </c>
      <c r="C14" s="8">
        <v>31.891772822422698</v>
      </c>
      <c r="D14" s="8">
        <v>36.106991961226498</v>
      </c>
      <c r="E14" s="8">
        <v>16.307953744980399</v>
      </c>
      <c r="F14" s="8">
        <v>10.1901515811482</v>
      </c>
      <c r="G14" s="7"/>
    </row>
    <row r="15" spans="1:7" x14ac:dyDescent="0.25">
      <c r="A15" s="11" t="s">
        <v>112</v>
      </c>
      <c r="B15" s="8">
        <v>28.983015435335499</v>
      </c>
      <c r="C15" s="8">
        <v>32.908020904678203</v>
      </c>
      <c r="D15" s="8">
        <v>37.549609087194</v>
      </c>
      <c r="E15" s="8">
        <v>16.6174257210481</v>
      </c>
      <c r="F15" s="8">
        <v>9.2738947579232001</v>
      </c>
      <c r="G15" s="7"/>
    </row>
    <row r="16" spans="1:7" x14ac:dyDescent="0.25">
      <c r="A16" s="11" t="s">
        <v>113</v>
      </c>
      <c r="B16" s="8">
        <v>27.772984064345501</v>
      </c>
      <c r="C16" s="8">
        <v>32.199030613438097</v>
      </c>
      <c r="D16" s="8">
        <v>36.603827893767601</v>
      </c>
      <c r="E16" s="8">
        <v>17.133745783983102</v>
      </c>
      <c r="F16" s="8">
        <v>9.2813291139240501</v>
      </c>
      <c r="G16" s="7"/>
    </row>
    <row r="17" spans="1:7" x14ac:dyDescent="0.25">
      <c r="A17" s="11" t="s">
        <v>114</v>
      </c>
      <c r="B17" s="8">
        <v>28.7354166736453</v>
      </c>
      <c r="C17" s="8">
        <v>32.481619268770402</v>
      </c>
      <c r="D17" s="8">
        <v>36.850507863695903</v>
      </c>
      <c r="E17" s="8">
        <v>16.896810257519601</v>
      </c>
      <c r="F17" s="8">
        <v>9.9519387286614602</v>
      </c>
      <c r="G17" s="7"/>
    </row>
    <row r="18" spans="1:7" x14ac:dyDescent="0.25">
      <c r="A18" s="11" t="s">
        <v>117</v>
      </c>
      <c r="B18" s="8">
        <v>1.0233805136689</v>
      </c>
      <c r="C18" s="8">
        <v>0.38956299196710398</v>
      </c>
      <c r="D18" s="8">
        <v>0.54662300297950095</v>
      </c>
      <c r="E18" s="8">
        <v>0.206525299370902</v>
      </c>
      <c r="F18" s="8">
        <v>3.4581193099890897E-2</v>
      </c>
      <c r="G18" s="7" t="s">
        <v>116</v>
      </c>
    </row>
    <row r="19" spans="1:7" x14ac:dyDescent="0.25">
      <c r="A19" s="7"/>
      <c r="B19" s="7"/>
      <c r="C19" s="7"/>
      <c r="D19" s="7"/>
      <c r="E19" s="7"/>
      <c r="F19" s="7"/>
      <c r="G19" s="7"/>
    </row>
    <row r="20" spans="1:7" ht="30" customHeight="1" x14ac:dyDescent="0.3">
      <c r="A20" s="3" t="s">
        <v>362</v>
      </c>
    </row>
    <row r="21" spans="1:7" ht="46.8" x14ac:dyDescent="0.3">
      <c r="A21" s="5" t="s">
        <v>76</v>
      </c>
      <c r="B21" s="6" t="s">
        <v>369</v>
      </c>
      <c r="C21" s="6" t="s">
        <v>370</v>
      </c>
      <c r="D21" s="6" t="s">
        <v>371</v>
      </c>
      <c r="E21" s="6" t="s">
        <v>372</v>
      </c>
      <c r="F21" s="6" t="s">
        <v>373</v>
      </c>
      <c r="G21" s="6" t="s">
        <v>104</v>
      </c>
    </row>
    <row r="22" spans="1:7" x14ac:dyDescent="0.25">
      <c r="A22" s="11" t="s">
        <v>105</v>
      </c>
      <c r="B22" s="8">
        <v>15.5252694111969</v>
      </c>
      <c r="C22" s="8">
        <v>37.006515444015498</v>
      </c>
      <c r="D22" s="8">
        <v>39.0252394659381</v>
      </c>
      <c r="E22" s="8">
        <v>17.051656619879399</v>
      </c>
      <c r="F22" s="8">
        <v>13.309377307408299</v>
      </c>
      <c r="G22" s="7"/>
    </row>
    <row r="23" spans="1:7" x14ac:dyDescent="0.25">
      <c r="A23" s="11" t="s">
        <v>106</v>
      </c>
      <c r="B23" s="8">
        <v>15.1902622748746</v>
      </c>
      <c r="C23" s="8">
        <v>35.538762726996403</v>
      </c>
      <c r="D23" s="8">
        <v>37.258024921454798</v>
      </c>
      <c r="E23" s="8">
        <v>18.491244623891902</v>
      </c>
      <c r="F23" s="8">
        <v>11.7450752148997</v>
      </c>
      <c r="G23" s="7"/>
    </row>
    <row r="24" spans="1:7" x14ac:dyDescent="0.25">
      <c r="A24" s="11" t="s">
        <v>107</v>
      </c>
      <c r="B24" s="8">
        <v>16.249241135401601</v>
      </c>
      <c r="C24" s="8">
        <v>36.634023968566801</v>
      </c>
      <c r="D24" s="8">
        <v>38.585420596146299</v>
      </c>
      <c r="E24" s="8">
        <v>16.624313454136601</v>
      </c>
      <c r="F24" s="8">
        <v>12.660279828993399</v>
      </c>
      <c r="G24" s="7"/>
    </row>
    <row r="25" spans="1:7" x14ac:dyDescent="0.25">
      <c r="A25" s="11" t="s">
        <v>108</v>
      </c>
      <c r="B25" s="8">
        <v>16.341004376055398</v>
      </c>
      <c r="C25" s="8">
        <v>36.427320094998201</v>
      </c>
      <c r="D25" s="8">
        <v>38.2576540394357</v>
      </c>
      <c r="E25" s="8">
        <v>17.653552100334998</v>
      </c>
      <c r="F25" s="8">
        <v>12.106197573092301</v>
      </c>
      <c r="G25" s="7"/>
    </row>
    <row r="26" spans="1:7" x14ac:dyDescent="0.25">
      <c r="A26" s="11" t="s">
        <v>109</v>
      </c>
      <c r="B26" s="8">
        <v>16.5466849140657</v>
      </c>
      <c r="C26" s="8">
        <v>36.814997973246903</v>
      </c>
      <c r="D26" s="8">
        <v>38.866175748650001</v>
      </c>
      <c r="E26" s="8">
        <v>16.744540505923801</v>
      </c>
      <c r="F26" s="8">
        <v>10.9882620882971</v>
      </c>
      <c r="G26" s="7"/>
    </row>
    <row r="27" spans="1:7" x14ac:dyDescent="0.25">
      <c r="A27" s="11" t="s">
        <v>111</v>
      </c>
      <c r="B27" s="8">
        <v>16.5766625407826</v>
      </c>
      <c r="C27" s="8">
        <v>36.327474492852701</v>
      </c>
      <c r="D27" s="8">
        <v>38.280662648807997</v>
      </c>
      <c r="E27" s="8">
        <v>17.2446746181209</v>
      </c>
      <c r="F27" s="8">
        <v>12.7058707643814</v>
      </c>
      <c r="G27" s="7"/>
    </row>
    <row r="28" spans="1:7" x14ac:dyDescent="0.25">
      <c r="A28" s="11" t="s">
        <v>112</v>
      </c>
      <c r="B28" s="8">
        <v>17.290271556274199</v>
      </c>
      <c r="C28" s="8">
        <v>37.629593842411197</v>
      </c>
      <c r="D28" s="8">
        <v>39.855927812157603</v>
      </c>
      <c r="E28" s="8">
        <v>16.891992628331199</v>
      </c>
      <c r="F28" s="8">
        <v>11.6290806321375</v>
      </c>
      <c r="G28" s="7"/>
    </row>
    <row r="29" spans="1:7" x14ac:dyDescent="0.25">
      <c r="A29" s="11" t="s">
        <v>113</v>
      </c>
      <c r="B29" s="8">
        <v>16.442786284279599</v>
      </c>
      <c r="C29" s="8">
        <v>36.424665962840699</v>
      </c>
      <c r="D29" s="8">
        <v>38.715862643249203</v>
      </c>
      <c r="E29" s="8">
        <v>17.219552450773399</v>
      </c>
      <c r="F29" s="8">
        <v>9.6203992210321303</v>
      </c>
      <c r="G29" s="7"/>
    </row>
    <row r="30" spans="1:7" x14ac:dyDescent="0.25">
      <c r="A30" s="11" t="s">
        <v>114</v>
      </c>
      <c r="B30" s="8">
        <v>17.235950399398199</v>
      </c>
      <c r="C30" s="8">
        <v>37.042741117858</v>
      </c>
      <c r="D30" s="8">
        <v>39.0421129849802</v>
      </c>
      <c r="E30" s="8">
        <v>18.385308644404699</v>
      </c>
      <c r="F30" s="8">
        <v>12.2245960502693</v>
      </c>
      <c r="G30" s="7"/>
    </row>
    <row r="31" spans="1:7" x14ac:dyDescent="0.25">
      <c r="A31" s="11" t="s">
        <v>117</v>
      </c>
      <c r="B31" s="8">
        <v>0.68926548533249798</v>
      </c>
      <c r="C31" s="8">
        <v>0.22774314461109699</v>
      </c>
      <c r="D31" s="8">
        <v>0.175937236330199</v>
      </c>
      <c r="E31" s="8">
        <v>1.6407681384809001</v>
      </c>
      <c r="F31" s="8">
        <v>1.2363339619722</v>
      </c>
      <c r="G31" s="7" t="s">
        <v>116</v>
      </c>
    </row>
    <row r="32" spans="1:7" x14ac:dyDescent="0.25">
      <c r="A32" s="7"/>
      <c r="B32" s="7"/>
      <c r="C32" s="7"/>
      <c r="D32" s="7"/>
      <c r="E32" s="7"/>
      <c r="F32" s="7"/>
      <c r="G32" s="7"/>
    </row>
    <row r="33" spans="1:7" ht="30" customHeight="1" x14ac:dyDescent="0.3">
      <c r="A33" s="3" t="s">
        <v>363</v>
      </c>
    </row>
    <row r="34" spans="1:7" ht="46.8" x14ac:dyDescent="0.3">
      <c r="A34" s="5" t="s">
        <v>76</v>
      </c>
      <c r="B34" s="6" t="s">
        <v>374</v>
      </c>
      <c r="C34" s="6" t="s">
        <v>375</v>
      </c>
      <c r="D34" s="6" t="s">
        <v>376</v>
      </c>
      <c r="E34" s="6" t="s">
        <v>377</v>
      </c>
      <c r="F34" s="6" t="s">
        <v>378</v>
      </c>
      <c r="G34" s="6" t="s">
        <v>104</v>
      </c>
    </row>
    <row r="35" spans="1:7" x14ac:dyDescent="0.25">
      <c r="A35" s="11" t="s">
        <v>105</v>
      </c>
      <c r="B35" s="8">
        <v>11.480682451962901</v>
      </c>
      <c r="C35" s="8">
        <v>27.9821452644324</v>
      </c>
      <c r="D35" s="8">
        <v>33.6782188924075</v>
      </c>
      <c r="E35" s="8">
        <v>17.0996128737915</v>
      </c>
      <c r="F35" s="8">
        <v>12.417046605876401</v>
      </c>
      <c r="G35" s="7"/>
    </row>
    <row r="36" spans="1:7" x14ac:dyDescent="0.25">
      <c r="A36" s="11" t="s">
        <v>106</v>
      </c>
      <c r="B36" s="8">
        <v>11.020301420472</v>
      </c>
      <c r="C36" s="8">
        <v>27.494733032626101</v>
      </c>
      <c r="D36" s="8">
        <v>32.824159545506497</v>
      </c>
      <c r="E36" s="8">
        <v>17.207482500603401</v>
      </c>
      <c r="F36" s="8">
        <v>11.916875594363299</v>
      </c>
      <c r="G36" s="7"/>
    </row>
    <row r="37" spans="1:7" x14ac:dyDescent="0.25">
      <c r="A37" s="11" t="s">
        <v>107</v>
      </c>
      <c r="B37" s="8">
        <v>11.6918798978075</v>
      </c>
      <c r="C37" s="8">
        <v>28.874043711107198</v>
      </c>
      <c r="D37" s="8">
        <v>34.368255003934102</v>
      </c>
      <c r="E37" s="8">
        <v>17.827954507302302</v>
      </c>
      <c r="F37" s="8">
        <v>12.3597122302158</v>
      </c>
      <c r="G37" s="7"/>
    </row>
    <row r="38" spans="1:7" x14ac:dyDescent="0.25">
      <c r="A38" s="11" t="s">
        <v>108</v>
      </c>
      <c r="B38" s="8">
        <v>11.029235236671701</v>
      </c>
      <c r="C38" s="8">
        <v>27.223269083950498</v>
      </c>
      <c r="D38" s="8">
        <v>32.627459780432197</v>
      </c>
      <c r="E38" s="8">
        <v>16.491423315381901</v>
      </c>
      <c r="F38" s="8">
        <v>10.746828977611299</v>
      </c>
      <c r="G38" s="7"/>
    </row>
    <row r="39" spans="1:7" x14ac:dyDescent="0.25">
      <c r="A39" s="11" t="s">
        <v>109</v>
      </c>
      <c r="B39" s="8">
        <v>11.178850321250399</v>
      </c>
      <c r="C39" s="8">
        <v>26.998010735712</v>
      </c>
      <c r="D39" s="8">
        <v>32.437995685071002</v>
      </c>
      <c r="E39" s="8">
        <v>16.6731271644693</v>
      </c>
      <c r="F39" s="8">
        <v>8.8544600938967104</v>
      </c>
      <c r="G39" s="7"/>
    </row>
    <row r="40" spans="1:7" x14ac:dyDescent="0.25">
      <c r="A40" s="11" t="s">
        <v>111</v>
      </c>
      <c r="B40" s="8">
        <v>11.1628631861774</v>
      </c>
      <c r="C40" s="8">
        <v>27.0183880892478</v>
      </c>
      <c r="D40" s="8">
        <v>32.779273733251301</v>
      </c>
      <c r="E40" s="8">
        <v>16.002794876514201</v>
      </c>
      <c r="F40" s="8">
        <v>8.1958066531313403</v>
      </c>
      <c r="G40" s="7"/>
    </row>
    <row r="41" spans="1:7" x14ac:dyDescent="0.25">
      <c r="A41" s="11" t="s">
        <v>112</v>
      </c>
      <c r="B41" s="8">
        <v>11.709559518588501</v>
      </c>
      <c r="C41" s="8">
        <v>27.797701840245001</v>
      </c>
      <c r="D41" s="8">
        <v>34.025195508397204</v>
      </c>
      <c r="E41" s="8">
        <v>16.531372090910299</v>
      </c>
      <c r="F41" s="8">
        <v>7.4677105449398402</v>
      </c>
      <c r="G41" s="7"/>
    </row>
    <row r="42" spans="1:7" x14ac:dyDescent="0.25">
      <c r="A42" s="11" t="s">
        <v>113</v>
      </c>
      <c r="B42" s="8">
        <v>11.342971332201399</v>
      </c>
      <c r="C42" s="8">
        <v>27.5902805790044</v>
      </c>
      <c r="D42" s="8">
        <v>33.368920826382599</v>
      </c>
      <c r="E42" s="8">
        <v>17.104307404627399</v>
      </c>
      <c r="F42" s="8">
        <v>8.9874683544303799</v>
      </c>
      <c r="G42" s="7"/>
    </row>
    <row r="43" spans="1:7" x14ac:dyDescent="0.25">
      <c r="A43" s="11" t="s">
        <v>114</v>
      </c>
      <c r="B43" s="8">
        <v>11.5150518797202</v>
      </c>
      <c r="C43" s="8">
        <v>27.458108104863001</v>
      </c>
      <c r="D43" s="8">
        <v>33.464877238995498</v>
      </c>
      <c r="E43" s="8">
        <v>16.401053852657199</v>
      </c>
      <c r="F43" s="8">
        <v>7.9769482798970301</v>
      </c>
      <c r="G43" s="7"/>
    </row>
    <row r="44" spans="1:7" x14ac:dyDescent="0.25">
      <c r="A44" s="11" t="s">
        <v>117</v>
      </c>
      <c r="B44" s="8">
        <v>0.33620155846980099</v>
      </c>
      <c r="C44" s="8">
        <v>0.46009736915100102</v>
      </c>
      <c r="D44" s="8">
        <v>1.0268815539245</v>
      </c>
      <c r="E44" s="8">
        <v>-0.27207331181209998</v>
      </c>
      <c r="F44" s="8">
        <v>-0.87751181399968003</v>
      </c>
      <c r="G44" s="7" t="s">
        <v>116</v>
      </c>
    </row>
    <row r="45" spans="1:7" x14ac:dyDescent="0.25">
      <c r="A45" s="7"/>
      <c r="B45" s="7"/>
      <c r="C45" s="7"/>
      <c r="D45" s="7"/>
      <c r="E45" s="7"/>
      <c r="F45" s="7"/>
      <c r="G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5"/>
  <sheetViews>
    <sheetView zoomScaleNormal="100"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379</v>
      </c>
    </row>
    <row r="2" spans="1:16" x14ac:dyDescent="0.25">
      <c r="A2" t="s">
        <v>130</v>
      </c>
    </row>
    <row r="3" spans="1:16" ht="30" customHeight="1" x14ac:dyDescent="0.3">
      <c r="A3" s="3" t="s">
        <v>69</v>
      </c>
    </row>
    <row r="4" spans="1:16" x14ac:dyDescent="0.25">
      <c r="A4" t="s">
        <v>131</v>
      </c>
    </row>
    <row r="5" spans="1:16" x14ac:dyDescent="0.25">
      <c r="A5" t="s">
        <v>132</v>
      </c>
    </row>
    <row r="6" spans="1:16" x14ac:dyDescent="0.25">
      <c r="A6" t="s">
        <v>380</v>
      </c>
    </row>
    <row r="7" spans="1:16" ht="30" customHeight="1" x14ac:dyDescent="0.3">
      <c r="A7" s="3" t="s">
        <v>381</v>
      </c>
    </row>
    <row r="8" spans="1:16" ht="46.8" x14ac:dyDescent="0.3">
      <c r="A8" s="5" t="s">
        <v>76</v>
      </c>
      <c r="B8" s="6" t="s">
        <v>384</v>
      </c>
      <c r="C8" s="6" t="s">
        <v>385</v>
      </c>
      <c r="D8" s="6" t="s">
        <v>386</v>
      </c>
      <c r="E8" s="6" t="s">
        <v>387</v>
      </c>
      <c r="F8" s="6" t="s">
        <v>388</v>
      </c>
      <c r="G8" s="6" t="s">
        <v>389</v>
      </c>
      <c r="H8" s="6" t="s">
        <v>390</v>
      </c>
      <c r="I8" s="6" t="s">
        <v>391</v>
      </c>
      <c r="J8" s="6" t="s">
        <v>392</v>
      </c>
      <c r="K8" s="6" t="s">
        <v>393</v>
      </c>
      <c r="L8" s="6" t="s">
        <v>394</v>
      </c>
      <c r="M8" s="6" t="s">
        <v>395</v>
      </c>
      <c r="N8" s="6" t="s">
        <v>396</v>
      </c>
      <c r="O8" s="6" t="s">
        <v>397</v>
      </c>
      <c r="P8" s="6" t="s">
        <v>104</v>
      </c>
    </row>
    <row r="9" spans="1:16" x14ac:dyDescent="0.25">
      <c r="A9" s="11" t="s">
        <v>105</v>
      </c>
      <c r="B9" s="7">
        <v>830000</v>
      </c>
      <c r="C9" s="7">
        <v>794000</v>
      </c>
      <c r="D9" s="7">
        <v>82000</v>
      </c>
      <c r="E9" s="7">
        <v>180000</v>
      </c>
      <c r="F9" s="7">
        <v>300000</v>
      </c>
      <c r="G9" s="7">
        <v>232000</v>
      </c>
      <c r="H9" s="7">
        <v>36000</v>
      </c>
      <c r="I9" s="8">
        <v>56.067149717979802</v>
      </c>
      <c r="J9" s="8">
        <v>68.097258275726304</v>
      </c>
      <c r="K9" s="8">
        <v>41.605006516788997</v>
      </c>
      <c r="L9" s="8">
        <v>74.958704850983807</v>
      </c>
      <c r="M9" s="8">
        <v>83.3359259979444</v>
      </c>
      <c r="N9" s="8">
        <v>62.9122973614597</v>
      </c>
      <c r="O9" s="8">
        <v>11.3835225915367</v>
      </c>
      <c r="P9" s="7"/>
    </row>
    <row r="10" spans="1:16" x14ac:dyDescent="0.25">
      <c r="A10" s="11" t="s">
        <v>106</v>
      </c>
      <c r="B10" s="7">
        <v>828000</v>
      </c>
      <c r="C10" s="7">
        <v>800000</v>
      </c>
      <c r="D10" s="7">
        <v>83000</v>
      </c>
      <c r="E10" s="7">
        <v>191000</v>
      </c>
      <c r="F10" s="7">
        <v>297000</v>
      </c>
      <c r="G10" s="7">
        <v>229000</v>
      </c>
      <c r="H10" s="7">
        <v>28000</v>
      </c>
      <c r="I10" s="8">
        <v>56.000467885919697</v>
      </c>
      <c r="J10" s="8">
        <v>68.677146150089996</v>
      </c>
      <c r="K10" s="8">
        <v>42.208418338865101</v>
      </c>
      <c r="L10" s="8">
        <v>79.696042304249104</v>
      </c>
      <c r="M10" s="8">
        <v>82.561604839427105</v>
      </c>
      <c r="N10" s="8">
        <v>62.092968957859398</v>
      </c>
      <c r="O10" s="8">
        <v>8.9168462254408194</v>
      </c>
      <c r="P10" s="7"/>
    </row>
    <row r="11" spans="1:16" x14ac:dyDescent="0.25">
      <c r="A11" s="11" t="s">
        <v>107</v>
      </c>
      <c r="B11" s="7">
        <v>848000</v>
      </c>
      <c r="C11" s="7">
        <v>818000</v>
      </c>
      <c r="D11" s="7">
        <v>90000</v>
      </c>
      <c r="E11" s="7">
        <v>193000</v>
      </c>
      <c r="F11" s="7">
        <v>300000</v>
      </c>
      <c r="G11" s="7">
        <v>236000</v>
      </c>
      <c r="H11" s="7">
        <v>31000</v>
      </c>
      <c r="I11" s="8">
        <v>57.319824004010101</v>
      </c>
      <c r="J11" s="8">
        <v>70.100561111797006</v>
      </c>
      <c r="K11" s="8">
        <v>45.416653990081798</v>
      </c>
      <c r="L11" s="8">
        <v>80.181300806243598</v>
      </c>
      <c r="M11" s="8">
        <v>83.232375413483098</v>
      </c>
      <c r="N11" s="8">
        <v>63.9064394751192</v>
      </c>
      <c r="O11" s="8">
        <v>9.8504800878966901</v>
      </c>
      <c r="P11" s="7"/>
    </row>
    <row r="12" spans="1:16" x14ac:dyDescent="0.25">
      <c r="A12" s="11" t="s">
        <v>108</v>
      </c>
      <c r="B12" s="7">
        <v>854000</v>
      </c>
      <c r="C12" s="7">
        <v>818000</v>
      </c>
      <c r="D12" s="7">
        <v>98000</v>
      </c>
      <c r="E12" s="7">
        <v>189000</v>
      </c>
      <c r="F12" s="7">
        <v>297000</v>
      </c>
      <c r="G12" s="7">
        <v>233000</v>
      </c>
      <c r="H12" s="7">
        <v>36000</v>
      </c>
      <c r="I12" s="8">
        <v>57.546638194382702</v>
      </c>
      <c r="J12" s="8">
        <v>69.956393073197503</v>
      </c>
      <c r="K12" s="8">
        <v>49.694896730385899</v>
      </c>
      <c r="L12" s="8">
        <v>78.611627598114097</v>
      </c>
      <c r="M12" s="8">
        <v>82.3018169321671</v>
      </c>
      <c r="N12" s="8">
        <v>63.093159665548797</v>
      </c>
      <c r="O12" s="8">
        <v>11.4541924454316</v>
      </c>
      <c r="P12" s="7"/>
    </row>
    <row r="13" spans="1:16" x14ac:dyDescent="0.25">
      <c r="A13" s="11" t="s">
        <v>109</v>
      </c>
      <c r="B13" s="7">
        <v>864000</v>
      </c>
      <c r="C13" s="7">
        <v>833000</v>
      </c>
      <c r="D13" s="7">
        <v>107000</v>
      </c>
      <c r="E13" s="7">
        <v>190000</v>
      </c>
      <c r="F13" s="7">
        <v>296000</v>
      </c>
      <c r="G13" s="7">
        <v>240000</v>
      </c>
      <c r="H13" s="7">
        <v>30000</v>
      </c>
      <c r="I13" s="8">
        <v>58.137195694633199</v>
      </c>
      <c r="J13" s="8">
        <v>71.189709566828299</v>
      </c>
      <c r="K13" s="8">
        <v>54.062193655317401</v>
      </c>
      <c r="L13" s="8">
        <v>78.681253083169906</v>
      </c>
      <c r="M13" s="8">
        <v>81.982887244602793</v>
      </c>
      <c r="N13" s="8">
        <v>64.926164045053198</v>
      </c>
      <c r="O13" s="8">
        <v>9.6547608845383497</v>
      </c>
      <c r="P13" s="7"/>
    </row>
    <row r="14" spans="1:16" x14ac:dyDescent="0.25">
      <c r="A14" s="11" t="s">
        <v>111</v>
      </c>
      <c r="B14" s="7">
        <v>869000</v>
      </c>
      <c r="C14" s="7">
        <v>839000</v>
      </c>
      <c r="D14" s="7">
        <v>107000</v>
      </c>
      <c r="E14" s="7">
        <v>202000</v>
      </c>
      <c r="F14" s="7">
        <v>296000</v>
      </c>
      <c r="G14" s="7">
        <v>233000</v>
      </c>
      <c r="H14" s="7">
        <v>31000</v>
      </c>
      <c r="I14" s="8">
        <v>58.579398878497599</v>
      </c>
      <c r="J14" s="8">
        <v>71.717176035983698</v>
      </c>
      <c r="K14" s="8">
        <v>54.137482869005403</v>
      </c>
      <c r="L14" s="8">
        <v>83.917206701129302</v>
      </c>
      <c r="M14" s="8">
        <v>82.083028651199896</v>
      </c>
      <c r="N14" s="8">
        <v>63.041072689542801</v>
      </c>
      <c r="O14" s="8">
        <v>9.7811897509520698</v>
      </c>
      <c r="P14" s="7"/>
    </row>
    <row r="15" spans="1:16" x14ac:dyDescent="0.25">
      <c r="A15" s="11" t="s">
        <v>112</v>
      </c>
      <c r="B15" s="7">
        <v>881000</v>
      </c>
      <c r="C15" s="7">
        <v>847000</v>
      </c>
      <c r="D15" s="7">
        <v>111000</v>
      </c>
      <c r="E15" s="7">
        <v>196000</v>
      </c>
      <c r="F15" s="7">
        <v>299000</v>
      </c>
      <c r="G15" s="7">
        <v>242000</v>
      </c>
      <c r="H15" s="7">
        <v>33000</v>
      </c>
      <c r="I15" s="8">
        <v>59.275072821153401</v>
      </c>
      <c r="J15" s="8">
        <v>72.383212377164597</v>
      </c>
      <c r="K15" s="8">
        <v>55.849903006789503</v>
      </c>
      <c r="L15" s="8">
        <v>81.280612625454793</v>
      </c>
      <c r="M15" s="8">
        <v>82.767884811191294</v>
      </c>
      <c r="N15" s="8">
        <v>65.281073805186296</v>
      </c>
      <c r="O15" s="8">
        <v>10.5844650336337</v>
      </c>
      <c r="P15" s="7"/>
    </row>
    <row r="16" spans="1:16" x14ac:dyDescent="0.25">
      <c r="A16" s="11" t="s">
        <v>113</v>
      </c>
      <c r="B16" s="7">
        <v>863000</v>
      </c>
      <c r="C16" s="7">
        <v>835000</v>
      </c>
      <c r="D16" s="7">
        <v>107000</v>
      </c>
      <c r="E16" s="7">
        <v>195000</v>
      </c>
      <c r="F16" s="7">
        <v>293000</v>
      </c>
      <c r="G16" s="7">
        <v>239000</v>
      </c>
      <c r="H16" s="7">
        <v>28000</v>
      </c>
      <c r="I16" s="8">
        <v>57.969932341383299</v>
      </c>
      <c r="J16" s="8">
        <v>71.200229292647506</v>
      </c>
      <c r="K16" s="8">
        <v>54.223728745163903</v>
      </c>
      <c r="L16" s="8">
        <v>80.513525146508599</v>
      </c>
      <c r="M16" s="8">
        <v>81.077451497826701</v>
      </c>
      <c r="N16" s="8">
        <v>64.563322960999798</v>
      </c>
      <c r="O16" s="8">
        <v>8.8273502107030808</v>
      </c>
      <c r="P16" s="7"/>
    </row>
    <row r="17" spans="1:16" x14ac:dyDescent="0.25">
      <c r="A17" s="11" t="s">
        <v>114</v>
      </c>
      <c r="B17" s="7">
        <v>885000</v>
      </c>
      <c r="C17" s="7">
        <v>854000</v>
      </c>
      <c r="D17" s="7">
        <v>112000</v>
      </c>
      <c r="E17" s="7">
        <v>203000</v>
      </c>
      <c r="F17" s="7">
        <v>294000</v>
      </c>
      <c r="G17" s="7">
        <v>246000</v>
      </c>
      <c r="H17" s="7">
        <v>31000</v>
      </c>
      <c r="I17" s="8">
        <v>59.393794134115304</v>
      </c>
      <c r="J17" s="8">
        <v>72.772016950437902</v>
      </c>
      <c r="K17" s="8">
        <v>56.204997455419402</v>
      </c>
      <c r="L17" s="8">
        <v>83.733246239964302</v>
      </c>
      <c r="M17" s="8">
        <v>81.179851269509101</v>
      </c>
      <c r="N17" s="8">
        <v>66.276561901834896</v>
      </c>
      <c r="O17" s="8">
        <v>9.7035970312228006</v>
      </c>
      <c r="P17" s="7"/>
    </row>
    <row r="18" spans="1:16" x14ac:dyDescent="0.25">
      <c r="A18" s="11" t="s">
        <v>117</v>
      </c>
      <c r="B18" s="7">
        <v>21000</v>
      </c>
      <c r="C18" s="7">
        <v>21000</v>
      </c>
      <c r="D18" s="7">
        <v>5000</v>
      </c>
      <c r="E18" s="7">
        <v>13000</v>
      </c>
      <c r="F18" s="7">
        <v>-2000</v>
      </c>
      <c r="G18" s="7">
        <v>6000</v>
      </c>
      <c r="H18" s="7">
        <v>0</v>
      </c>
      <c r="I18" s="8">
        <v>1.2565984394820999</v>
      </c>
      <c r="J18" s="8">
        <v>1.5823073836096</v>
      </c>
      <c r="K18" s="8">
        <v>2.142803800102</v>
      </c>
      <c r="L18" s="8">
        <v>5.0519931567944001</v>
      </c>
      <c r="M18" s="8">
        <v>-0.80303597509369196</v>
      </c>
      <c r="N18" s="8">
        <v>1.3503978567817001</v>
      </c>
      <c r="O18" s="8">
        <v>4.8836146684450903E-2</v>
      </c>
      <c r="P18" s="7" t="s">
        <v>116</v>
      </c>
    </row>
    <row r="19" spans="1:16" x14ac:dyDescent="0.25">
      <c r="A19" s="7"/>
      <c r="B19" s="7"/>
      <c r="C19" s="7"/>
      <c r="D19" s="7"/>
      <c r="E19" s="7"/>
      <c r="F19" s="7"/>
      <c r="G19" s="7"/>
      <c r="H19" s="7"/>
      <c r="I19" s="8"/>
      <c r="J19" s="8"/>
      <c r="K19" s="8"/>
      <c r="L19" s="8"/>
      <c r="M19" s="8"/>
      <c r="N19" s="8"/>
      <c r="O19" s="8"/>
      <c r="P19" s="7"/>
    </row>
    <row r="20" spans="1:16" ht="30" customHeight="1" x14ac:dyDescent="0.3">
      <c r="A20" s="3" t="s">
        <v>382</v>
      </c>
    </row>
    <row r="21" spans="1:16" ht="46.8" x14ac:dyDescent="0.3">
      <c r="A21" s="5" t="s">
        <v>76</v>
      </c>
      <c r="B21" s="6" t="s">
        <v>398</v>
      </c>
      <c r="C21" s="6" t="s">
        <v>399</v>
      </c>
      <c r="D21" s="6" t="s">
        <v>400</v>
      </c>
      <c r="E21" s="6" t="s">
        <v>401</v>
      </c>
      <c r="F21" s="6" t="s">
        <v>402</v>
      </c>
      <c r="G21" s="6" t="s">
        <v>403</v>
      </c>
      <c r="H21" s="6" t="s">
        <v>404</v>
      </c>
      <c r="I21" s="6" t="s">
        <v>405</v>
      </c>
      <c r="J21" s="6" t="s">
        <v>406</v>
      </c>
      <c r="K21" s="6" t="s">
        <v>407</v>
      </c>
      <c r="L21" s="6" t="s">
        <v>408</v>
      </c>
      <c r="M21" s="6" t="s">
        <v>409</v>
      </c>
      <c r="N21" s="6" t="s">
        <v>410</v>
      </c>
      <c r="O21" s="6" t="s">
        <v>411</v>
      </c>
      <c r="P21" s="6" t="s">
        <v>104</v>
      </c>
    </row>
    <row r="22" spans="1:16" x14ac:dyDescent="0.25">
      <c r="A22" s="11" t="s">
        <v>105</v>
      </c>
      <c r="B22" s="7">
        <v>420000</v>
      </c>
      <c r="C22" s="7">
        <v>397000</v>
      </c>
      <c r="D22" s="7">
        <v>40000</v>
      </c>
      <c r="E22" s="7">
        <v>90000</v>
      </c>
      <c r="F22" s="7">
        <v>150000</v>
      </c>
      <c r="G22" s="7">
        <v>117000</v>
      </c>
      <c r="H22" s="7">
        <v>22000</v>
      </c>
      <c r="I22" s="8">
        <v>57.995681372671001</v>
      </c>
      <c r="J22" s="8">
        <v>68.859522976218102</v>
      </c>
      <c r="K22" s="8">
        <v>39.853146715486503</v>
      </c>
      <c r="L22" s="8">
        <v>74.789755668718001</v>
      </c>
      <c r="M22" s="8">
        <v>85.722040949273406</v>
      </c>
      <c r="N22" s="8">
        <v>64.8653003172345</v>
      </c>
      <c r="O22" s="8">
        <v>15.1125731794058</v>
      </c>
      <c r="P22" s="7"/>
    </row>
    <row r="23" spans="1:16" x14ac:dyDescent="0.25">
      <c r="A23" s="11" t="s">
        <v>106</v>
      </c>
      <c r="B23" s="7">
        <v>427000</v>
      </c>
      <c r="C23" s="7">
        <v>411000</v>
      </c>
      <c r="D23" s="7">
        <v>44000</v>
      </c>
      <c r="E23" s="7">
        <v>100000</v>
      </c>
      <c r="F23" s="7">
        <v>150000</v>
      </c>
      <c r="G23" s="7">
        <v>117000</v>
      </c>
      <c r="H23" s="7">
        <v>17000</v>
      </c>
      <c r="I23" s="8">
        <v>59.126850186747802</v>
      </c>
      <c r="J23" s="8">
        <v>71.186564097762897</v>
      </c>
      <c r="K23" s="8">
        <v>43.197754579476097</v>
      </c>
      <c r="L23" s="8">
        <v>82.651240382779903</v>
      </c>
      <c r="M23" s="8">
        <v>85.966487475694805</v>
      </c>
      <c r="N23" s="8">
        <v>64.939742962600604</v>
      </c>
      <c r="O23" s="8">
        <v>11.522273246781699</v>
      </c>
      <c r="P23" s="7"/>
    </row>
    <row r="24" spans="1:16" x14ac:dyDescent="0.25">
      <c r="A24" s="11" t="s">
        <v>107</v>
      </c>
      <c r="B24" s="7">
        <v>444000</v>
      </c>
      <c r="C24" s="7">
        <v>424000</v>
      </c>
      <c r="D24" s="7">
        <v>47000</v>
      </c>
      <c r="E24" s="7">
        <v>102000</v>
      </c>
      <c r="F24" s="7">
        <v>153000</v>
      </c>
      <c r="G24" s="7">
        <v>122000</v>
      </c>
      <c r="H24" s="7">
        <v>19000</v>
      </c>
      <c r="I24" s="8">
        <v>61.307912076064703</v>
      </c>
      <c r="J24" s="8">
        <v>73.478077841894304</v>
      </c>
      <c r="K24" s="8">
        <v>46.260270602706001</v>
      </c>
      <c r="L24" s="8">
        <v>84.801499121090501</v>
      </c>
      <c r="M24" s="8">
        <v>87.186621569120405</v>
      </c>
      <c r="N24" s="8">
        <v>67.927662647924905</v>
      </c>
      <c r="O24" s="8">
        <v>13.2697856976792</v>
      </c>
      <c r="P24" s="7"/>
    </row>
    <row r="25" spans="1:16" x14ac:dyDescent="0.25">
      <c r="A25" s="11" t="s">
        <v>108</v>
      </c>
      <c r="B25" s="7">
        <v>449000</v>
      </c>
      <c r="C25" s="7">
        <v>425000</v>
      </c>
      <c r="D25" s="7">
        <v>52000</v>
      </c>
      <c r="E25" s="7">
        <v>99000</v>
      </c>
      <c r="F25" s="7">
        <v>149000</v>
      </c>
      <c r="G25" s="7">
        <v>124000</v>
      </c>
      <c r="H25" s="7">
        <v>24000</v>
      </c>
      <c r="I25" s="8">
        <v>61.8659693864182</v>
      </c>
      <c r="J25" s="8">
        <v>73.4198044719775</v>
      </c>
      <c r="K25" s="8">
        <v>51.251411458588997</v>
      </c>
      <c r="L25" s="8">
        <v>82.2702192957059</v>
      </c>
      <c r="M25" s="8">
        <v>84.870270177819094</v>
      </c>
      <c r="N25" s="8">
        <v>68.871015127410601</v>
      </c>
      <c r="O25" s="8">
        <v>16.260140413599199</v>
      </c>
      <c r="P25" s="7"/>
    </row>
    <row r="26" spans="1:16" x14ac:dyDescent="0.25">
      <c r="A26" s="11" t="s">
        <v>109</v>
      </c>
      <c r="B26" s="7">
        <v>449000</v>
      </c>
      <c r="C26" s="7">
        <v>433000</v>
      </c>
      <c r="D26" s="7">
        <v>55000</v>
      </c>
      <c r="E26" s="7">
        <v>101000</v>
      </c>
      <c r="F26" s="7">
        <v>150000</v>
      </c>
      <c r="G26" s="7">
        <v>126000</v>
      </c>
      <c r="H26" s="7">
        <v>17000</v>
      </c>
      <c r="I26" s="8">
        <v>61.909851883584103</v>
      </c>
      <c r="J26" s="8">
        <v>74.711137581893993</v>
      </c>
      <c r="K26" s="8">
        <v>54.273386938615403</v>
      </c>
      <c r="L26" s="8">
        <v>83.545966849002696</v>
      </c>
      <c r="M26" s="8">
        <v>85.611461631323607</v>
      </c>
      <c r="N26" s="8">
        <v>69.733338500119004</v>
      </c>
      <c r="O26" s="8">
        <v>11.372744125183999</v>
      </c>
      <c r="P26" s="7"/>
    </row>
    <row r="27" spans="1:16" x14ac:dyDescent="0.25">
      <c r="A27" s="11" t="s">
        <v>111</v>
      </c>
      <c r="B27" s="7">
        <v>456000</v>
      </c>
      <c r="C27" s="7">
        <v>438000</v>
      </c>
      <c r="D27" s="7">
        <v>59000</v>
      </c>
      <c r="E27" s="7">
        <v>107000</v>
      </c>
      <c r="F27" s="7">
        <v>150000</v>
      </c>
      <c r="G27" s="7">
        <v>121000</v>
      </c>
      <c r="H27" s="7">
        <v>19000</v>
      </c>
      <c r="I27" s="8">
        <v>62.900544489627102</v>
      </c>
      <c r="J27" s="8">
        <v>75.618457583458706</v>
      </c>
      <c r="K27" s="8">
        <v>57.875213440364298</v>
      </c>
      <c r="L27" s="8">
        <v>88.882181721959498</v>
      </c>
      <c r="M27" s="8">
        <v>85.628892649765504</v>
      </c>
      <c r="N27" s="8">
        <v>67.016078096778799</v>
      </c>
      <c r="O27" s="8">
        <v>12.697178632076399</v>
      </c>
      <c r="P27" s="7"/>
    </row>
    <row r="28" spans="1:16" x14ac:dyDescent="0.25">
      <c r="A28" s="11" t="s">
        <v>112</v>
      </c>
      <c r="B28" s="7">
        <v>459000</v>
      </c>
      <c r="C28" s="7">
        <v>441000</v>
      </c>
      <c r="D28" s="7">
        <v>57000</v>
      </c>
      <c r="E28" s="7">
        <v>103000</v>
      </c>
      <c r="F28" s="7">
        <v>155000</v>
      </c>
      <c r="G28" s="7">
        <v>126000</v>
      </c>
      <c r="H28" s="7">
        <v>19000</v>
      </c>
      <c r="I28" s="8">
        <v>63.270561149177098</v>
      </c>
      <c r="J28" s="8">
        <v>76.059665739315307</v>
      </c>
      <c r="K28" s="8">
        <v>55.811012196556703</v>
      </c>
      <c r="L28" s="8">
        <v>85.031013322100804</v>
      </c>
      <c r="M28" s="8">
        <v>87.985930082985206</v>
      </c>
      <c r="N28" s="8">
        <v>69.880605111230395</v>
      </c>
      <c r="O28" s="8">
        <v>12.7898580342789</v>
      </c>
      <c r="P28" s="7"/>
    </row>
    <row r="29" spans="1:16" x14ac:dyDescent="0.25">
      <c r="A29" s="11" t="s">
        <v>113</v>
      </c>
      <c r="B29" s="7">
        <v>451000</v>
      </c>
      <c r="C29" s="7">
        <v>434000</v>
      </c>
      <c r="D29" s="7">
        <v>54000</v>
      </c>
      <c r="E29" s="7">
        <v>104000</v>
      </c>
      <c r="F29" s="7">
        <v>151000</v>
      </c>
      <c r="G29" s="7">
        <v>124000</v>
      </c>
      <c r="H29" s="7">
        <v>17000</v>
      </c>
      <c r="I29" s="8">
        <v>62.075978679985298</v>
      </c>
      <c r="J29" s="8">
        <v>74.861300936035605</v>
      </c>
      <c r="K29" s="8">
        <v>53.222585508154403</v>
      </c>
      <c r="L29" s="8">
        <v>86.148578971249407</v>
      </c>
      <c r="M29" s="8">
        <v>86.110495290392606</v>
      </c>
      <c r="N29" s="8">
        <v>68.5790401653706</v>
      </c>
      <c r="O29" s="8">
        <v>11.608874012694701</v>
      </c>
      <c r="P29" s="7"/>
    </row>
    <row r="30" spans="1:16" x14ac:dyDescent="0.25">
      <c r="A30" s="11" t="s">
        <v>114</v>
      </c>
      <c r="B30" s="7">
        <v>465000</v>
      </c>
      <c r="C30" s="7">
        <v>444000</v>
      </c>
      <c r="D30" s="7">
        <v>59000</v>
      </c>
      <c r="E30" s="7">
        <v>108000</v>
      </c>
      <c r="F30" s="7">
        <v>151000</v>
      </c>
      <c r="G30" s="7">
        <v>126000</v>
      </c>
      <c r="H30" s="7">
        <v>22000</v>
      </c>
      <c r="I30" s="8">
        <v>63.913907657735002</v>
      </c>
      <c r="J30" s="8">
        <v>76.369580599566504</v>
      </c>
      <c r="K30" s="8">
        <v>57.494205888968203</v>
      </c>
      <c r="L30" s="8">
        <v>88.692958025016907</v>
      </c>
      <c r="M30" s="8">
        <v>85.922451390150798</v>
      </c>
      <c r="N30" s="8">
        <v>69.482168488461994</v>
      </c>
      <c r="O30" s="8">
        <v>14.748973878061401</v>
      </c>
      <c r="P30" s="7"/>
    </row>
    <row r="31" spans="1:16" x14ac:dyDescent="0.25">
      <c r="A31" s="11" t="s">
        <v>117</v>
      </c>
      <c r="B31" s="7">
        <v>16000</v>
      </c>
      <c r="C31" s="7">
        <v>11000</v>
      </c>
      <c r="D31" s="7">
        <v>3000</v>
      </c>
      <c r="E31" s="7">
        <v>7000</v>
      </c>
      <c r="F31" s="7">
        <v>1000</v>
      </c>
      <c r="G31" s="7">
        <v>0</v>
      </c>
      <c r="H31" s="7">
        <v>5000</v>
      </c>
      <c r="I31" s="8">
        <v>2.0040557741509</v>
      </c>
      <c r="J31" s="8">
        <v>1.65844301767251</v>
      </c>
      <c r="K31" s="8">
        <v>3.2208189503528</v>
      </c>
      <c r="L31" s="8">
        <v>5.1469911760142102</v>
      </c>
      <c r="M31" s="8">
        <v>0.31098975882719099</v>
      </c>
      <c r="N31" s="8">
        <v>-0.25117001165700997</v>
      </c>
      <c r="O31" s="8">
        <v>3.3762297528773999</v>
      </c>
      <c r="P31" s="7" t="s">
        <v>116</v>
      </c>
    </row>
    <row r="32" spans="1:16" x14ac:dyDescent="0.25">
      <c r="A32" s="7"/>
      <c r="B32" s="7"/>
      <c r="C32" s="7"/>
      <c r="D32" s="7"/>
      <c r="E32" s="7"/>
      <c r="F32" s="7"/>
      <c r="G32" s="7"/>
      <c r="H32" s="7"/>
      <c r="I32" s="8"/>
      <c r="J32" s="8"/>
      <c r="K32" s="8"/>
      <c r="L32" s="8"/>
      <c r="M32" s="8"/>
      <c r="N32" s="8"/>
      <c r="O32" s="8"/>
      <c r="P32" s="7"/>
    </row>
    <row r="33" spans="1:16" ht="30" customHeight="1" x14ac:dyDescent="0.3">
      <c r="A33" s="3" t="s">
        <v>383</v>
      </c>
    </row>
    <row r="34" spans="1:16" ht="62.4" x14ac:dyDescent="0.3">
      <c r="A34" s="5" t="s">
        <v>76</v>
      </c>
      <c r="B34" s="6" t="s">
        <v>412</v>
      </c>
      <c r="C34" s="6" t="s">
        <v>413</v>
      </c>
      <c r="D34" s="6" t="s">
        <v>414</v>
      </c>
      <c r="E34" s="6" t="s">
        <v>415</v>
      </c>
      <c r="F34" s="6" t="s">
        <v>416</v>
      </c>
      <c r="G34" s="6" t="s">
        <v>417</v>
      </c>
      <c r="H34" s="6" t="s">
        <v>418</v>
      </c>
      <c r="I34" s="6" t="s">
        <v>419</v>
      </c>
      <c r="J34" s="6" t="s">
        <v>420</v>
      </c>
      <c r="K34" s="6" t="s">
        <v>421</v>
      </c>
      <c r="L34" s="6" t="s">
        <v>422</v>
      </c>
      <c r="M34" s="6" t="s">
        <v>423</v>
      </c>
      <c r="N34" s="6" t="s">
        <v>424</v>
      </c>
      <c r="O34" s="6" t="s">
        <v>425</v>
      </c>
      <c r="P34" s="6" t="s">
        <v>104</v>
      </c>
    </row>
    <row r="35" spans="1:16" x14ac:dyDescent="0.25">
      <c r="A35" s="11" t="s">
        <v>105</v>
      </c>
      <c r="B35" s="7">
        <v>410000</v>
      </c>
      <c r="C35" s="7">
        <v>397000</v>
      </c>
      <c r="D35" s="7">
        <v>42000</v>
      </c>
      <c r="E35" s="7">
        <v>90000</v>
      </c>
      <c r="F35" s="7">
        <v>150000</v>
      </c>
      <c r="G35" s="7">
        <v>115000</v>
      </c>
      <c r="H35" s="7">
        <v>14000</v>
      </c>
      <c r="I35" s="8">
        <v>54.223440444692301</v>
      </c>
      <c r="J35" s="8">
        <v>67.350223880977197</v>
      </c>
      <c r="K35" s="8">
        <v>43.467071193178903</v>
      </c>
      <c r="L35" s="8">
        <v>75.128789586620897</v>
      </c>
      <c r="M35" s="8">
        <v>81.0787435200251</v>
      </c>
      <c r="N35" s="8">
        <v>61.048244265094198</v>
      </c>
      <c r="O35" s="8">
        <v>8.1327617764369897</v>
      </c>
      <c r="P35" s="7"/>
    </row>
    <row r="36" spans="1:16" x14ac:dyDescent="0.25">
      <c r="A36" s="11" t="s">
        <v>106</v>
      </c>
      <c r="B36" s="7">
        <v>401000</v>
      </c>
      <c r="C36" s="7">
        <v>390000</v>
      </c>
      <c r="D36" s="7">
        <v>39000</v>
      </c>
      <c r="E36" s="7">
        <v>92000</v>
      </c>
      <c r="F36" s="7">
        <v>147000</v>
      </c>
      <c r="G36" s="7">
        <v>112000</v>
      </c>
      <c r="H36" s="7">
        <v>11000</v>
      </c>
      <c r="I36" s="8">
        <v>53.011335907090803</v>
      </c>
      <c r="J36" s="8">
        <v>66.217598618809902</v>
      </c>
      <c r="K36" s="8">
        <v>41.156576550164402</v>
      </c>
      <c r="L36" s="8">
        <v>76.720867661558501</v>
      </c>
      <c r="M36" s="8">
        <v>79.340769913227902</v>
      </c>
      <c r="N36" s="8">
        <v>59.375298500334303</v>
      </c>
      <c r="O36" s="8">
        <v>6.64558661217671</v>
      </c>
      <c r="P36" s="7"/>
    </row>
    <row r="37" spans="1:16" x14ac:dyDescent="0.25">
      <c r="A37" s="11" t="s">
        <v>107</v>
      </c>
      <c r="B37" s="7">
        <v>405000</v>
      </c>
      <c r="C37" s="7">
        <v>393000</v>
      </c>
      <c r="D37" s="7">
        <v>43000</v>
      </c>
      <c r="E37" s="7">
        <v>90000</v>
      </c>
      <c r="F37" s="7">
        <v>147000</v>
      </c>
      <c r="G37" s="7">
        <v>113000</v>
      </c>
      <c r="H37" s="7">
        <v>12000</v>
      </c>
      <c r="I37" s="8">
        <v>53.507132927751002</v>
      </c>
      <c r="J37" s="8">
        <v>66.790490467887594</v>
      </c>
      <c r="K37" s="8">
        <v>44.519766918787703</v>
      </c>
      <c r="L37" s="8">
        <v>75.528930450029193</v>
      </c>
      <c r="M37" s="8">
        <v>79.491738864897897</v>
      </c>
      <c r="N37" s="8">
        <v>60.069343201132398</v>
      </c>
      <c r="O37" s="8">
        <v>6.86981038727252</v>
      </c>
      <c r="P37" s="7"/>
    </row>
    <row r="38" spans="1:16" x14ac:dyDescent="0.25">
      <c r="A38" s="11" t="s">
        <v>108</v>
      </c>
      <c r="B38" s="7">
        <v>405000</v>
      </c>
      <c r="C38" s="7">
        <v>393000</v>
      </c>
      <c r="D38" s="7">
        <v>46000</v>
      </c>
      <c r="E38" s="7">
        <v>90000</v>
      </c>
      <c r="F38" s="7">
        <v>148000</v>
      </c>
      <c r="G38" s="7">
        <v>109000</v>
      </c>
      <c r="H38" s="7">
        <v>12000</v>
      </c>
      <c r="I38" s="8">
        <v>53.417189117206902</v>
      </c>
      <c r="J38" s="8">
        <v>66.562089731753403</v>
      </c>
      <c r="K38" s="8">
        <v>48.040044679673898</v>
      </c>
      <c r="L38" s="8">
        <v>74.927742655571905</v>
      </c>
      <c r="M38" s="8">
        <v>79.872185519751895</v>
      </c>
      <c r="N38" s="8">
        <v>57.579348286077</v>
      </c>
      <c r="O38" s="8">
        <v>7.2646166656753701</v>
      </c>
      <c r="P38" s="7"/>
    </row>
    <row r="39" spans="1:16" x14ac:dyDescent="0.25">
      <c r="A39" s="11" t="s">
        <v>109</v>
      </c>
      <c r="B39" s="7">
        <v>414000</v>
      </c>
      <c r="C39" s="7">
        <v>400000</v>
      </c>
      <c r="D39" s="7">
        <v>52000</v>
      </c>
      <c r="E39" s="7">
        <v>89000</v>
      </c>
      <c r="F39" s="7">
        <v>146000</v>
      </c>
      <c r="G39" s="7">
        <v>114000</v>
      </c>
      <c r="H39" s="7">
        <v>14000</v>
      </c>
      <c r="I39" s="8">
        <v>54.530201784213901</v>
      </c>
      <c r="J39" s="8">
        <v>67.738245710215097</v>
      </c>
      <c r="K39" s="8">
        <v>53.837652995266801</v>
      </c>
      <c r="L39" s="8">
        <v>73.783556698029201</v>
      </c>
      <c r="M39" s="8">
        <v>78.550304623489694</v>
      </c>
      <c r="N39" s="8">
        <v>60.337256186817299</v>
      </c>
      <c r="O39" s="8">
        <v>8.1572396913187895</v>
      </c>
      <c r="P39" s="7"/>
    </row>
    <row r="40" spans="1:16" x14ac:dyDescent="0.25">
      <c r="A40" s="11" t="s">
        <v>111</v>
      </c>
      <c r="B40" s="7">
        <v>413000</v>
      </c>
      <c r="C40" s="7">
        <v>401000</v>
      </c>
      <c r="D40" s="7">
        <v>48000</v>
      </c>
      <c r="E40" s="7">
        <v>95000</v>
      </c>
      <c r="F40" s="7">
        <v>146000</v>
      </c>
      <c r="G40" s="7">
        <v>112000</v>
      </c>
      <c r="H40" s="7">
        <v>12000</v>
      </c>
      <c r="I40" s="8">
        <v>54.448220830274799</v>
      </c>
      <c r="J40" s="8">
        <v>67.893721818960699</v>
      </c>
      <c r="K40" s="8">
        <v>50.1632946921399</v>
      </c>
      <c r="L40" s="8">
        <v>78.917919768196995</v>
      </c>
      <c r="M40" s="8">
        <v>78.729229658134898</v>
      </c>
      <c r="N40" s="8">
        <v>59.2473521962362</v>
      </c>
      <c r="O40" s="8">
        <v>7.2392514030248298</v>
      </c>
      <c r="P40" s="7"/>
    </row>
    <row r="41" spans="1:16" x14ac:dyDescent="0.25">
      <c r="A41" s="11" t="s">
        <v>112</v>
      </c>
      <c r="B41" s="7">
        <v>421000</v>
      </c>
      <c r="C41" s="7">
        <v>407000</v>
      </c>
      <c r="D41" s="7">
        <v>54000</v>
      </c>
      <c r="E41" s="7">
        <v>93000</v>
      </c>
      <c r="F41" s="7">
        <v>145000</v>
      </c>
      <c r="G41" s="7">
        <v>115000</v>
      </c>
      <c r="H41" s="7">
        <v>15000</v>
      </c>
      <c r="I41" s="8">
        <v>55.455182146580903</v>
      </c>
      <c r="J41" s="8">
        <v>68.780232864942406</v>
      </c>
      <c r="K41" s="8">
        <v>55.891241819167099</v>
      </c>
      <c r="L41" s="8">
        <v>77.504262131481596</v>
      </c>
      <c r="M41" s="8">
        <v>77.831798847789798</v>
      </c>
      <c r="N41" s="8">
        <v>60.891750698578498</v>
      </c>
      <c r="O41" s="8">
        <v>8.6615903637357192</v>
      </c>
      <c r="P41" s="7"/>
    </row>
    <row r="42" spans="1:16" x14ac:dyDescent="0.25">
      <c r="A42" s="11" t="s">
        <v>113</v>
      </c>
      <c r="B42" s="7">
        <v>411000</v>
      </c>
      <c r="C42" s="7">
        <v>400000</v>
      </c>
      <c r="D42" s="7">
        <v>53000</v>
      </c>
      <c r="E42" s="7">
        <v>90000</v>
      </c>
      <c r="F42" s="7">
        <v>142000</v>
      </c>
      <c r="G42" s="7">
        <v>115000</v>
      </c>
      <c r="H42" s="7">
        <v>11000</v>
      </c>
      <c r="I42" s="8">
        <v>54.044724184212797</v>
      </c>
      <c r="J42" s="8">
        <v>67.612584615800401</v>
      </c>
      <c r="K42" s="8">
        <v>55.287996253707298</v>
      </c>
      <c r="L42" s="8">
        <v>74.840751106644902</v>
      </c>
      <c r="M42" s="8">
        <v>76.316581887790804</v>
      </c>
      <c r="N42" s="8">
        <v>60.731501503085298</v>
      </c>
      <c r="O42" s="8">
        <v>6.4025999442530201</v>
      </c>
      <c r="P42" s="7"/>
    </row>
    <row r="43" spans="1:16" x14ac:dyDescent="0.25">
      <c r="A43" s="11" t="s">
        <v>114</v>
      </c>
      <c r="B43" s="7">
        <v>419000</v>
      </c>
      <c r="C43" s="7">
        <v>410000</v>
      </c>
      <c r="D43" s="7">
        <v>53000</v>
      </c>
      <c r="E43" s="7">
        <v>95000</v>
      </c>
      <c r="F43" s="7">
        <v>143000</v>
      </c>
      <c r="G43" s="7">
        <v>120000</v>
      </c>
      <c r="H43" s="7">
        <v>9000</v>
      </c>
      <c r="I43" s="8">
        <v>55.072391445662099</v>
      </c>
      <c r="J43" s="8">
        <v>69.246278805303305</v>
      </c>
      <c r="K43" s="8">
        <v>54.834618822893503</v>
      </c>
      <c r="L43" s="8">
        <v>78.739380061064693</v>
      </c>
      <c r="M43" s="8">
        <v>76.693881935865093</v>
      </c>
      <c r="N43" s="8">
        <v>63.216991769677399</v>
      </c>
      <c r="O43" s="8">
        <v>5.3051262152026997</v>
      </c>
      <c r="P43" s="7"/>
    </row>
    <row r="44" spans="1:16" x14ac:dyDescent="0.25">
      <c r="A44" s="11" t="s">
        <v>117</v>
      </c>
      <c r="B44" s="7">
        <v>5000</v>
      </c>
      <c r="C44" s="7">
        <v>10000</v>
      </c>
      <c r="D44" s="7">
        <v>1000</v>
      </c>
      <c r="E44" s="7">
        <v>6000</v>
      </c>
      <c r="F44" s="7">
        <v>-3000</v>
      </c>
      <c r="G44" s="7">
        <v>6000</v>
      </c>
      <c r="H44" s="7">
        <v>-5000</v>
      </c>
      <c r="I44" s="8">
        <v>0.54218966144819802</v>
      </c>
      <c r="J44" s="8">
        <v>1.5080330950882099</v>
      </c>
      <c r="K44" s="8">
        <v>0.99696582762670305</v>
      </c>
      <c r="L44" s="8">
        <v>4.9558233630354902</v>
      </c>
      <c r="M44" s="8">
        <v>-1.8564226876245999</v>
      </c>
      <c r="N44" s="8">
        <v>2.8797355828600999</v>
      </c>
      <c r="O44" s="8">
        <v>-2.8521134761160898</v>
      </c>
      <c r="P44" s="7" t="s">
        <v>116</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9"/>
  <sheetViews>
    <sheetView zoomScaleNormal="100" workbookViewId="0"/>
  </sheetViews>
  <sheetFormatPr defaultColWidth="10.90625" defaultRowHeight="15" x14ac:dyDescent="0.25"/>
  <cols>
    <col min="1" max="1" width="21.7265625" customWidth="1"/>
    <col min="2" max="13" width="14.7265625" customWidth="1"/>
    <col min="14" max="14" width="70.7265625" customWidth="1"/>
  </cols>
  <sheetData>
    <row r="1" spans="1:14" ht="19.2" x14ac:dyDescent="0.35">
      <c r="A1" s="2" t="s">
        <v>426</v>
      </c>
    </row>
    <row r="2" spans="1:14" x14ac:dyDescent="0.25">
      <c r="A2" t="s">
        <v>427</v>
      </c>
    </row>
    <row r="3" spans="1:14" ht="30" customHeight="1" x14ac:dyDescent="0.3">
      <c r="A3" s="3" t="s">
        <v>69</v>
      </c>
    </row>
    <row r="4" spans="1:14" x14ac:dyDescent="0.25">
      <c r="A4" t="s">
        <v>131</v>
      </c>
    </row>
    <row r="5" spans="1:14" x14ac:dyDescent="0.25">
      <c r="A5" t="s">
        <v>132</v>
      </c>
    </row>
    <row r="6" spans="1:14" x14ac:dyDescent="0.25">
      <c r="A6" t="s">
        <v>428</v>
      </c>
    </row>
    <row r="7" spans="1:14" ht="62.4" x14ac:dyDescent="0.3">
      <c r="A7" s="5" t="s">
        <v>76</v>
      </c>
      <c r="B7" s="6" t="s">
        <v>429</v>
      </c>
      <c r="C7" s="6" t="s">
        <v>430</v>
      </c>
      <c r="D7" s="6" t="s">
        <v>431</v>
      </c>
      <c r="E7" s="6" t="s">
        <v>432</v>
      </c>
      <c r="F7" s="6" t="s">
        <v>433</v>
      </c>
      <c r="G7" s="6" t="s">
        <v>434</v>
      </c>
      <c r="H7" s="6" t="s">
        <v>435</v>
      </c>
      <c r="I7" s="6" t="s">
        <v>436</v>
      </c>
      <c r="J7" s="6" t="s">
        <v>437</v>
      </c>
      <c r="K7" s="6" t="s">
        <v>438</v>
      </c>
      <c r="L7" s="6" t="s">
        <v>439</v>
      </c>
      <c r="M7" s="6" t="s">
        <v>440</v>
      </c>
      <c r="N7" s="6" t="s">
        <v>104</v>
      </c>
    </row>
    <row r="8" spans="1:14" x14ac:dyDescent="0.25">
      <c r="A8" s="11" t="s">
        <v>105</v>
      </c>
      <c r="B8" s="7">
        <v>34000</v>
      </c>
      <c r="C8" s="9">
        <v>10000</v>
      </c>
      <c r="D8" s="9">
        <v>10000</v>
      </c>
      <c r="E8" s="9">
        <v>7000</v>
      </c>
      <c r="F8" s="7">
        <v>8000</v>
      </c>
      <c r="G8" s="7" t="s">
        <v>350</v>
      </c>
      <c r="H8" s="8">
        <v>3.9898275826161802</v>
      </c>
      <c r="I8" s="10">
        <v>10.409522769465999</v>
      </c>
      <c r="J8" s="10">
        <v>5.1909778867709999</v>
      </c>
      <c r="K8" s="10">
        <v>2.3093981302081099</v>
      </c>
      <c r="L8" s="8">
        <v>3.2834065342793202</v>
      </c>
      <c r="M8" s="8" t="s">
        <v>350</v>
      </c>
      <c r="N8" s="7" t="s">
        <v>441</v>
      </c>
    </row>
    <row r="9" spans="1:14" x14ac:dyDescent="0.25">
      <c r="A9" s="11" t="s">
        <v>106</v>
      </c>
      <c r="B9" s="7">
        <v>27000</v>
      </c>
      <c r="C9" s="9">
        <v>8000</v>
      </c>
      <c r="D9" s="9">
        <v>6000</v>
      </c>
      <c r="E9" s="9">
        <v>7000</v>
      </c>
      <c r="F9" s="7">
        <v>7000</v>
      </c>
      <c r="G9" s="7" t="s">
        <v>350</v>
      </c>
      <c r="H9" s="8">
        <v>3.20340137882997</v>
      </c>
      <c r="I9" s="10">
        <v>8.7788185228244906</v>
      </c>
      <c r="J9" s="10">
        <v>2.98001328054906</v>
      </c>
      <c r="K9" s="10">
        <v>2.1766054441487301</v>
      </c>
      <c r="L9" s="8">
        <v>2.8675296435973201</v>
      </c>
      <c r="M9" s="8" t="s">
        <v>350</v>
      </c>
      <c r="N9" s="7" t="s">
        <v>441</v>
      </c>
    </row>
    <row r="10" spans="1:14" x14ac:dyDescent="0.25">
      <c r="A10" s="11" t="s">
        <v>107</v>
      </c>
      <c r="B10" s="7">
        <v>23000</v>
      </c>
      <c r="C10" s="9">
        <v>6000</v>
      </c>
      <c r="D10" s="9">
        <v>7000</v>
      </c>
      <c r="E10" s="9">
        <v>5000</v>
      </c>
      <c r="F10" s="9">
        <v>5000</v>
      </c>
      <c r="G10" s="7" t="s">
        <v>350</v>
      </c>
      <c r="H10" s="8">
        <v>2.6311350212471498</v>
      </c>
      <c r="I10" s="10">
        <v>5.9781867041768599</v>
      </c>
      <c r="J10" s="10">
        <v>3.43744363614501</v>
      </c>
      <c r="K10" s="10">
        <v>1.609747128852</v>
      </c>
      <c r="L10" s="10">
        <v>2.10728845043031</v>
      </c>
      <c r="M10" s="8" t="s">
        <v>350</v>
      </c>
      <c r="N10" s="7" t="s">
        <v>442</v>
      </c>
    </row>
    <row r="11" spans="1:14" x14ac:dyDescent="0.25">
      <c r="A11" s="11" t="s">
        <v>108</v>
      </c>
      <c r="B11" s="7">
        <v>26000</v>
      </c>
      <c r="C11" s="9">
        <v>8000</v>
      </c>
      <c r="D11" s="9">
        <v>7000</v>
      </c>
      <c r="E11" s="9">
        <v>6000</v>
      </c>
      <c r="F11" s="9">
        <v>4000</v>
      </c>
      <c r="G11" s="7" t="s">
        <v>350</v>
      </c>
      <c r="H11" s="8">
        <v>2.9129570010473702</v>
      </c>
      <c r="I11" s="10">
        <v>7.3844616066461102</v>
      </c>
      <c r="J11" s="10">
        <v>3.7379615277107199</v>
      </c>
      <c r="K11" s="10">
        <v>2.0091929900975698</v>
      </c>
      <c r="L11" s="10">
        <v>1.76665936177745</v>
      </c>
      <c r="M11" s="8" t="s">
        <v>350</v>
      </c>
      <c r="N11" s="7" t="s">
        <v>442</v>
      </c>
    </row>
    <row r="12" spans="1:14" x14ac:dyDescent="0.25">
      <c r="A12" s="11" t="s">
        <v>109</v>
      </c>
      <c r="B12" s="7">
        <v>25000</v>
      </c>
      <c r="C12" s="9">
        <v>7000</v>
      </c>
      <c r="D12" s="9">
        <v>7000</v>
      </c>
      <c r="E12" s="9">
        <v>6000</v>
      </c>
      <c r="F12" s="9">
        <v>4000</v>
      </c>
      <c r="G12" s="7" t="s">
        <v>350</v>
      </c>
      <c r="H12" s="8">
        <v>2.77078114004222</v>
      </c>
      <c r="I12" s="10">
        <v>6.0536344637431698</v>
      </c>
      <c r="J12" s="10">
        <v>3.7168554601301702</v>
      </c>
      <c r="K12" s="10">
        <v>1.9733488676909601</v>
      </c>
      <c r="L12" s="10">
        <v>1.75546973440901</v>
      </c>
      <c r="M12" s="8" t="s">
        <v>350</v>
      </c>
      <c r="N12" s="7" t="s">
        <v>442</v>
      </c>
    </row>
    <row r="13" spans="1:14" x14ac:dyDescent="0.25">
      <c r="A13" s="11" t="s">
        <v>111</v>
      </c>
      <c r="B13" s="7">
        <v>21000</v>
      </c>
      <c r="C13" s="9">
        <v>6000</v>
      </c>
      <c r="D13" s="9">
        <v>4000</v>
      </c>
      <c r="E13" s="9">
        <v>6000</v>
      </c>
      <c r="F13" s="9">
        <v>5000</v>
      </c>
      <c r="G13" s="7" t="s">
        <v>350</v>
      </c>
      <c r="H13" s="8">
        <v>2.3786961520497298</v>
      </c>
      <c r="I13" s="10">
        <v>5.68438116718354</v>
      </c>
      <c r="J13" s="10">
        <v>2.0005038808515598</v>
      </c>
      <c r="K13" s="10">
        <v>1.8604866805314499</v>
      </c>
      <c r="L13" s="10">
        <v>2.0361486813173002</v>
      </c>
      <c r="M13" s="8" t="s">
        <v>350</v>
      </c>
      <c r="N13" s="7" t="s">
        <v>442</v>
      </c>
    </row>
    <row r="14" spans="1:14" x14ac:dyDescent="0.25">
      <c r="A14" s="11" t="s">
        <v>112</v>
      </c>
      <c r="B14" s="7">
        <v>22000</v>
      </c>
      <c r="C14" s="9">
        <v>6000</v>
      </c>
      <c r="D14" s="9">
        <v>6000</v>
      </c>
      <c r="E14" s="9">
        <v>4000</v>
      </c>
      <c r="F14" s="9">
        <v>6000</v>
      </c>
      <c r="G14" s="7" t="s">
        <v>350</v>
      </c>
      <c r="H14" s="8">
        <v>2.40970664007313</v>
      </c>
      <c r="I14" s="10">
        <v>4.9667337149930404</v>
      </c>
      <c r="J14" s="10">
        <v>3.0218530604172802</v>
      </c>
      <c r="K14" s="10">
        <v>1.1679078096194599</v>
      </c>
      <c r="L14" s="10">
        <v>2.4117951287314301</v>
      </c>
      <c r="M14" s="8" t="s">
        <v>350</v>
      </c>
      <c r="N14" s="7" t="s">
        <v>442</v>
      </c>
    </row>
    <row r="15" spans="1:14" x14ac:dyDescent="0.25">
      <c r="A15" s="11" t="s">
        <v>113</v>
      </c>
      <c r="B15" s="7">
        <v>24000</v>
      </c>
      <c r="C15" s="7">
        <v>8000</v>
      </c>
      <c r="D15" s="9">
        <v>5000</v>
      </c>
      <c r="E15" s="9">
        <v>4000</v>
      </c>
      <c r="F15" s="9">
        <v>7000</v>
      </c>
      <c r="G15" s="9">
        <v>1000</v>
      </c>
      <c r="H15" s="8">
        <v>2.7162585267260999</v>
      </c>
      <c r="I15" s="8">
        <v>6.9249151485765701</v>
      </c>
      <c r="J15" s="10">
        <v>2.27312686810841</v>
      </c>
      <c r="K15" s="10">
        <v>1.4794270326172401</v>
      </c>
      <c r="L15" s="10">
        <v>2.6538841845267398</v>
      </c>
      <c r="M15" s="10">
        <v>2.2181665028780002</v>
      </c>
      <c r="N15" s="7" t="s">
        <v>443</v>
      </c>
    </row>
    <row r="16" spans="1:14" x14ac:dyDescent="0.25">
      <c r="A16" s="11" t="s">
        <v>114</v>
      </c>
      <c r="B16" s="7">
        <v>20000</v>
      </c>
      <c r="C16" s="9">
        <v>4000</v>
      </c>
      <c r="D16" s="9">
        <v>3000</v>
      </c>
      <c r="E16" s="9">
        <v>6000</v>
      </c>
      <c r="F16" s="9">
        <v>4000</v>
      </c>
      <c r="G16" s="9">
        <v>2000</v>
      </c>
      <c r="H16" s="8">
        <v>2.1600357443834199</v>
      </c>
      <c r="I16" s="10">
        <v>3.7318005678827002</v>
      </c>
      <c r="J16" s="10">
        <v>1.6309125436504699</v>
      </c>
      <c r="K16" s="10">
        <v>1.9517171710436401</v>
      </c>
      <c r="L16" s="10">
        <v>1.43495204798409</v>
      </c>
      <c r="M16" s="10">
        <v>7.3046107331821597</v>
      </c>
      <c r="N16" s="7" t="s">
        <v>444</v>
      </c>
    </row>
    <row r="17" spans="1:14" x14ac:dyDescent="0.25">
      <c r="A17" s="11" t="s">
        <v>117</v>
      </c>
      <c r="B17" s="7">
        <v>-5000</v>
      </c>
      <c r="C17" s="9">
        <v>-3000</v>
      </c>
      <c r="D17" s="9">
        <v>-4000</v>
      </c>
      <c r="E17" s="9">
        <v>0</v>
      </c>
      <c r="F17" s="9">
        <v>-1000</v>
      </c>
      <c r="G17" s="7" t="s">
        <v>350</v>
      </c>
      <c r="H17" s="8">
        <v>-0.61074539565880004</v>
      </c>
      <c r="I17" s="10">
        <v>-2.3218338958604701</v>
      </c>
      <c r="J17" s="10">
        <v>-2.0859429164796999</v>
      </c>
      <c r="K17" s="10">
        <v>-2.1631696647319999E-2</v>
      </c>
      <c r="L17" s="10">
        <v>-0.32051768642492001</v>
      </c>
      <c r="M17" s="8" t="s">
        <v>350</v>
      </c>
      <c r="N17" s="7" t="s">
        <v>442</v>
      </c>
    </row>
    <row r="18" spans="1:14" x14ac:dyDescent="0.25">
      <c r="A18" s="7"/>
      <c r="B18" s="7"/>
      <c r="C18" s="7"/>
      <c r="D18" s="7"/>
      <c r="E18" s="7"/>
      <c r="F18" s="7"/>
      <c r="G18" s="7"/>
      <c r="H18" s="8"/>
      <c r="I18" s="8"/>
      <c r="J18" s="8"/>
      <c r="K18" s="8"/>
      <c r="L18" s="8"/>
      <c r="M18" s="8"/>
      <c r="N18" s="7"/>
    </row>
    <row r="19" spans="1:14" ht="15.6" x14ac:dyDescent="0.3">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9"/>
  <sheetViews>
    <sheetView workbookViewId="0"/>
  </sheetViews>
  <sheetFormatPr defaultColWidth="10.90625" defaultRowHeight="15" x14ac:dyDescent="0.25"/>
  <cols>
    <col min="1" max="1" width="21.7265625" customWidth="1"/>
    <col min="2" max="7" width="16.7265625" customWidth="1"/>
    <col min="8" max="8" width="70.7265625" customWidth="1"/>
  </cols>
  <sheetData>
    <row r="1" spans="1:8" ht="19.2" x14ac:dyDescent="0.35">
      <c r="A1" s="2" t="s">
        <v>445</v>
      </c>
    </row>
    <row r="2" spans="1:8" x14ac:dyDescent="0.25">
      <c r="A2" t="s">
        <v>427</v>
      </c>
    </row>
    <row r="3" spans="1:8" ht="30" customHeight="1" x14ac:dyDescent="0.3">
      <c r="A3" s="3" t="s">
        <v>69</v>
      </c>
    </row>
    <row r="4" spans="1:8" x14ac:dyDescent="0.25">
      <c r="A4" t="s">
        <v>131</v>
      </c>
    </row>
    <row r="5" spans="1:8" x14ac:dyDescent="0.25">
      <c r="A5" t="s">
        <v>132</v>
      </c>
    </row>
    <row r="6" spans="1:8" x14ac:dyDescent="0.25">
      <c r="A6" t="s">
        <v>446</v>
      </c>
    </row>
    <row r="7" spans="1:8" x14ac:dyDescent="0.25">
      <c r="A7" t="s">
        <v>447</v>
      </c>
    </row>
    <row r="8" spans="1:8" ht="64.05" customHeight="1" x14ac:dyDescent="0.3">
      <c r="A8" s="5" t="s">
        <v>76</v>
      </c>
      <c r="B8" s="6" t="s">
        <v>429</v>
      </c>
      <c r="C8" s="6" t="s">
        <v>448</v>
      </c>
      <c r="D8" s="6" t="s">
        <v>449</v>
      </c>
      <c r="E8" s="6" t="s">
        <v>450</v>
      </c>
      <c r="F8" s="6" t="s">
        <v>451</v>
      </c>
      <c r="G8" s="6" t="s">
        <v>452</v>
      </c>
      <c r="H8" s="6" t="s">
        <v>104</v>
      </c>
    </row>
    <row r="9" spans="1:8" x14ac:dyDescent="0.25">
      <c r="A9" s="11" t="s">
        <v>105</v>
      </c>
      <c r="B9" s="7">
        <v>34000</v>
      </c>
      <c r="C9" s="7">
        <v>17000</v>
      </c>
      <c r="D9" s="9">
        <v>4000</v>
      </c>
      <c r="E9" s="7">
        <v>14000</v>
      </c>
      <c r="F9" s="9">
        <v>7000</v>
      </c>
      <c r="G9" s="8">
        <v>39.792367474770899</v>
      </c>
      <c r="H9" s="7" t="s">
        <v>453</v>
      </c>
    </row>
    <row r="10" spans="1:8" x14ac:dyDescent="0.25">
      <c r="A10" s="11" t="s">
        <v>106</v>
      </c>
      <c r="B10" s="7">
        <v>27000</v>
      </c>
      <c r="C10" s="7">
        <v>14000</v>
      </c>
      <c r="D10" s="9">
        <v>2000</v>
      </c>
      <c r="E10" s="7">
        <v>12000</v>
      </c>
      <c r="F10" s="9">
        <v>7000</v>
      </c>
      <c r="G10" s="8">
        <v>42.7398759576797</v>
      </c>
      <c r="H10" s="7" t="s">
        <v>453</v>
      </c>
    </row>
    <row r="11" spans="1:8" x14ac:dyDescent="0.25">
      <c r="A11" s="11" t="s">
        <v>107</v>
      </c>
      <c r="B11" s="7">
        <v>23000</v>
      </c>
      <c r="C11" s="7">
        <v>11000</v>
      </c>
      <c r="D11" s="9">
        <v>3000</v>
      </c>
      <c r="E11" s="7">
        <v>10000</v>
      </c>
      <c r="F11" s="9">
        <v>7000</v>
      </c>
      <c r="G11" s="8">
        <v>41.599790648988197</v>
      </c>
      <c r="H11" s="7" t="s">
        <v>453</v>
      </c>
    </row>
    <row r="12" spans="1:8" x14ac:dyDescent="0.25">
      <c r="A12" s="11" t="s">
        <v>108</v>
      </c>
      <c r="B12" s="7">
        <v>26000</v>
      </c>
      <c r="C12" s="7">
        <v>12000</v>
      </c>
      <c r="D12" s="9">
        <v>3000</v>
      </c>
      <c r="E12" s="7">
        <v>10000</v>
      </c>
      <c r="F12" s="9">
        <v>8000</v>
      </c>
      <c r="G12" s="8">
        <v>39.800897911379998</v>
      </c>
      <c r="H12" s="7" t="s">
        <v>453</v>
      </c>
    </row>
    <row r="13" spans="1:8" x14ac:dyDescent="0.25">
      <c r="A13" s="11" t="s">
        <v>109</v>
      </c>
      <c r="B13" s="7">
        <v>25000</v>
      </c>
      <c r="C13" s="7">
        <v>13000</v>
      </c>
      <c r="D13" s="9">
        <v>2000</v>
      </c>
      <c r="E13" s="7">
        <v>9000</v>
      </c>
      <c r="F13" s="9">
        <v>7000</v>
      </c>
      <c r="G13" s="8">
        <v>38.511866059817898</v>
      </c>
      <c r="H13" s="7" t="s">
        <v>453</v>
      </c>
    </row>
    <row r="14" spans="1:8" x14ac:dyDescent="0.25">
      <c r="A14" s="11" t="s">
        <v>111</v>
      </c>
      <c r="B14" s="7">
        <v>21000</v>
      </c>
      <c r="C14" s="7">
        <v>10000</v>
      </c>
      <c r="D14" s="9">
        <v>2000</v>
      </c>
      <c r="E14" s="9">
        <v>9000</v>
      </c>
      <c r="F14" s="9">
        <v>7000</v>
      </c>
      <c r="G14" s="10">
        <v>44.760691022373301</v>
      </c>
      <c r="H14" s="7" t="s">
        <v>454</v>
      </c>
    </row>
    <row r="15" spans="1:8" x14ac:dyDescent="0.25">
      <c r="A15" s="11" t="s">
        <v>112</v>
      </c>
      <c r="B15" s="7">
        <v>22000</v>
      </c>
      <c r="C15" s="7">
        <v>9000</v>
      </c>
      <c r="D15" s="9">
        <v>5000</v>
      </c>
      <c r="E15" s="9">
        <v>8000</v>
      </c>
      <c r="F15" s="9">
        <v>6000</v>
      </c>
      <c r="G15" s="10">
        <v>36.556766450544899</v>
      </c>
      <c r="H15" s="7" t="s">
        <v>454</v>
      </c>
    </row>
    <row r="16" spans="1:8" x14ac:dyDescent="0.25">
      <c r="A16" s="11" t="s">
        <v>113</v>
      </c>
      <c r="B16" s="7">
        <v>24000</v>
      </c>
      <c r="C16" s="7">
        <v>10000</v>
      </c>
      <c r="D16" s="9">
        <v>5000</v>
      </c>
      <c r="E16" s="9">
        <v>9000</v>
      </c>
      <c r="F16" s="9">
        <v>7000</v>
      </c>
      <c r="G16" s="10">
        <v>36.897396503757797</v>
      </c>
      <c r="H16" s="7" t="s">
        <v>454</v>
      </c>
    </row>
    <row r="17" spans="1:8" x14ac:dyDescent="0.25">
      <c r="A17" s="11" t="s">
        <v>114</v>
      </c>
      <c r="B17" s="7">
        <v>20000</v>
      </c>
      <c r="C17" s="7">
        <v>10000</v>
      </c>
      <c r="D17" s="9">
        <v>1000</v>
      </c>
      <c r="E17" s="9">
        <v>9000</v>
      </c>
      <c r="F17" s="9">
        <v>7000</v>
      </c>
      <c r="G17" s="10">
        <v>43.848241257488098</v>
      </c>
      <c r="H17" s="7" t="s">
        <v>454</v>
      </c>
    </row>
    <row r="18" spans="1:8" x14ac:dyDescent="0.25">
      <c r="A18" s="11" t="s">
        <v>117</v>
      </c>
      <c r="B18" s="7">
        <v>-5000</v>
      </c>
      <c r="C18" s="7">
        <v>-3000</v>
      </c>
      <c r="D18" s="9">
        <v>-1000</v>
      </c>
      <c r="E18" s="9">
        <v>-1000</v>
      </c>
      <c r="F18" s="9">
        <v>0</v>
      </c>
      <c r="G18" s="10">
        <v>5.3363751976701996</v>
      </c>
      <c r="H18" s="7" t="s">
        <v>454</v>
      </c>
    </row>
    <row r="19" spans="1:8" x14ac:dyDescent="0.25">
      <c r="A19" s="7"/>
      <c r="B19" s="7"/>
      <c r="C19" s="7"/>
      <c r="D19" s="7"/>
      <c r="E19" s="7"/>
      <c r="F19" s="7"/>
      <c r="G19" s="8"/>
      <c r="H19" s="7"/>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2"/>
  <sheetViews>
    <sheetView workbookViewId="0"/>
  </sheetViews>
  <sheetFormatPr defaultColWidth="10.90625" defaultRowHeight="15" x14ac:dyDescent="0.25"/>
  <cols>
    <col min="1" max="1" width="25.7265625" customWidth="1"/>
    <col min="2" max="7" width="18.7265625" customWidth="1"/>
    <col min="8" max="8" width="12.7265625" customWidth="1"/>
  </cols>
  <sheetData>
    <row r="1" spans="1:8" ht="19.2" x14ac:dyDescent="0.35">
      <c r="A1" s="2" t="s">
        <v>603</v>
      </c>
    </row>
    <row r="2" spans="1:8" x14ac:dyDescent="0.25">
      <c r="A2" t="s">
        <v>455</v>
      </c>
    </row>
    <row r="3" spans="1:8" ht="30" customHeight="1" x14ac:dyDescent="0.3">
      <c r="A3" s="3" t="s">
        <v>69</v>
      </c>
    </row>
    <row r="4" spans="1:8" x14ac:dyDescent="0.25">
      <c r="A4" t="s">
        <v>456</v>
      </c>
    </row>
    <row r="5" spans="1:8" x14ac:dyDescent="0.25">
      <c r="A5" t="s">
        <v>457</v>
      </c>
    </row>
    <row r="6" spans="1:8" x14ac:dyDescent="0.25">
      <c r="A6" t="s">
        <v>458</v>
      </c>
    </row>
    <row r="7" spans="1:8" ht="40.049999999999997" customHeight="1" x14ac:dyDescent="0.3">
      <c r="A7" s="5" t="s">
        <v>459</v>
      </c>
      <c r="B7" s="6" t="s">
        <v>460</v>
      </c>
      <c r="C7" s="6" t="s">
        <v>461</v>
      </c>
      <c r="D7" s="6" t="s">
        <v>462</v>
      </c>
      <c r="E7" s="6" t="s">
        <v>463</v>
      </c>
      <c r="F7" s="6" t="s">
        <v>464</v>
      </c>
      <c r="G7" s="6" t="s">
        <v>465</v>
      </c>
      <c r="H7" s="6" t="s">
        <v>466</v>
      </c>
    </row>
    <row r="8" spans="1:8" x14ac:dyDescent="0.25">
      <c r="A8" t="s">
        <v>467</v>
      </c>
      <c r="B8" s="15">
        <v>21.9</v>
      </c>
      <c r="C8" s="15">
        <v>-3.4</v>
      </c>
      <c r="D8" s="15">
        <v>74.099999999999994</v>
      </c>
      <c r="E8" s="15">
        <v>2.7</v>
      </c>
      <c r="F8" s="15">
        <v>5.2</v>
      </c>
      <c r="G8" s="15">
        <v>0.5</v>
      </c>
      <c r="H8" s="12">
        <v>0.71</v>
      </c>
    </row>
    <row r="9" spans="1:8" x14ac:dyDescent="0.25">
      <c r="A9" t="s">
        <v>468</v>
      </c>
      <c r="B9" s="15">
        <v>22.2</v>
      </c>
      <c r="C9" s="15">
        <v>-1.1000000000000001</v>
      </c>
      <c r="D9" s="15">
        <v>73.599999999999994</v>
      </c>
      <c r="E9" s="15">
        <v>-0.4</v>
      </c>
      <c r="F9" s="15">
        <v>5.3</v>
      </c>
      <c r="G9" s="15">
        <v>1.8</v>
      </c>
      <c r="H9" s="12">
        <v>0.82</v>
      </c>
    </row>
    <row r="10" spans="1:8" x14ac:dyDescent="0.25">
      <c r="A10" t="s">
        <v>469</v>
      </c>
      <c r="B10" s="15">
        <v>23.5</v>
      </c>
      <c r="C10" s="15">
        <v>0.9</v>
      </c>
      <c r="D10" s="15">
        <v>74.3</v>
      </c>
      <c r="E10" s="15">
        <v>0.4</v>
      </c>
      <c r="F10" s="15">
        <v>2.9</v>
      </c>
      <c r="G10" s="15">
        <v>-1.5</v>
      </c>
      <c r="H10" s="12">
        <v>0.79</v>
      </c>
    </row>
    <row r="11" spans="1:8" x14ac:dyDescent="0.25">
      <c r="A11" t="s">
        <v>470</v>
      </c>
      <c r="B11" s="15">
        <v>20.6</v>
      </c>
      <c r="C11" s="15">
        <v>-1.3</v>
      </c>
      <c r="D11" s="15">
        <v>76</v>
      </c>
      <c r="E11" s="15">
        <v>0.1</v>
      </c>
      <c r="F11" s="15">
        <v>4.0999999999999996</v>
      </c>
      <c r="G11" s="15">
        <v>1.4</v>
      </c>
      <c r="H11" s="12">
        <v>0.79</v>
      </c>
    </row>
    <row r="12" spans="1:8" x14ac:dyDescent="0.25">
      <c r="A12" t="s">
        <v>471</v>
      </c>
      <c r="B12" s="15">
        <v>20.8</v>
      </c>
      <c r="C12" s="15">
        <v>-0.1</v>
      </c>
      <c r="D12" s="15">
        <v>75.099999999999994</v>
      </c>
      <c r="E12" s="15">
        <v>-0.2</v>
      </c>
      <c r="F12" s="15">
        <v>5</v>
      </c>
      <c r="G12" s="15">
        <v>0.4</v>
      </c>
      <c r="H12" s="12">
        <v>0.8</v>
      </c>
    </row>
    <row r="13" spans="1:8" x14ac:dyDescent="0.25">
      <c r="A13" t="s">
        <v>472</v>
      </c>
      <c r="B13" s="15">
        <v>19.2</v>
      </c>
      <c r="C13" s="15">
        <v>0.3</v>
      </c>
      <c r="D13" s="15">
        <v>77.2</v>
      </c>
      <c r="E13" s="15">
        <v>-1.4</v>
      </c>
      <c r="F13" s="15">
        <v>4.3</v>
      </c>
      <c r="G13" s="15">
        <v>1.2</v>
      </c>
      <c r="H13" s="12">
        <v>0.85</v>
      </c>
    </row>
    <row r="14" spans="1:8" x14ac:dyDescent="0.25">
      <c r="A14" t="s">
        <v>473</v>
      </c>
      <c r="B14" s="15">
        <v>22.7</v>
      </c>
      <c r="C14" s="15">
        <v>1</v>
      </c>
      <c r="D14" s="15">
        <v>73.5</v>
      </c>
      <c r="E14" s="15">
        <v>-1.3</v>
      </c>
      <c r="F14" s="15">
        <v>4.8</v>
      </c>
      <c r="G14" s="15">
        <v>0.5</v>
      </c>
      <c r="H14" s="12">
        <v>0.99</v>
      </c>
    </row>
    <row r="15" spans="1:8" x14ac:dyDescent="0.25">
      <c r="A15" t="s">
        <v>474</v>
      </c>
      <c r="B15" s="15">
        <v>17.100000000000001</v>
      </c>
      <c r="C15" s="15">
        <v>-2.2000000000000002</v>
      </c>
      <c r="D15" s="15">
        <v>79.599999999999994</v>
      </c>
      <c r="E15" s="15">
        <v>1.8</v>
      </c>
      <c r="F15" s="15">
        <v>3.9</v>
      </c>
      <c r="G15" s="15">
        <v>0.4</v>
      </c>
      <c r="H15" s="12">
        <v>0.86</v>
      </c>
    </row>
    <row r="16" spans="1:8" x14ac:dyDescent="0.25">
      <c r="A16" t="s">
        <v>475</v>
      </c>
      <c r="B16" s="15">
        <v>19.5</v>
      </c>
      <c r="C16" s="15">
        <v>0</v>
      </c>
      <c r="D16" s="15">
        <v>77.5</v>
      </c>
      <c r="E16" s="15">
        <v>-0.7</v>
      </c>
      <c r="F16" s="15">
        <v>3.6</v>
      </c>
      <c r="G16" s="15">
        <v>0.9</v>
      </c>
      <c r="H16" s="12">
        <v>0.88</v>
      </c>
    </row>
    <row r="17" spans="1:8" x14ac:dyDescent="0.25">
      <c r="A17" t="s">
        <v>476</v>
      </c>
      <c r="B17" s="15">
        <v>20.7</v>
      </c>
      <c r="C17" s="15">
        <v>-0.5</v>
      </c>
      <c r="D17" s="15">
        <v>75.8</v>
      </c>
      <c r="E17" s="15">
        <v>-0.1</v>
      </c>
      <c r="F17" s="15">
        <v>4.3</v>
      </c>
      <c r="G17" s="15">
        <v>0.6</v>
      </c>
      <c r="H17" s="12">
        <v>0.85</v>
      </c>
    </row>
    <row r="18" spans="1:8" x14ac:dyDescent="0.25">
      <c r="A18" t="s">
        <v>477</v>
      </c>
      <c r="B18" s="15">
        <v>23.2</v>
      </c>
      <c r="C18" s="15">
        <v>-2.4</v>
      </c>
      <c r="D18" s="15">
        <v>74</v>
      </c>
      <c r="E18" s="15">
        <v>1.9</v>
      </c>
      <c r="F18" s="15">
        <v>3.8</v>
      </c>
      <c r="G18" s="15">
        <v>0.5</v>
      </c>
      <c r="H18" s="12">
        <v>0.76</v>
      </c>
    </row>
    <row r="19" spans="1:8" x14ac:dyDescent="0.25">
      <c r="A19" t="s">
        <v>478</v>
      </c>
      <c r="B19" s="15">
        <v>21.4</v>
      </c>
      <c r="C19" s="15">
        <v>-0.9</v>
      </c>
      <c r="D19" s="15">
        <v>75.099999999999994</v>
      </c>
      <c r="E19" s="15">
        <v>-0.1</v>
      </c>
      <c r="F19" s="15">
        <v>4.3</v>
      </c>
      <c r="G19" s="15">
        <v>1.3</v>
      </c>
      <c r="H19" s="12">
        <v>0.8</v>
      </c>
    </row>
    <row r="20" spans="1:8" x14ac:dyDescent="0.25">
      <c r="A20" t="s">
        <v>479</v>
      </c>
      <c r="B20" s="15">
        <v>20.9</v>
      </c>
      <c r="C20" s="15">
        <v>-0.6</v>
      </c>
      <c r="D20" s="15">
        <v>75.599999999999994</v>
      </c>
      <c r="E20" s="15">
        <v>0</v>
      </c>
      <c r="F20" s="15">
        <v>4.3</v>
      </c>
      <c r="G20" s="15">
        <v>0.7</v>
      </c>
      <c r="H20" s="12">
        <v>0.84</v>
      </c>
    </row>
    <row r="21" spans="1:8" x14ac:dyDescent="0.25">
      <c r="A21" t="s">
        <v>480</v>
      </c>
      <c r="B21" s="15">
        <v>26.9</v>
      </c>
      <c r="C21" s="15">
        <v>-1.3</v>
      </c>
      <c r="D21" s="15">
        <v>71.099999999999994</v>
      </c>
      <c r="E21" s="15">
        <v>1.5</v>
      </c>
      <c r="F21" s="15">
        <v>2.7</v>
      </c>
      <c r="G21" s="15">
        <v>-0.2</v>
      </c>
      <c r="H21" s="12">
        <v>0.78</v>
      </c>
    </row>
    <row r="22" spans="1:8" x14ac:dyDescent="0.25">
      <c r="A22" t="s">
        <v>481</v>
      </c>
      <c r="B22" s="15">
        <v>21.1</v>
      </c>
      <c r="C22" s="15">
        <v>-0.6</v>
      </c>
      <c r="D22" s="15">
        <v>75.5</v>
      </c>
      <c r="E22" s="15">
        <v>0.1</v>
      </c>
      <c r="F22" s="15">
        <v>4.3</v>
      </c>
      <c r="G22" s="15">
        <v>0.7</v>
      </c>
      <c r="H22" s="12">
        <v>0.84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8"/>
  <sheetViews>
    <sheetView workbookViewId="0"/>
  </sheetViews>
  <sheetFormatPr defaultColWidth="10.90625" defaultRowHeight="15" x14ac:dyDescent="0.25"/>
  <cols>
    <col min="1" max="1" width="20.7265625" customWidth="1"/>
    <col min="2" max="5" width="18.7265625" customWidth="1"/>
  </cols>
  <sheetData>
    <row r="1" spans="1:5" ht="19.2" x14ac:dyDescent="0.35">
      <c r="A1" s="2" t="s">
        <v>602</v>
      </c>
    </row>
    <row r="2" spans="1:5" x14ac:dyDescent="0.25">
      <c r="A2" t="s">
        <v>482</v>
      </c>
    </row>
    <row r="3" spans="1:5" ht="30" customHeight="1" x14ac:dyDescent="0.3">
      <c r="A3" s="3" t="s">
        <v>69</v>
      </c>
    </row>
    <row r="4" spans="1:5" x14ac:dyDescent="0.25">
      <c r="A4" t="s">
        <v>483</v>
      </c>
    </row>
    <row r="5" spans="1:5" x14ac:dyDescent="0.25">
      <c r="A5" t="s">
        <v>484</v>
      </c>
    </row>
    <row r="6" spans="1:5" ht="60" customHeight="1" x14ac:dyDescent="0.3">
      <c r="A6" s="5" t="s">
        <v>459</v>
      </c>
      <c r="B6" s="6" t="s">
        <v>462</v>
      </c>
      <c r="C6" s="6" t="s">
        <v>485</v>
      </c>
      <c r="D6" s="6" t="s">
        <v>464</v>
      </c>
      <c r="E6" s="6" t="s">
        <v>486</v>
      </c>
    </row>
    <row r="7" spans="1:5" x14ac:dyDescent="0.25">
      <c r="A7" t="s">
        <v>481</v>
      </c>
      <c r="B7" s="15">
        <v>75.5</v>
      </c>
      <c r="C7" s="15" t="s">
        <v>487</v>
      </c>
      <c r="D7" s="15">
        <v>4.3</v>
      </c>
      <c r="E7" s="13" t="s">
        <v>488</v>
      </c>
    </row>
    <row r="8" spans="1:5" x14ac:dyDescent="0.25">
      <c r="A8" t="s">
        <v>467</v>
      </c>
      <c r="B8" s="15">
        <v>74.099999999999994</v>
      </c>
      <c r="C8" s="15" t="s">
        <v>489</v>
      </c>
      <c r="D8" s="15">
        <v>5.2</v>
      </c>
      <c r="E8" s="13" t="s">
        <v>490</v>
      </c>
    </row>
    <row r="9" spans="1:5" x14ac:dyDescent="0.25">
      <c r="A9" t="s">
        <v>468</v>
      </c>
      <c r="B9" s="15">
        <v>73.599999999999994</v>
      </c>
      <c r="C9" s="15" t="s">
        <v>491</v>
      </c>
      <c r="D9" s="15">
        <v>5.3</v>
      </c>
      <c r="E9" s="13" t="s">
        <v>492</v>
      </c>
    </row>
    <row r="10" spans="1:5" x14ac:dyDescent="0.25">
      <c r="A10" t="s">
        <v>469</v>
      </c>
      <c r="B10" s="15">
        <v>74.3</v>
      </c>
      <c r="C10" s="15" t="s">
        <v>493</v>
      </c>
      <c r="D10" s="15">
        <v>2.9</v>
      </c>
      <c r="E10" s="13" t="s">
        <v>494</v>
      </c>
    </row>
    <row r="11" spans="1:5" x14ac:dyDescent="0.25">
      <c r="A11" t="s">
        <v>470</v>
      </c>
      <c r="B11" s="15">
        <v>76</v>
      </c>
      <c r="C11" s="15" t="s">
        <v>493</v>
      </c>
      <c r="D11" s="15">
        <v>4.0999999999999996</v>
      </c>
      <c r="E11" s="13" t="s">
        <v>495</v>
      </c>
    </row>
    <row r="12" spans="1:5" x14ac:dyDescent="0.25">
      <c r="A12" t="s">
        <v>471</v>
      </c>
      <c r="B12" s="15">
        <v>75.099999999999994</v>
      </c>
      <c r="C12" s="15" t="s">
        <v>490</v>
      </c>
      <c r="D12" s="15">
        <v>5</v>
      </c>
      <c r="E12" s="13" t="s">
        <v>496</v>
      </c>
    </row>
    <row r="13" spans="1:5" x14ac:dyDescent="0.25">
      <c r="A13" t="s">
        <v>472</v>
      </c>
      <c r="B13" s="15">
        <v>77.2</v>
      </c>
      <c r="C13" s="15" t="s">
        <v>497</v>
      </c>
      <c r="D13" s="15">
        <v>4.3</v>
      </c>
      <c r="E13" s="13" t="s">
        <v>498</v>
      </c>
    </row>
    <row r="14" spans="1:5" x14ac:dyDescent="0.25">
      <c r="A14" t="s">
        <v>473</v>
      </c>
      <c r="B14" s="15">
        <v>73.5</v>
      </c>
      <c r="C14" s="15" t="s">
        <v>493</v>
      </c>
      <c r="D14" s="15">
        <v>4.8</v>
      </c>
      <c r="E14" s="13" t="s">
        <v>495</v>
      </c>
    </row>
    <row r="15" spans="1:5" x14ac:dyDescent="0.25">
      <c r="A15" t="s">
        <v>474</v>
      </c>
      <c r="B15" s="15">
        <v>79.599999999999994</v>
      </c>
      <c r="C15" s="15" t="s">
        <v>499</v>
      </c>
      <c r="D15" s="15">
        <v>3.9</v>
      </c>
      <c r="E15" s="13" t="s">
        <v>500</v>
      </c>
    </row>
    <row r="16" spans="1:5" x14ac:dyDescent="0.25">
      <c r="A16" t="s">
        <v>475</v>
      </c>
      <c r="B16" s="15">
        <v>77.5</v>
      </c>
      <c r="C16" s="15" t="s">
        <v>501</v>
      </c>
      <c r="D16" s="15">
        <v>3.6</v>
      </c>
      <c r="E16" s="13" t="s">
        <v>498</v>
      </c>
    </row>
    <row r="17" spans="1:5" x14ac:dyDescent="0.25">
      <c r="A17" t="s">
        <v>477</v>
      </c>
      <c r="B17" s="15">
        <v>74</v>
      </c>
      <c r="C17" s="15" t="s">
        <v>502</v>
      </c>
      <c r="D17" s="15">
        <v>3.8</v>
      </c>
      <c r="E17" s="13" t="s">
        <v>503</v>
      </c>
    </row>
    <row r="18" spans="1:5" x14ac:dyDescent="0.25">
      <c r="A18" t="s">
        <v>478</v>
      </c>
      <c r="B18" s="15">
        <v>75.099999999999994</v>
      </c>
      <c r="C18" s="15" t="s">
        <v>504</v>
      </c>
      <c r="D18" s="15">
        <v>4.3</v>
      </c>
      <c r="E18" s="13" t="s">
        <v>492</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6"/>
  <sheetViews>
    <sheetView workbookViewId="0"/>
  </sheetViews>
  <sheetFormatPr defaultColWidth="10.90625" defaultRowHeight="15" x14ac:dyDescent="0.25"/>
  <cols>
    <col min="1" max="1" width="20.7265625" customWidth="1"/>
    <col min="2" max="7" width="15.7265625" customWidth="1"/>
  </cols>
  <sheetData>
    <row r="1" spans="1:7" ht="19.2" x14ac:dyDescent="0.35">
      <c r="A1" s="2" t="s">
        <v>505</v>
      </c>
    </row>
    <row r="2" spans="1:7" x14ac:dyDescent="0.25">
      <c r="A2" t="s">
        <v>482</v>
      </c>
    </row>
    <row r="3" spans="1:7" ht="30" customHeight="1" x14ac:dyDescent="0.3">
      <c r="A3" s="3" t="s">
        <v>69</v>
      </c>
    </row>
    <row r="4" spans="1:7" x14ac:dyDescent="0.25">
      <c r="A4" t="s">
        <v>456</v>
      </c>
    </row>
    <row r="5" spans="1:7" x14ac:dyDescent="0.25">
      <c r="A5" t="s">
        <v>484</v>
      </c>
    </row>
    <row r="6" spans="1:7" ht="30" customHeight="1" x14ac:dyDescent="0.3">
      <c r="A6" s="5" t="s">
        <v>506</v>
      </c>
      <c r="B6" s="6" t="s">
        <v>507</v>
      </c>
      <c r="C6" s="6" t="s">
        <v>508</v>
      </c>
      <c r="D6" s="6" t="s">
        <v>509</v>
      </c>
      <c r="E6" s="6" t="s">
        <v>510</v>
      </c>
      <c r="F6" s="6" t="s">
        <v>511</v>
      </c>
      <c r="G6" s="6" t="s">
        <v>512</v>
      </c>
    </row>
    <row r="7" spans="1:7" x14ac:dyDescent="0.25">
      <c r="A7" t="s">
        <v>513</v>
      </c>
      <c r="B7" s="7">
        <v>864000</v>
      </c>
      <c r="C7" s="7">
        <v>885000</v>
      </c>
      <c r="D7" s="7">
        <v>905000</v>
      </c>
      <c r="E7" s="7">
        <v>-6000</v>
      </c>
      <c r="F7" s="7">
        <v>21000</v>
      </c>
      <c r="G7" s="7">
        <v>48000</v>
      </c>
    </row>
    <row r="8" spans="1:7" x14ac:dyDescent="0.25">
      <c r="A8" t="s">
        <v>514</v>
      </c>
      <c r="B8" s="7">
        <v>14000</v>
      </c>
      <c r="C8" s="7">
        <v>20000</v>
      </c>
      <c r="D8" s="7">
        <v>25000</v>
      </c>
      <c r="E8" s="7">
        <v>-12000</v>
      </c>
      <c r="F8" s="7">
        <v>-5000</v>
      </c>
      <c r="G8" s="7">
        <v>2000</v>
      </c>
    </row>
    <row r="9" spans="1:7" x14ac:dyDescent="0.25">
      <c r="A9" t="s">
        <v>464</v>
      </c>
      <c r="B9" s="15">
        <v>1.6</v>
      </c>
      <c r="C9" s="15">
        <v>2.2000000000000002</v>
      </c>
      <c r="D9" s="15">
        <v>2.7</v>
      </c>
      <c r="E9" s="15">
        <v>-1.4</v>
      </c>
      <c r="F9" s="15">
        <v>-0.6</v>
      </c>
      <c r="G9" s="15">
        <v>0.2</v>
      </c>
    </row>
    <row r="10" spans="1:7" x14ac:dyDescent="0.25">
      <c r="A10" t="s">
        <v>515</v>
      </c>
      <c r="B10" s="15">
        <v>59.4</v>
      </c>
      <c r="C10" s="15">
        <v>60.7</v>
      </c>
      <c r="D10" s="15">
        <v>62</v>
      </c>
      <c r="E10" s="15">
        <v>-0.9</v>
      </c>
      <c r="F10" s="15">
        <v>0.9</v>
      </c>
      <c r="G10" s="15">
        <v>2.7</v>
      </c>
    </row>
    <row r="11" spans="1:7" x14ac:dyDescent="0.25">
      <c r="A11" t="s">
        <v>516</v>
      </c>
      <c r="B11" s="7">
        <v>565000</v>
      </c>
      <c r="C11" s="7">
        <v>585000</v>
      </c>
      <c r="D11" s="7">
        <v>605000</v>
      </c>
      <c r="E11" s="7">
        <v>-38000</v>
      </c>
      <c r="F11" s="7">
        <v>-12000</v>
      </c>
      <c r="G11" s="7">
        <v>15000</v>
      </c>
    </row>
    <row r="13" spans="1:7" x14ac:dyDescent="0.25">
      <c r="B13" s="8"/>
      <c r="C13" s="8"/>
      <c r="D13" s="8"/>
      <c r="E13" s="8"/>
      <c r="F13" s="8"/>
      <c r="G13" s="8"/>
    </row>
    <row r="14" spans="1:7" x14ac:dyDescent="0.25">
      <c r="B14" s="8"/>
      <c r="C14" s="8"/>
      <c r="D14" s="8"/>
      <c r="E14" s="8"/>
      <c r="F14" s="8"/>
      <c r="G14" s="8"/>
    </row>
    <row r="15" spans="1:7" x14ac:dyDescent="0.25">
      <c r="B15" s="8"/>
      <c r="C15" s="8"/>
      <c r="D15" s="8"/>
      <c r="E15" s="8"/>
      <c r="F15" s="8"/>
      <c r="G15" s="8"/>
    </row>
    <row r="16" spans="1:7" x14ac:dyDescent="0.25">
      <c r="B16" s="8"/>
      <c r="C16" s="8"/>
      <c r="D16" s="8"/>
      <c r="E16" s="8"/>
      <c r="F16" s="8"/>
      <c r="G16" s="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1"/>
  <sheetViews>
    <sheetView workbookViewId="0"/>
  </sheetViews>
  <sheetFormatPr defaultColWidth="10.90625" defaultRowHeight="15" x14ac:dyDescent="0.25"/>
  <cols>
    <col min="1" max="1" width="33.1796875" customWidth="1"/>
    <col min="2" max="8" width="15.7265625" customWidth="1"/>
  </cols>
  <sheetData>
    <row r="1" spans="1:8" ht="19.2" x14ac:dyDescent="0.35">
      <c r="A1" s="2" t="s">
        <v>517</v>
      </c>
    </row>
    <row r="2" spans="1:8" x14ac:dyDescent="0.25">
      <c r="A2" t="s">
        <v>482</v>
      </c>
    </row>
    <row r="3" spans="1:8" ht="15.6" x14ac:dyDescent="0.3">
      <c r="A3" s="3" t="s">
        <v>69</v>
      </c>
    </row>
    <row r="4" spans="1:8" x14ac:dyDescent="0.25">
      <c r="A4" t="s">
        <v>456</v>
      </c>
    </row>
    <row r="5" spans="1:8" ht="49.95" customHeight="1" x14ac:dyDescent="0.3">
      <c r="A5" s="5" t="s">
        <v>518</v>
      </c>
      <c r="B5" s="6" t="s">
        <v>519</v>
      </c>
      <c r="C5" s="6" t="s">
        <v>520</v>
      </c>
      <c r="D5" s="6" t="s">
        <v>521</v>
      </c>
      <c r="E5" s="6" t="s">
        <v>522</v>
      </c>
      <c r="F5" s="6" t="s">
        <v>523</v>
      </c>
      <c r="G5" s="6" t="s">
        <v>524</v>
      </c>
      <c r="H5" s="6" t="s">
        <v>525</v>
      </c>
    </row>
    <row r="6" spans="1:8" x14ac:dyDescent="0.25">
      <c r="A6" t="s">
        <v>526</v>
      </c>
      <c r="B6" s="7">
        <v>19000</v>
      </c>
      <c r="C6" s="13" t="s">
        <v>527</v>
      </c>
      <c r="D6" s="7">
        <v>-5000</v>
      </c>
      <c r="E6" s="13" t="s">
        <v>527</v>
      </c>
      <c r="F6" s="7">
        <v>-5000</v>
      </c>
      <c r="G6" s="13" t="s">
        <v>528</v>
      </c>
      <c r="H6" s="13" t="s">
        <v>529</v>
      </c>
    </row>
    <row r="7" spans="1:8" x14ac:dyDescent="0.25">
      <c r="A7" t="s">
        <v>530</v>
      </c>
      <c r="B7" s="7">
        <v>882000</v>
      </c>
      <c r="C7" s="13" t="s">
        <v>531</v>
      </c>
      <c r="D7" s="7">
        <v>21000</v>
      </c>
      <c r="E7" s="13" t="s">
        <v>532</v>
      </c>
      <c r="F7" s="7">
        <v>21000</v>
      </c>
      <c r="G7" s="13" t="s">
        <v>533</v>
      </c>
      <c r="H7" s="13" t="s">
        <v>534</v>
      </c>
    </row>
    <row r="8" spans="1:8" x14ac:dyDescent="0.25">
      <c r="A8" t="s">
        <v>535</v>
      </c>
      <c r="B8" s="7">
        <v>589000</v>
      </c>
      <c r="C8" s="13" t="s">
        <v>531</v>
      </c>
      <c r="D8" s="7">
        <v>-14000</v>
      </c>
      <c r="E8" s="13" t="s">
        <v>532</v>
      </c>
      <c r="F8" s="7">
        <v>-12000</v>
      </c>
      <c r="G8" s="13" t="s">
        <v>536</v>
      </c>
      <c r="H8" s="13" t="s">
        <v>537</v>
      </c>
    </row>
    <row r="9" spans="1:8" x14ac:dyDescent="0.25">
      <c r="A9" t="s">
        <v>538</v>
      </c>
      <c r="B9" s="16">
        <v>2.1000000000000001E-2</v>
      </c>
      <c r="C9" s="13" t="s">
        <v>539</v>
      </c>
      <c r="D9" s="13" t="s">
        <v>540</v>
      </c>
      <c r="E9" s="13" t="s">
        <v>541</v>
      </c>
      <c r="F9" s="13" t="s">
        <v>540</v>
      </c>
      <c r="G9" s="13" t="s">
        <v>542</v>
      </c>
      <c r="H9" s="13" t="s">
        <v>543</v>
      </c>
    </row>
    <row r="10" spans="1:8" x14ac:dyDescent="0.25">
      <c r="A10" t="s">
        <v>544</v>
      </c>
      <c r="B10" s="16">
        <v>0.72799999999999998</v>
      </c>
      <c r="C10" s="13" t="s">
        <v>545</v>
      </c>
      <c r="D10" s="13" t="s">
        <v>546</v>
      </c>
      <c r="E10" s="13" t="s">
        <v>547</v>
      </c>
      <c r="F10" s="13" t="s">
        <v>548</v>
      </c>
      <c r="G10" s="13" t="s">
        <v>549</v>
      </c>
      <c r="H10" s="13" t="s">
        <v>550</v>
      </c>
    </row>
    <row r="11" spans="1:8" x14ac:dyDescent="0.25">
      <c r="A11" t="s">
        <v>551</v>
      </c>
      <c r="B11" s="16">
        <v>0.25800000000000001</v>
      </c>
      <c r="C11" s="13" t="s">
        <v>545</v>
      </c>
      <c r="D11" s="13" t="s">
        <v>552</v>
      </c>
      <c r="E11" s="13" t="s">
        <v>547</v>
      </c>
      <c r="F11" s="13" t="s">
        <v>553</v>
      </c>
      <c r="G11" s="13" t="s">
        <v>554</v>
      </c>
      <c r="H11" s="13" t="s">
        <v>549</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26"/>
  <sheetViews>
    <sheetView workbookViewId="0"/>
  </sheetViews>
  <sheetFormatPr defaultColWidth="10.90625" defaultRowHeight="15" x14ac:dyDescent="0.25"/>
  <cols>
    <col min="1" max="1" width="25.7265625" customWidth="1"/>
    <col min="2" max="2" width="100.7265625" customWidth="1"/>
  </cols>
  <sheetData>
    <row r="1" spans="1:2" ht="19.2" x14ac:dyDescent="0.35">
      <c r="A1" s="2" t="s">
        <v>555</v>
      </c>
    </row>
    <row r="2" spans="1:2" ht="15.6" x14ac:dyDescent="0.3">
      <c r="A2" s="5" t="s">
        <v>556</v>
      </c>
      <c r="B2" s="5" t="s">
        <v>557</v>
      </c>
    </row>
    <row r="3" spans="1:2" ht="75" customHeight="1" x14ac:dyDescent="0.25">
      <c r="A3" t="s">
        <v>558</v>
      </c>
      <c r="B3" s="4" t="s">
        <v>559</v>
      </c>
    </row>
    <row r="4" spans="1:2" ht="60" x14ac:dyDescent="0.25">
      <c r="A4" t="s">
        <v>560</v>
      </c>
      <c r="B4" s="4" t="s">
        <v>561</v>
      </c>
    </row>
    <row r="5" spans="1:2" ht="45" x14ac:dyDescent="0.25">
      <c r="A5" t="s">
        <v>562</v>
      </c>
      <c r="B5" s="4" t="s">
        <v>563</v>
      </c>
    </row>
    <row r="6" spans="1:2" x14ac:dyDescent="0.25">
      <c r="A6" t="s">
        <v>564</v>
      </c>
      <c r="B6" s="4" t="s">
        <v>565</v>
      </c>
    </row>
    <row r="7" spans="1:2" ht="90" x14ac:dyDescent="0.25">
      <c r="A7" t="s">
        <v>566</v>
      </c>
      <c r="B7" s="4" t="s">
        <v>567</v>
      </c>
    </row>
    <row r="8" spans="1:2" ht="75" x14ac:dyDescent="0.25">
      <c r="A8" t="s">
        <v>568</v>
      </c>
      <c r="B8" s="4" t="s">
        <v>569</v>
      </c>
    </row>
    <row r="9" spans="1:2" x14ac:dyDescent="0.25">
      <c r="A9" t="s">
        <v>570</v>
      </c>
      <c r="B9" s="4" t="s">
        <v>571</v>
      </c>
    </row>
    <row r="10" spans="1:2" ht="45" x14ac:dyDescent="0.25">
      <c r="A10" t="s">
        <v>572</v>
      </c>
      <c r="B10" s="4" t="s">
        <v>573</v>
      </c>
    </row>
    <row r="11" spans="1:2" x14ac:dyDescent="0.25">
      <c r="A11" t="s">
        <v>574</v>
      </c>
      <c r="B11" s="4" t="s">
        <v>575</v>
      </c>
    </row>
    <row r="12" spans="1:2" x14ac:dyDescent="0.25">
      <c r="A12" t="s">
        <v>576</v>
      </c>
      <c r="B12" s="4" t="s">
        <v>577</v>
      </c>
    </row>
    <row r="13" spans="1:2" x14ac:dyDescent="0.25">
      <c r="A13" t="s">
        <v>578</v>
      </c>
      <c r="B13" s="4" t="s">
        <v>579</v>
      </c>
    </row>
    <row r="14" spans="1:2" x14ac:dyDescent="0.25">
      <c r="A14" t="s">
        <v>580</v>
      </c>
      <c r="B14" s="4" t="s">
        <v>581</v>
      </c>
    </row>
    <row r="15" spans="1:2" ht="60" x14ac:dyDescent="0.25">
      <c r="A15" t="s">
        <v>582</v>
      </c>
      <c r="B15" s="4" t="s">
        <v>583</v>
      </c>
    </row>
    <row r="16" spans="1:2" ht="30" x14ac:dyDescent="0.25">
      <c r="A16" t="s">
        <v>584</v>
      </c>
      <c r="B16" s="4" t="s">
        <v>585</v>
      </c>
    </row>
    <row r="17" spans="1:2" ht="60" x14ac:dyDescent="0.25">
      <c r="A17" t="s">
        <v>586</v>
      </c>
      <c r="B17" s="4" t="s">
        <v>587</v>
      </c>
    </row>
    <row r="18" spans="1:2" ht="30" x14ac:dyDescent="0.25">
      <c r="A18" t="s">
        <v>588</v>
      </c>
      <c r="B18" s="4" t="s">
        <v>589</v>
      </c>
    </row>
    <row r="19" spans="1:2" x14ac:dyDescent="0.25">
      <c r="A19" t="s">
        <v>590</v>
      </c>
      <c r="B19" s="4" t="s">
        <v>591</v>
      </c>
    </row>
    <row r="20" spans="1:2" ht="45" x14ac:dyDescent="0.25">
      <c r="A20" t="s">
        <v>592</v>
      </c>
      <c r="B20" s="4" t="s">
        <v>593</v>
      </c>
    </row>
    <row r="21" spans="1:2" ht="45" x14ac:dyDescent="0.25">
      <c r="A21" t="s">
        <v>594</v>
      </c>
      <c r="B21" s="4" t="s">
        <v>595</v>
      </c>
    </row>
    <row r="22" spans="1:2" ht="210" x14ac:dyDescent="0.25">
      <c r="A22" t="s">
        <v>596</v>
      </c>
      <c r="B22" s="4" t="s">
        <v>597</v>
      </c>
    </row>
    <row r="23" spans="1:2" x14ac:dyDescent="0.25">
      <c r="A23" t="s">
        <v>598</v>
      </c>
      <c r="B23" s="14" t="s">
        <v>601</v>
      </c>
    </row>
    <row r="24" spans="1:2" ht="45" x14ac:dyDescent="0.25">
      <c r="A24" t="s">
        <v>599</v>
      </c>
      <c r="B24" s="4" t="s">
        <v>600</v>
      </c>
    </row>
    <row r="25" spans="1:2" x14ac:dyDescent="0.25">
      <c r="B25" s="4"/>
    </row>
    <row r="26" spans="1:2" x14ac:dyDescent="0.25">
      <c r="B26" s="4"/>
    </row>
  </sheetData>
  <hyperlinks>
    <hyperlink ref="B23" r:id="rId1" xr:uid="{00000000-0004-0000-1200-000000000000}"/>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workbookViewId="0"/>
  </sheetViews>
  <sheetFormatPr defaultColWidth="10.90625" defaultRowHeight="15" x14ac:dyDescent="0.25"/>
  <cols>
    <col min="3" max="3" width="84.7265625" customWidth="1"/>
  </cols>
  <sheetData>
    <row r="1" spans="1:3" ht="19.2" x14ac:dyDescent="0.35">
      <c r="A1" s="2" t="s">
        <v>15</v>
      </c>
    </row>
    <row r="2" spans="1:3" ht="31.2" x14ac:dyDescent="0.3">
      <c r="A2" s="5" t="s">
        <v>16</v>
      </c>
      <c r="B2" s="5" t="s">
        <v>17</v>
      </c>
      <c r="C2" s="5" t="s">
        <v>18</v>
      </c>
    </row>
    <row r="3" spans="1:3" x14ac:dyDescent="0.25">
      <c r="A3" t="s">
        <v>19</v>
      </c>
      <c r="B3" s="1" t="str">
        <f>HYPERLINK("#2.1!A7", "2.1a")</f>
        <v>2.1a</v>
      </c>
      <c r="C3" t="s">
        <v>20</v>
      </c>
    </row>
    <row r="4" spans="1:3" x14ac:dyDescent="0.25">
      <c r="A4" t="s">
        <v>19</v>
      </c>
      <c r="B4" s="1" t="str">
        <f>HYPERLINK("#2.1!A19", "2.1b")</f>
        <v>2.1b</v>
      </c>
      <c r="C4" t="s">
        <v>21</v>
      </c>
    </row>
    <row r="5" spans="1:3" x14ac:dyDescent="0.25">
      <c r="A5" t="s">
        <v>22</v>
      </c>
      <c r="B5" s="1" t="str">
        <f>HYPERLINK("#2.2!A7", "2.2a")</f>
        <v>2.2a</v>
      </c>
      <c r="C5" t="s">
        <v>23</v>
      </c>
    </row>
    <row r="6" spans="1:3" x14ac:dyDescent="0.25">
      <c r="A6" t="s">
        <v>22</v>
      </c>
      <c r="B6" s="1" t="str">
        <f>HYPERLINK("#2.2!A19", "2.2b")</f>
        <v>2.2b</v>
      </c>
      <c r="C6" s="4" t="s">
        <v>24</v>
      </c>
    </row>
    <row r="7" spans="1:3" x14ac:dyDescent="0.25">
      <c r="A7" t="s">
        <v>25</v>
      </c>
      <c r="B7" s="1" t="str">
        <f>HYPERLINK("#2.3!A8", "2.3a")</f>
        <v>2.3a</v>
      </c>
      <c r="C7" s="4" t="s">
        <v>26</v>
      </c>
    </row>
    <row r="8" spans="1:3" x14ac:dyDescent="0.25">
      <c r="A8" t="s">
        <v>25</v>
      </c>
      <c r="B8" s="1" t="str">
        <f>HYPERLINK("#2.3!A21", "2.3b")</f>
        <v>2.3b</v>
      </c>
      <c r="C8" s="4" t="s">
        <v>27</v>
      </c>
    </row>
    <row r="9" spans="1:3" x14ac:dyDescent="0.25">
      <c r="A9" t="s">
        <v>25</v>
      </c>
      <c r="B9" s="1" t="str">
        <f>HYPERLINK("#2.3!A34", "2.3c")</f>
        <v>2.3c</v>
      </c>
      <c r="C9" s="4" t="s">
        <v>28</v>
      </c>
    </row>
    <row r="10" spans="1:3" x14ac:dyDescent="0.25">
      <c r="A10" t="s">
        <v>29</v>
      </c>
      <c r="B10" s="1" t="str">
        <f>HYPERLINK("#2.4!A9", "2.4a")</f>
        <v>2.4a</v>
      </c>
      <c r="C10" t="s">
        <v>30</v>
      </c>
    </row>
    <row r="11" spans="1:3" x14ac:dyDescent="0.25">
      <c r="A11" t="s">
        <v>29</v>
      </c>
      <c r="B11" s="1" t="str">
        <f>HYPERLINK("#2.4!A22", "2.4b")</f>
        <v>2.4b</v>
      </c>
      <c r="C11" t="s">
        <v>31</v>
      </c>
    </row>
    <row r="12" spans="1:3" x14ac:dyDescent="0.25">
      <c r="A12" t="s">
        <v>29</v>
      </c>
      <c r="B12" s="1" t="str">
        <f>HYPERLINK("#2.4!A35", "2.4c")</f>
        <v>2.4c</v>
      </c>
      <c r="C12" t="s">
        <v>32</v>
      </c>
    </row>
    <row r="13" spans="1:3" x14ac:dyDescent="0.25">
      <c r="A13" t="s">
        <v>33</v>
      </c>
      <c r="B13" s="1" t="str">
        <f>HYPERLINK("#2.5!A10", "2.5a")</f>
        <v>2.5a</v>
      </c>
      <c r="C13" t="s">
        <v>34</v>
      </c>
    </row>
    <row r="14" spans="1:3" x14ac:dyDescent="0.25">
      <c r="A14" t="s">
        <v>33</v>
      </c>
      <c r="B14" s="1" t="str">
        <f>HYPERLINK("#2.5!A23", "2.5b")</f>
        <v>2.5b</v>
      </c>
      <c r="C14" t="s">
        <v>35</v>
      </c>
    </row>
    <row r="15" spans="1:3" x14ac:dyDescent="0.25">
      <c r="A15" t="s">
        <v>33</v>
      </c>
      <c r="B15" s="1" t="str">
        <f>HYPERLINK("#2.5!A36", "2.5c")</f>
        <v>2.5c</v>
      </c>
      <c r="C15" t="s">
        <v>36</v>
      </c>
    </row>
    <row r="16" spans="1:3" x14ac:dyDescent="0.25">
      <c r="A16" t="s">
        <v>37</v>
      </c>
      <c r="B16" s="1" t="str">
        <f>HYPERLINK("#2.6!A10", "2.6a")</f>
        <v>2.6a</v>
      </c>
      <c r="C16" t="s">
        <v>38</v>
      </c>
    </row>
    <row r="17" spans="1:3" x14ac:dyDescent="0.25">
      <c r="A17" t="s">
        <v>37</v>
      </c>
      <c r="B17" s="1" t="str">
        <f>HYPERLINK("#2.6!A23", "2.6b")</f>
        <v>2.6b</v>
      </c>
      <c r="C17" t="s">
        <v>39</v>
      </c>
    </row>
    <row r="18" spans="1:3" x14ac:dyDescent="0.25">
      <c r="A18" t="s">
        <v>37</v>
      </c>
      <c r="B18" s="1" t="str">
        <f>HYPERLINK("#2.6!A36", "2.6c")</f>
        <v>2.6c</v>
      </c>
      <c r="C18" t="s">
        <v>40</v>
      </c>
    </row>
    <row r="19" spans="1:3" x14ac:dyDescent="0.25">
      <c r="A19" t="s">
        <v>41</v>
      </c>
      <c r="B19" s="1" t="str">
        <f>HYPERLINK("#2.7!A8", "2.7a")</f>
        <v>2.7a</v>
      </c>
      <c r="C19" t="s">
        <v>42</v>
      </c>
    </row>
    <row r="20" spans="1:3" x14ac:dyDescent="0.25">
      <c r="A20" t="s">
        <v>41</v>
      </c>
      <c r="B20" s="1" t="str">
        <f>HYPERLINK("#2.7!A21", "2.7b")</f>
        <v>2.7b</v>
      </c>
      <c r="C20" t="s">
        <v>43</v>
      </c>
    </row>
    <row r="21" spans="1:3" x14ac:dyDescent="0.25">
      <c r="A21" t="s">
        <v>41</v>
      </c>
      <c r="B21" s="1" t="str">
        <f>HYPERLINK("#2.7!A34", "2.7c")</f>
        <v>2.7c</v>
      </c>
      <c r="C21" t="s">
        <v>44</v>
      </c>
    </row>
    <row r="22" spans="1:3" x14ac:dyDescent="0.25">
      <c r="A22" t="s">
        <v>45</v>
      </c>
      <c r="B22" s="1" t="str">
        <f>HYPERLINK("#2.8!A9", "2.8a")</f>
        <v>2.8a</v>
      </c>
      <c r="C22" t="s">
        <v>46</v>
      </c>
    </row>
    <row r="23" spans="1:3" x14ac:dyDescent="0.25">
      <c r="A23" t="s">
        <v>45</v>
      </c>
      <c r="B23" s="1" t="str">
        <f>HYPERLINK("#2.8!A22", "2.8b")</f>
        <v>2.8b</v>
      </c>
      <c r="C23" t="s">
        <v>47</v>
      </c>
    </row>
    <row r="24" spans="1:3" x14ac:dyDescent="0.25">
      <c r="A24" t="s">
        <v>45</v>
      </c>
      <c r="B24" s="1" t="str">
        <f>HYPERLINK("#2.6!A35", "2.8c")</f>
        <v>2.8c</v>
      </c>
      <c r="C24" t="s">
        <v>48</v>
      </c>
    </row>
    <row r="25" spans="1:3" x14ac:dyDescent="0.25">
      <c r="A25" t="s">
        <v>49</v>
      </c>
      <c r="B25" s="1" t="str">
        <f>HYPERLINK("#2.9!A8", "2.9a")</f>
        <v>2.9a</v>
      </c>
      <c r="C25" t="s">
        <v>50</v>
      </c>
    </row>
    <row r="26" spans="1:3" x14ac:dyDescent="0.25">
      <c r="A26" t="s">
        <v>49</v>
      </c>
      <c r="B26" s="1" t="str">
        <f>HYPERLINK("#2.9!A21", "2.9b")</f>
        <v>2.9b</v>
      </c>
      <c r="C26" t="s">
        <v>51</v>
      </c>
    </row>
    <row r="27" spans="1:3" x14ac:dyDescent="0.25">
      <c r="A27" t="s">
        <v>49</v>
      </c>
      <c r="B27" s="1" t="str">
        <f>HYPERLINK("#2.9!A34", "2.9c")</f>
        <v>2.9c</v>
      </c>
      <c r="C27" t="s">
        <v>52</v>
      </c>
    </row>
    <row r="28" spans="1:3" x14ac:dyDescent="0.25">
      <c r="A28" t="s">
        <v>53</v>
      </c>
      <c r="B28" s="1" t="str">
        <f>HYPERLINK("#2.10!A8", "2.10a")</f>
        <v>2.10a</v>
      </c>
      <c r="C28" t="s">
        <v>54</v>
      </c>
    </row>
    <row r="29" spans="1:3" x14ac:dyDescent="0.25">
      <c r="A29" t="s">
        <v>53</v>
      </c>
      <c r="B29" s="1" t="str">
        <f>HYPERLINK("#2.10!A21", "2.10b")</f>
        <v>2.10b</v>
      </c>
      <c r="C29" t="s">
        <v>55</v>
      </c>
    </row>
    <row r="30" spans="1:3" x14ac:dyDescent="0.25">
      <c r="A30" t="s">
        <v>53</v>
      </c>
      <c r="B30" s="1" t="str">
        <f>HYPERLINK("#2.10!A34", "2.10c")</f>
        <v>2.10c</v>
      </c>
      <c r="C30" t="s">
        <v>56</v>
      </c>
    </row>
    <row r="31" spans="1:3" x14ac:dyDescent="0.25">
      <c r="A31" t="s">
        <v>57</v>
      </c>
      <c r="B31" s="1" t="str">
        <f>HYPERLINK("#2.11!A7", "2.11")</f>
        <v>2.11</v>
      </c>
      <c r="C31" t="s">
        <v>58</v>
      </c>
    </row>
    <row r="32" spans="1:3" x14ac:dyDescent="0.25">
      <c r="A32" t="s">
        <v>59</v>
      </c>
      <c r="B32" s="1" t="str">
        <f>HYPERLINK("#2.12!A8", "2.12")</f>
        <v>2.12</v>
      </c>
      <c r="C32" t="s">
        <v>60</v>
      </c>
    </row>
    <row r="33" spans="1:3" x14ac:dyDescent="0.25">
      <c r="A33" t="s">
        <v>61</v>
      </c>
      <c r="B33" s="1" t="str">
        <f>HYPERLINK("#2.13!A7", "2.13")</f>
        <v>2.13</v>
      </c>
      <c r="C33" t="s">
        <v>62</v>
      </c>
    </row>
    <row r="34" spans="1:3" x14ac:dyDescent="0.25">
      <c r="A34" t="s">
        <v>63</v>
      </c>
      <c r="B34" s="1" t="str">
        <f>HYPERLINK("#2.14!A6", "2.14")</f>
        <v>2.14</v>
      </c>
      <c r="C34" t="s">
        <v>64</v>
      </c>
    </row>
    <row r="35" spans="1:3" x14ac:dyDescent="0.25">
      <c r="A35" t="s">
        <v>65</v>
      </c>
      <c r="B35" s="1" t="str">
        <f>HYPERLINK("#2.48!A3", "2.48")</f>
        <v>2.48</v>
      </c>
      <c r="C35" t="s">
        <v>66</v>
      </c>
    </row>
    <row r="36" spans="1:3" x14ac:dyDescent="0.25">
      <c r="A36" t="s">
        <v>67</v>
      </c>
      <c r="B36" s="1" t="str">
        <f>HYPERLINK("#2.49!A3", "2.49")</f>
        <v>2.49</v>
      </c>
      <c r="C36" t="s">
        <v>68</v>
      </c>
    </row>
    <row r="37" spans="1:3" x14ac:dyDescent="0.25">
      <c r="A37" t="s">
        <v>69</v>
      </c>
      <c r="B37" s="1" t="str">
        <f>HYPERLINK("#Notes!A2", "Notes")</f>
        <v>Notes</v>
      </c>
      <c r="C37" t="s">
        <v>69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70</v>
      </c>
    </row>
    <row r="2" spans="1:29" x14ac:dyDescent="0.25">
      <c r="A2" t="s">
        <v>71</v>
      </c>
    </row>
    <row r="3" spans="1:29" ht="30" customHeight="1" x14ac:dyDescent="0.3">
      <c r="A3" s="3" t="s">
        <v>69</v>
      </c>
    </row>
    <row r="4" spans="1:29" x14ac:dyDescent="0.25">
      <c r="A4" t="s">
        <v>72</v>
      </c>
    </row>
    <row r="5" spans="1:29" x14ac:dyDescent="0.25">
      <c r="A5" t="s">
        <v>73</v>
      </c>
    </row>
    <row r="6" spans="1:29" ht="30" customHeight="1" x14ac:dyDescent="0.3">
      <c r="A6" s="3" t="s">
        <v>74</v>
      </c>
    </row>
    <row r="7" spans="1:29" ht="62.4" x14ac:dyDescent="0.3">
      <c r="A7" s="5" t="s">
        <v>76</v>
      </c>
      <c r="B7" s="6" t="s">
        <v>77</v>
      </c>
      <c r="C7" s="6" t="s">
        <v>78</v>
      </c>
      <c r="D7" s="6" t="s">
        <v>79</v>
      </c>
      <c r="E7" s="6" t="s">
        <v>80</v>
      </c>
      <c r="F7" s="6" t="s">
        <v>81</v>
      </c>
      <c r="G7" s="6" t="s">
        <v>82</v>
      </c>
      <c r="H7" s="6" t="s">
        <v>83</v>
      </c>
      <c r="I7" s="6" t="s">
        <v>84</v>
      </c>
      <c r="J7" s="6" t="s">
        <v>85</v>
      </c>
      <c r="K7" s="6" t="s">
        <v>86</v>
      </c>
      <c r="L7" s="6" t="s">
        <v>87</v>
      </c>
      <c r="M7" s="6" t="s">
        <v>88</v>
      </c>
      <c r="N7" s="6" t="s">
        <v>89</v>
      </c>
      <c r="O7" s="6" t="s">
        <v>90</v>
      </c>
      <c r="P7" s="6" t="s">
        <v>91</v>
      </c>
      <c r="Q7" s="6" t="s">
        <v>92</v>
      </c>
      <c r="R7" s="6" t="s">
        <v>93</v>
      </c>
      <c r="S7" s="6" t="s">
        <v>94</v>
      </c>
      <c r="T7" s="6" t="s">
        <v>95</v>
      </c>
      <c r="U7" s="6" t="s">
        <v>96</v>
      </c>
      <c r="V7" s="6" t="s">
        <v>97</v>
      </c>
      <c r="W7" s="6" t="s">
        <v>98</v>
      </c>
      <c r="X7" s="6" t="s">
        <v>99</v>
      </c>
      <c r="Y7" s="6" t="s">
        <v>100</v>
      </c>
      <c r="Z7" s="6" t="s">
        <v>101</v>
      </c>
      <c r="AA7" s="6" t="s">
        <v>102</v>
      </c>
      <c r="AB7" s="6" t="s">
        <v>103</v>
      </c>
      <c r="AC7" s="6" t="s">
        <v>104</v>
      </c>
    </row>
    <row r="8" spans="1:29" x14ac:dyDescent="0.25">
      <c r="A8" s="11" t="s">
        <v>105</v>
      </c>
      <c r="B8" s="7">
        <v>1480000</v>
      </c>
      <c r="C8" s="7">
        <v>865000</v>
      </c>
      <c r="D8" s="7">
        <v>830000</v>
      </c>
      <c r="E8" s="7">
        <v>34000</v>
      </c>
      <c r="F8" s="7">
        <v>615000</v>
      </c>
      <c r="G8" s="8">
        <v>58.427501559809897</v>
      </c>
      <c r="H8" s="8">
        <v>56.1050551172345</v>
      </c>
      <c r="I8" s="8">
        <v>3.97491999584823</v>
      </c>
      <c r="J8" s="8">
        <v>41.572498440190103</v>
      </c>
      <c r="K8" s="7">
        <v>723000</v>
      </c>
      <c r="L8" s="7">
        <v>443000</v>
      </c>
      <c r="M8" s="7">
        <v>420000</v>
      </c>
      <c r="N8" s="7">
        <v>23000</v>
      </c>
      <c r="O8" s="7">
        <v>281000</v>
      </c>
      <c r="P8" s="8">
        <v>61.207960478582002</v>
      </c>
      <c r="Q8" s="8">
        <v>58.0890744867542</v>
      </c>
      <c r="R8" s="8">
        <v>5.0955561457061904</v>
      </c>
      <c r="S8" s="8">
        <v>38.792039521417998</v>
      </c>
      <c r="T8" s="7">
        <v>757000</v>
      </c>
      <c r="U8" s="7">
        <v>422000</v>
      </c>
      <c r="V8" s="7">
        <v>410000</v>
      </c>
      <c r="W8" s="7">
        <v>12000</v>
      </c>
      <c r="X8" s="7">
        <v>335000</v>
      </c>
      <c r="Y8" s="8">
        <v>55.769335239301199</v>
      </c>
      <c r="Z8" s="8">
        <v>54.208298638766799</v>
      </c>
      <c r="AA8" s="8">
        <v>2.7990948678805601</v>
      </c>
      <c r="AB8" s="8">
        <v>44.230664760698801</v>
      </c>
      <c r="AC8" s="7"/>
    </row>
    <row r="9" spans="1:29" x14ac:dyDescent="0.25">
      <c r="A9" s="11" t="s">
        <v>106</v>
      </c>
      <c r="B9" s="7">
        <v>1479000</v>
      </c>
      <c r="C9" s="7">
        <v>855000</v>
      </c>
      <c r="D9" s="7">
        <v>828000</v>
      </c>
      <c r="E9" s="7">
        <v>28000</v>
      </c>
      <c r="F9" s="7">
        <v>624000</v>
      </c>
      <c r="G9" s="8">
        <v>57.841700547690401</v>
      </c>
      <c r="H9" s="8">
        <v>55.979109471383403</v>
      </c>
      <c r="I9" s="8">
        <v>3.2201526903089999</v>
      </c>
      <c r="J9" s="8">
        <v>42.158299452309599</v>
      </c>
      <c r="K9" s="7">
        <v>723000</v>
      </c>
      <c r="L9" s="7">
        <v>445000</v>
      </c>
      <c r="M9" s="7">
        <v>426000</v>
      </c>
      <c r="N9" s="7">
        <v>19000</v>
      </c>
      <c r="O9" s="7">
        <v>278000</v>
      </c>
      <c r="P9" s="8">
        <v>61.574956025627998</v>
      </c>
      <c r="Q9" s="8">
        <v>58.996578455060202</v>
      </c>
      <c r="R9" s="8">
        <v>4.1873802873600896</v>
      </c>
      <c r="S9" s="8">
        <v>38.425043974372002</v>
      </c>
      <c r="T9" s="7">
        <v>756000</v>
      </c>
      <c r="U9" s="7">
        <v>410000</v>
      </c>
      <c r="V9" s="7">
        <v>401000</v>
      </c>
      <c r="W9" s="7">
        <v>9000</v>
      </c>
      <c r="X9" s="7">
        <v>346000</v>
      </c>
      <c r="Y9" s="8">
        <v>54.272337539434602</v>
      </c>
      <c r="Z9" s="8">
        <v>53.094109440567202</v>
      </c>
      <c r="AA9" s="8">
        <v>2.1709551353141801</v>
      </c>
      <c r="AB9" s="8">
        <v>45.727662460565398</v>
      </c>
      <c r="AC9" s="7"/>
    </row>
    <row r="10" spans="1:29" x14ac:dyDescent="0.25">
      <c r="A10" s="11" t="s">
        <v>107</v>
      </c>
      <c r="B10" s="7">
        <v>1480000</v>
      </c>
      <c r="C10" s="7">
        <v>875000</v>
      </c>
      <c r="D10" s="7">
        <v>852000</v>
      </c>
      <c r="E10" s="7">
        <v>23000</v>
      </c>
      <c r="F10" s="7">
        <v>606000</v>
      </c>
      <c r="G10" s="8">
        <v>59.0854496012103</v>
      </c>
      <c r="H10" s="8">
        <v>57.527009475000398</v>
      </c>
      <c r="I10" s="8">
        <v>2.6376039054087599</v>
      </c>
      <c r="J10" s="8">
        <v>40.9145503987897</v>
      </c>
      <c r="K10" s="7">
        <v>723000</v>
      </c>
      <c r="L10" s="7">
        <v>458000</v>
      </c>
      <c r="M10" s="7">
        <v>444000</v>
      </c>
      <c r="N10" s="7">
        <v>14000</v>
      </c>
      <c r="O10" s="7">
        <v>266000</v>
      </c>
      <c r="P10" s="8">
        <v>63.2900774383331</v>
      </c>
      <c r="Q10" s="8">
        <v>61.396717992732498</v>
      </c>
      <c r="R10" s="8">
        <v>2.99155811184681</v>
      </c>
      <c r="S10" s="8">
        <v>36.7099225616669</v>
      </c>
      <c r="T10" s="7">
        <v>757000</v>
      </c>
      <c r="U10" s="7">
        <v>417000</v>
      </c>
      <c r="V10" s="7">
        <v>407000</v>
      </c>
      <c r="W10" s="7">
        <v>9000</v>
      </c>
      <c r="X10" s="7">
        <v>340000</v>
      </c>
      <c r="Y10" s="8">
        <v>55.0657422266613</v>
      </c>
      <c r="Z10" s="8">
        <v>53.827491594072598</v>
      </c>
      <c r="AA10" s="8">
        <v>2.2486769133008102</v>
      </c>
      <c r="AB10" s="8">
        <v>44.9342577733387</v>
      </c>
      <c r="AC10" s="7"/>
    </row>
    <row r="11" spans="1:29" x14ac:dyDescent="0.25">
      <c r="A11" s="11" t="s">
        <v>108</v>
      </c>
      <c r="B11" s="7">
        <v>1484000</v>
      </c>
      <c r="C11" s="7">
        <v>876000</v>
      </c>
      <c r="D11" s="7">
        <v>850000</v>
      </c>
      <c r="E11" s="7">
        <v>26000</v>
      </c>
      <c r="F11" s="7">
        <v>608000</v>
      </c>
      <c r="G11" s="8">
        <v>59.046784417514502</v>
      </c>
      <c r="H11" s="8">
        <v>57.325294713426999</v>
      </c>
      <c r="I11" s="8">
        <v>2.9154673214970401</v>
      </c>
      <c r="J11" s="8">
        <v>40.953215582485498</v>
      </c>
      <c r="K11" s="7">
        <v>725000</v>
      </c>
      <c r="L11" s="7">
        <v>462000</v>
      </c>
      <c r="M11" s="7">
        <v>446000</v>
      </c>
      <c r="N11" s="7">
        <v>16000</v>
      </c>
      <c r="O11" s="7">
        <v>263000</v>
      </c>
      <c r="P11" s="8">
        <v>63.756084114770303</v>
      </c>
      <c r="Q11" s="8">
        <v>61.549074556700504</v>
      </c>
      <c r="R11" s="8">
        <v>3.4616454079846699</v>
      </c>
      <c r="S11" s="8">
        <v>36.243915885229796</v>
      </c>
      <c r="T11" s="7">
        <v>758000</v>
      </c>
      <c r="U11" s="7">
        <v>414000</v>
      </c>
      <c r="V11" s="7">
        <v>404000</v>
      </c>
      <c r="W11" s="7">
        <v>10000</v>
      </c>
      <c r="X11" s="7">
        <v>345000</v>
      </c>
      <c r="Y11" s="8">
        <v>54.544510240244797</v>
      </c>
      <c r="Z11" s="8">
        <v>53.287196452251699</v>
      </c>
      <c r="AA11" s="8">
        <v>2.30511518474581</v>
      </c>
      <c r="AB11" s="8">
        <v>45.455489759755203</v>
      </c>
      <c r="AC11" s="7"/>
    </row>
    <row r="12" spans="1:29" x14ac:dyDescent="0.25">
      <c r="A12" s="11" t="s">
        <v>109</v>
      </c>
      <c r="B12" s="7">
        <v>1485000</v>
      </c>
      <c r="C12" s="7">
        <v>885000</v>
      </c>
      <c r="D12" s="7">
        <v>861000</v>
      </c>
      <c r="E12" s="7">
        <v>24000</v>
      </c>
      <c r="F12" s="7">
        <v>600000</v>
      </c>
      <c r="G12" s="8">
        <v>59.577602142865999</v>
      </c>
      <c r="H12" s="8">
        <v>57.941795905846803</v>
      </c>
      <c r="I12" s="8">
        <v>2.7456731694177798</v>
      </c>
      <c r="J12" s="8">
        <v>40.422397857134001</v>
      </c>
      <c r="K12" s="7">
        <v>726000</v>
      </c>
      <c r="L12" s="7">
        <v>467000</v>
      </c>
      <c r="M12" s="7">
        <v>449000</v>
      </c>
      <c r="N12" s="7">
        <v>18000</v>
      </c>
      <c r="O12" s="7">
        <v>259000</v>
      </c>
      <c r="P12" s="8">
        <v>64.363844164336896</v>
      </c>
      <c r="Q12" s="8">
        <v>61.886600222719302</v>
      </c>
      <c r="R12" s="8">
        <v>3.84881290696759</v>
      </c>
      <c r="S12" s="8">
        <v>35.636155835663097</v>
      </c>
      <c r="T12" s="7">
        <v>759000</v>
      </c>
      <c r="U12" s="7">
        <v>418000</v>
      </c>
      <c r="V12" s="7">
        <v>411000</v>
      </c>
      <c r="W12" s="9">
        <v>6000</v>
      </c>
      <c r="X12" s="7">
        <v>342000</v>
      </c>
      <c r="Y12" s="8">
        <v>55.001530282461502</v>
      </c>
      <c r="Z12" s="8">
        <v>54.170213117458097</v>
      </c>
      <c r="AA12" s="10">
        <v>1.5114437011736599</v>
      </c>
      <c r="AB12" s="8">
        <v>44.998469717538498</v>
      </c>
      <c r="AC12" s="7" t="s">
        <v>110</v>
      </c>
    </row>
    <row r="13" spans="1:29" x14ac:dyDescent="0.25">
      <c r="A13" s="11" t="s">
        <v>111</v>
      </c>
      <c r="B13" s="7">
        <v>1484000</v>
      </c>
      <c r="C13" s="7">
        <v>892000</v>
      </c>
      <c r="D13" s="7">
        <v>871000</v>
      </c>
      <c r="E13" s="7">
        <v>21000</v>
      </c>
      <c r="F13" s="7">
        <v>592000</v>
      </c>
      <c r="G13" s="8">
        <v>60.118901850508202</v>
      </c>
      <c r="H13" s="8">
        <v>58.681328847824197</v>
      </c>
      <c r="I13" s="8">
        <v>2.3912163370159698</v>
      </c>
      <c r="J13" s="8">
        <v>39.881098149491798</v>
      </c>
      <c r="K13" s="7">
        <v>725000</v>
      </c>
      <c r="L13" s="7">
        <v>471000</v>
      </c>
      <c r="M13" s="7">
        <v>456000</v>
      </c>
      <c r="N13" s="7">
        <v>15000</v>
      </c>
      <c r="O13" s="7">
        <v>254000</v>
      </c>
      <c r="P13" s="8">
        <v>64.971956082999498</v>
      </c>
      <c r="Q13" s="8">
        <v>62.879671073529899</v>
      </c>
      <c r="R13" s="8">
        <v>3.2202893919289202</v>
      </c>
      <c r="S13" s="8">
        <v>35.028043917000502</v>
      </c>
      <c r="T13" s="7">
        <v>759000</v>
      </c>
      <c r="U13" s="7">
        <v>421000</v>
      </c>
      <c r="V13" s="7">
        <v>415000</v>
      </c>
      <c r="W13" s="9">
        <v>6000</v>
      </c>
      <c r="X13" s="7">
        <v>338000</v>
      </c>
      <c r="Y13" s="8">
        <v>55.479199115088903</v>
      </c>
      <c r="Z13" s="8">
        <v>54.667555463958003</v>
      </c>
      <c r="AA13" s="10">
        <v>1.4629693003447799</v>
      </c>
      <c r="AB13" s="8">
        <v>44.520800884911097</v>
      </c>
      <c r="AC13" s="7" t="s">
        <v>110</v>
      </c>
    </row>
    <row r="14" spans="1:29" x14ac:dyDescent="0.25">
      <c r="A14" s="11" t="s">
        <v>112</v>
      </c>
      <c r="B14" s="7">
        <v>1486000</v>
      </c>
      <c r="C14" s="7">
        <v>905000</v>
      </c>
      <c r="D14" s="7">
        <v>883000</v>
      </c>
      <c r="E14" s="7">
        <v>22000</v>
      </c>
      <c r="F14" s="7">
        <v>581000</v>
      </c>
      <c r="G14" s="8">
        <v>60.891346450016698</v>
      </c>
      <c r="H14" s="8">
        <v>59.414990773781099</v>
      </c>
      <c r="I14" s="8">
        <v>2.4245738718349799</v>
      </c>
      <c r="J14" s="8">
        <v>39.108653549983302</v>
      </c>
      <c r="K14" s="7">
        <v>726000</v>
      </c>
      <c r="L14" s="7">
        <v>474000</v>
      </c>
      <c r="M14" s="7">
        <v>460000</v>
      </c>
      <c r="N14" s="7">
        <v>14000</v>
      </c>
      <c r="O14" s="7">
        <v>252000</v>
      </c>
      <c r="P14" s="8">
        <v>65.317165822271207</v>
      </c>
      <c r="Q14" s="8">
        <v>63.400198790514601</v>
      </c>
      <c r="R14" s="8">
        <v>2.9348594777867998</v>
      </c>
      <c r="S14" s="8">
        <v>34.682834177728701</v>
      </c>
      <c r="T14" s="7">
        <v>760000</v>
      </c>
      <c r="U14" s="7">
        <v>430000</v>
      </c>
      <c r="V14" s="7">
        <v>422000</v>
      </c>
      <c r="W14" s="9">
        <v>8000</v>
      </c>
      <c r="X14" s="7">
        <v>329000</v>
      </c>
      <c r="Y14" s="8">
        <v>56.6600373434826</v>
      </c>
      <c r="Z14" s="8">
        <v>55.604928601260198</v>
      </c>
      <c r="AA14" s="10">
        <v>1.8621744560918101</v>
      </c>
      <c r="AB14" s="8">
        <v>43.3399626565174</v>
      </c>
      <c r="AC14" s="7" t="s">
        <v>110</v>
      </c>
    </row>
    <row r="15" spans="1:29" x14ac:dyDescent="0.25">
      <c r="A15" s="11" t="s">
        <v>113</v>
      </c>
      <c r="B15" s="7">
        <v>1488000</v>
      </c>
      <c r="C15" s="7">
        <v>885000</v>
      </c>
      <c r="D15" s="7">
        <v>861000</v>
      </c>
      <c r="E15" s="7">
        <v>24000</v>
      </c>
      <c r="F15" s="7">
        <v>603000</v>
      </c>
      <c r="G15" s="8">
        <v>59.480370260060603</v>
      </c>
      <c r="H15" s="8">
        <v>57.855815476392301</v>
      </c>
      <c r="I15" s="8">
        <v>2.7312452437088699</v>
      </c>
      <c r="J15" s="8">
        <v>40.519629739939397</v>
      </c>
      <c r="K15" s="7">
        <v>727000</v>
      </c>
      <c r="L15" s="7">
        <v>467000</v>
      </c>
      <c r="M15" s="7">
        <v>450000</v>
      </c>
      <c r="N15" s="7">
        <v>17000</v>
      </c>
      <c r="O15" s="7">
        <v>261000</v>
      </c>
      <c r="P15" s="8">
        <v>64.168573840462301</v>
      </c>
      <c r="Q15" s="8">
        <v>61.8466244927925</v>
      </c>
      <c r="R15" s="8">
        <v>3.6185148098237798</v>
      </c>
      <c r="S15" s="8">
        <v>35.831426159537699</v>
      </c>
      <c r="T15" s="7">
        <v>761000</v>
      </c>
      <c r="U15" s="7">
        <v>418000</v>
      </c>
      <c r="V15" s="7">
        <v>411000</v>
      </c>
      <c r="W15" s="9">
        <v>7000</v>
      </c>
      <c r="X15" s="7">
        <v>342000</v>
      </c>
      <c r="Y15" s="8">
        <v>54.998644186181401</v>
      </c>
      <c r="Z15" s="8">
        <v>54.040769368018999</v>
      </c>
      <c r="AA15" s="10">
        <v>1.7416335117639601</v>
      </c>
      <c r="AB15" s="8">
        <v>45.001355813818698</v>
      </c>
      <c r="AC15" s="7" t="s">
        <v>110</v>
      </c>
    </row>
    <row r="16" spans="1:29" x14ac:dyDescent="0.25">
      <c r="A16" s="11" t="s">
        <v>114</v>
      </c>
      <c r="B16" s="7">
        <v>1489000</v>
      </c>
      <c r="C16" s="7">
        <v>901000</v>
      </c>
      <c r="D16" s="7">
        <v>882000</v>
      </c>
      <c r="E16" s="7">
        <v>19000</v>
      </c>
      <c r="F16" s="7">
        <v>589000</v>
      </c>
      <c r="G16" s="8">
        <v>60.4809572293074</v>
      </c>
      <c r="H16" s="8">
        <v>59.181679796546099</v>
      </c>
      <c r="I16" s="8">
        <v>2.1482421778397698</v>
      </c>
      <c r="J16" s="8">
        <v>39.5190427706926</v>
      </c>
      <c r="K16" s="7">
        <v>728000</v>
      </c>
      <c r="L16" s="7">
        <v>476000</v>
      </c>
      <c r="M16" s="7">
        <v>465000</v>
      </c>
      <c r="N16" s="7">
        <v>11000</v>
      </c>
      <c r="O16" s="7">
        <v>252000</v>
      </c>
      <c r="P16" s="8">
        <v>65.378829027192296</v>
      </c>
      <c r="Q16" s="8">
        <v>63.823843301140499</v>
      </c>
      <c r="R16" s="8">
        <v>2.3784239473072599</v>
      </c>
      <c r="S16" s="8">
        <v>34.621170972807697</v>
      </c>
      <c r="T16" s="7">
        <v>761000</v>
      </c>
      <c r="U16" s="7">
        <v>425000</v>
      </c>
      <c r="V16" s="7">
        <v>417000</v>
      </c>
      <c r="W16" s="9">
        <v>8000</v>
      </c>
      <c r="X16" s="7">
        <v>337000</v>
      </c>
      <c r="Y16" s="8">
        <v>55.798403075638603</v>
      </c>
      <c r="Z16" s="8">
        <v>54.743592623697999</v>
      </c>
      <c r="AA16" s="10">
        <v>1.8903954124111999</v>
      </c>
      <c r="AB16" s="8">
        <v>44.201596924361397</v>
      </c>
      <c r="AC16" s="7" t="s">
        <v>110</v>
      </c>
    </row>
    <row r="17" spans="1:29" x14ac:dyDescent="0.25">
      <c r="A17" s="11" t="s">
        <v>115</v>
      </c>
      <c r="B17" s="7">
        <v>2000</v>
      </c>
      <c r="C17" s="7">
        <v>16000</v>
      </c>
      <c r="D17" s="7">
        <v>21000</v>
      </c>
      <c r="E17" s="7">
        <v>-5000</v>
      </c>
      <c r="F17" s="7">
        <v>-14000</v>
      </c>
      <c r="G17" s="8">
        <v>1.0005869692467599</v>
      </c>
      <c r="H17" s="8">
        <v>1.32586432015386</v>
      </c>
      <c r="I17" s="8">
        <v>-0.583003065869096</v>
      </c>
      <c r="J17" s="8">
        <v>-1.0005869692467599</v>
      </c>
      <c r="K17" s="7">
        <v>1000</v>
      </c>
      <c r="L17" s="7">
        <v>9000</v>
      </c>
      <c r="M17" s="7">
        <v>15000</v>
      </c>
      <c r="N17" s="7">
        <v>-6000</v>
      </c>
      <c r="O17" s="7">
        <v>-9000</v>
      </c>
      <c r="P17" s="8">
        <v>1.21025518672998</v>
      </c>
      <c r="Q17" s="8">
        <v>1.977218808348</v>
      </c>
      <c r="R17" s="8">
        <v>-1.2400908625165199</v>
      </c>
      <c r="S17" s="8">
        <v>-1.21025518672998</v>
      </c>
      <c r="T17" s="7">
        <v>1000</v>
      </c>
      <c r="U17" s="7">
        <v>7000</v>
      </c>
      <c r="V17" s="7">
        <v>6000</v>
      </c>
      <c r="W17" s="9">
        <v>1000</v>
      </c>
      <c r="X17" s="7">
        <v>-6000</v>
      </c>
      <c r="Y17" s="8">
        <v>0.79975888945726603</v>
      </c>
      <c r="Z17" s="8">
        <v>0.70282325567902904</v>
      </c>
      <c r="AA17" s="10">
        <v>0.14876190064724101</v>
      </c>
      <c r="AB17" s="8">
        <v>-0.79975888945728002</v>
      </c>
      <c r="AC17" s="7" t="s">
        <v>110</v>
      </c>
    </row>
    <row r="18" spans="1:29" x14ac:dyDescent="0.25">
      <c r="A18" s="11" t="s">
        <v>117</v>
      </c>
      <c r="B18" s="7">
        <v>4000</v>
      </c>
      <c r="C18" s="7">
        <v>16000</v>
      </c>
      <c r="D18" s="7">
        <v>21000</v>
      </c>
      <c r="E18" s="7">
        <v>-5000</v>
      </c>
      <c r="F18" s="7">
        <v>-12000</v>
      </c>
      <c r="G18" s="8">
        <v>0.90335508644140095</v>
      </c>
      <c r="H18" s="8">
        <v>1.2398838906993199</v>
      </c>
      <c r="I18" s="8">
        <v>-0.59743099157800605</v>
      </c>
      <c r="J18" s="8">
        <v>-0.90335508644139395</v>
      </c>
      <c r="K18" s="7">
        <v>2000</v>
      </c>
      <c r="L18" s="7">
        <v>9000</v>
      </c>
      <c r="M18" s="7">
        <v>15000</v>
      </c>
      <c r="N18" s="7">
        <v>-7000</v>
      </c>
      <c r="O18" s="7">
        <v>-7000</v>
      </c>
      <c r="P18" s="8">
        <v>1.0149848628554701</v>
      </c>
      <c r="Q18" s="8">
        <v>1.93724307842118</v>
      </c>
      <c r="R18" s="8">
        <v>-1.4703889596603299</v>
      </c>
      <c r="S18" s="8">
        <v>-1.0149848628554601</v>
      </c>
      <c r="T18" s="7">
        <v>2000</v>
      </c>
      <c r="U18" s="7">
        <v>7000</v>
      </c>
      <c r="V18" s="7">
        <v>6000</v>
      </c>
      <c r="W18" s="9">
        <v>2000</v>
      </c>
      <c r="X18" s="7">
        <v>-5000</v>
      </c>
      <c r="Y18" s="8">
        <v>0.79687279317715098</v>
      </c>
      <c r="Z18" s="8">
        <v>0.57337950623995204</v>
      </c>
      <c r="AA18" s="10">
        <v>0.37895171123753801</v>
      </c>
      <c r="AB18" s="8">
        <v>-0.79687279317716497</v>
      </c>
      <c r="AC18" s="7" t="s">
        <v>110</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75</v>
      </c>
    </row>
    <row r="21" spans="1:29" ht="62.4" x14ac:dyDescent="0.3">
      <c r="A21" s="5" t="s">
        <v>76</v>
      </c>
      <c r="B21" s="6" t="s">
        <v>118</v>
      </c>
      <c r="C21" s="6" t="s">
        <v>78</v>
      </c>
      <c r="D21" s="6" t="s">
        <v>79</v>
      </c>
      <c r="E21" s="6" t="s">
        <v>80</v>
      </c>
      <c r="F21" s="6" t="s">
        <v>81</v>
      </c>
      <c r="G21" s="6" t="s">
        <v>82</v>
      </c>
      <c r="H21" s="6" t="s">
        <v>83</v>
      </c>
      <c r="I21" s="6" t="s">
        <v>84</v>
      </c>
      <c r="J21" s="6" t="s">
        <v>85</v>
      </c>
      <c r="K21" s="6" t="s">
        <v>86</v>
      </c>
      <c r="L21" s="6" t="s">
        <v>87</v>
      </c>
      <c r="M21" s="6" t="s">
        <v>88</v>
      </c>
      <c r="N21" s="6" t="s">
        <v>89</v>
      </c>
      <c r="O21" s="6" t="s">
        <v>90</v>
      </c>
      <c r="P21" s="6" t="s">
        <v>91</v>
      </c>
      <c r="Q21" s="6" t="s">
        <v>92</v>
      </c>
      <c r="R21" s="6" t="s">
        <v>93</v>
      </c>
      <c r="S21" s="6" t="s">
        <v>94</v>
      </c>
      <c r="T21" s="6" t="s">
        <v>95</v>
      </c>
      <c r="U21" s="6" t="s">
        <v>96</v>
      </c>
      <c r="V21" s="6" t="s">
        <v>97</v>
      </c>
      <c r="W21" s="6" t="s">
        <v>98</v>
      </c>
      <c r="X21" s="6" t="s">
        <v>99</v>
      </c>
      <c r="Y21" s="6" t="s">
        <v>100</v>
      </c>
      <c r="Z21" s="6" t="s">
        <v>101</v>
      </c>
      <c r="AA21" s="6" t="s">
        <v>102</v>
      </c>
      <c r="AB21" s="6" t="s">
        <v>103</v>
      </c>
      <c r="AC21" s="6" t="s">
        <v>104</v>
      </c>
    </row>
    <row r="22" spans="1:29" x14ac:dyDescent="0.25">
      <c r="A22" s="11" t="s">
        <v>105</v>
      </c>
      <c r="B22" s="7">
        <v>1166000</v>
      </c>
      <c r="C22" s="7">
        <v>832000</v>
      </c>
      <c r="D22" s="7">
        <v>797000</v>
      </c>
      <c r="E22" s="7">
        <v>34000</v>
      </c>
      <c r="F22" s="7">
        <v>335000</v>
      </c>
      <c r="G22" s="8">
        <v>71.309408747839399</v>
      </c>
      <c r="H22" s="8">
        <v>68.378957808063404</v>
      </c>
      <c r="I22" s="8">
        <v>4.1094870806439898</v>
      </c>
      <c r="J22" s="8">
        <v>28.690591252160601</v>
      </c>
      <c r="K22" s="7">
        <v>577000</v>
      </c>
      <c r="L22" s="7">
        <v>422000</v>
      </c>
      <c r="M22" s="7">
        <v>399000</v>
      </c>
      <c r="N22" s="7">
        <v>22000</v>
      </c>
      <c r="O22" s="7">
        <v>155000</v>
      </c>
      <c r="P22" s="8">
        <v>73.085373054161707</v>
      </c>
      <c r="Q22" s="8">
        <v>69.211859044496705</v>
      </c>
      <c r="R22" s="8">
        <v>5.2999852744740004</v>
      </c>
      <c r="S22" s="8">
        <v>26.9146269458383</v>
      </c>
      <c r="T22" s="7">
        <v>589000</v>
      </c>
      <c r="U22" s="7">
        <v>410000</v>
      </c>
      <c r="V22" s="7">
        <v>398000</v>
      </c>
      <c r="W22" s="7">
        <v>12000</v>
      </c>
      <c r="X22" s="7">
        <v>179000</v>
      </c>
      <c r="Y22" s="8">
        <v>69.568928807191995</v>
      </c>
      <c r="Z22" s="8">
        <v>67.5626982191785</v>
      </c>
      <c r="AA22" s="8">
        <v>2.8838026147760099</v>
      </c>
      <c r="AB22" s="8">
        <v>30.431071192808002</v>
      </c>
      <c r="AC22" s="7"/>
    </row>
    <row r="23" spans="1:29" x14ac:dyDescent="0.25">
      <c r="A23" s="11" t="s">
        <v>106</v>
      </c>
      <c r="B23" s="7">
        <v>1165000</v>
      </c>
      <c r="C23" s="7">
        <v>828000</v>
      </c>
      <c r="D23" s="7">
        <v>801000</v>
      </c>
      <c r="E23" s="7">
        <v>27000</v>
      </c>
      <c r="F23" s="7">
        <v>337000</v>
      </c>
      <c r="G23" s="8">
        <v>71.089736552241902</v>
      </c>
      <c r="H23" s="8">
        <v>68.748695988292894</v>
      </c>
      <c r="I23" s="8">
        <v>3.2930781256006401</v>
      </c>
      <c r="J23" s="8">
        <v>28.910263447758101</v>
      </c>
      <c r="K23" s="7">
        <v>577000</v>
      </c>
      <c r="L23" s="7">
        <v>429000</v>
      </c>
      <c r="M23" s="7">
        <v>411000</v>
      </c>
      <c r="N23" s="7">
        <v>18000</v>
      </c>
      <c r="O23" s="7">
        <v>148000</v>
      </c>
      <c r="P23" s="8">
        <v>74.359514843214399</v>
      </c>
      <c r="Q23" s="8">
        <v>71.173513255052299</v>
      </c>
      <c r="R23" s="8">
        <v>4.2845916825569699</v>
      </c>
      <c r="S23" s="8">
        <v>25.640485156785601</v>
      </c>
      <c r="T23" s="7">
        <v>588000</v>
      </c>
      <c r="U23" s="7">
        <v>399000</v>
      </c>
      <c r="V23" s="7">
        <v>391000</v>
      </c>
      <c r="W23" s="7">
        <v>9000</v>
      </c>
      <c r="X23" s="7">
        <v>189000</v>
      </c>
      <c r="Y23" s="8">
        <v>67.884939547082794</v>
      </c>
      <c r="Z23" s="8">
        <v>66.372067843190905</v>
      </c>
      <c r="AA23" s="8">
        <v>2.2285822363332999</v>
      </c>
      <c r="AB23" s="8">
        <v>32.115060452917199</v>
      </c>
      <c r="AC23" s="7"/>
    </row>
    <row r="24" spans="1:29" x14ac:dyDescent="0.25">
      <c r="A24" s="11" t="s">
        <v>107</v>
      </c>
      <c r="B24" s="7">
        <v>1166000</v>
      </c>
      <c r="C24" s="7">
        <v>842000</v>
      </c>
      <c r="D24" s="7">
        <v>819000</v>
      </c>
      <c r="E24" s="7">
        <v>23000</v>
      </c>
      <c r="F24" s="7">
        <v>325000</v>
      </c>
      <c r="G24" s="8">
        <v>72.171471401585293</v>
      </c>
      <c r="H24" s="8">
        <v>70.227163309329001</v>
      </c>
      <c r="I24" s="8">
        <v>2.6940119890829899</v>
      </c>
      <c r="J24" s="8">
        <v>27.8285285984147</v>
      </c>
      <c r="K24" s="7">
        <v>577000</v>
      </c>
      <c r="L24" s="7">
        <v>437000</v>
      </c>
      <c r="M24" s="7">
        <v>424000</v>
      </c>
      <c r="N24" s="7">
        <v>13000</v>
      </c>
      <c r="O24" s="7">
        <v>140000</v>
      </c>
      <c r="P24" s="8">
        <v>75.784083014510301</v>
      </c>
      <c r="Q24" s="8">
        <v>73.450479550348604</v>
      </c>
      <c r="R24" s="8">
        <v>3.0792791458792599</v>
      </c>
      <c r="S24" s="8">
        <v>24.215916985489699</v>
      </c>
      <c r="T24" s="7">
        <v>589000</v>
      </c>
      <c r="U24" s="7">
        <v>404000</v>
      </c>
      <c r="V24" s="7">
        <v>395000</v>
      </c>
      <c r="W24" s="7">
        <v>9000</v>
      </c>
      <c r="X24" s="7">
        <v>185000</v>
      </c>
      <c r="Y24" s="8">
        <v>68.631000516206399</v>
      </c>
      <c r="Z24" s="8">
        <v>67.068213904175707</v>
      </c>
      <c r="AA24" s="8">
        <v>2.2770855739770499</v>
      </c>
      <c r="AB24" s="8">
        <v>31.368999483793601</v>
      </c>
      <c r="AC24" s="7"/>
    </row>
    <row r="25" spans="1:29" x14ac:dyDescent="0.25">
      <c r="A25" s="11" t="s">
        <v>108</v>
      </c>
      <c r="B25" s="7">
        <v>1169000</v>
      </c>
      <c r="C25" s="7">
        <v>839000</v>
      </c>
      <c r="D25" s="7">
        <v>814000</v>
      </c>
      <c r="E25" s="7">
        <v>25000</v>
      </c>
      <c r="F25" s="7">
        <v>330000</v>
      </c>
      <c r="G25" s="8">
        <v>71.774958217893001</v>
      </c>
      <c r="H25" s="8">
        <v>69.603192014086602</v>
      </c>
      <c r="I25" s="8">
        <v>3.0257993285254599</v>
      </c>
      <c r="J25" s="8">
        <v>28.225041782106999</v>
      </c>
      <c r="K25" s="7">
        <v>579000</v>
      </c>
      <c r="L25" s="7">
        <v>438000</v>
      </c>
      <c r="M25" s="7">
        <v>422000</v>
      </c>
      <c r="N25" s="7">
        <v>16000</v>
      </c>
      <c r="O25" s="7">
        <v>140000</v>
      </c>
      <c r="P25" s="8">
        <v>75.715953921662603</v>
      </c>
      <c r="Q25" s="8">
        <v>72.969373211680306</v>
      </c>
      <c r="R25" s="8">
        <v>3.62747950428518</v>
      </c>
      <c r="S25" s="8">
        <v>24.284046078337401</v>
      </c>
      <c r="T25" s="7">
        <v>590000</v>
      </c>
      <c r="U25" s="7">
        <v>401000</v>
      </c>
      <c r="V25" s="7">
        <v>391000</v>
      </c>
      <c r="W25" s="7">
        <v>9000</v>
      </c>
      <c r="X25" s="7">
        <v>189000</v>
      </c>
      <c r="Y25" s="8">
        <v>67.912600170958598</v>
      </c>
      <c r="Z25" s="8">
        <v>66.304178766361005</v>
      </c>
      <c r="AA25" s="8">
        <v>2.36836964060962</v>
      </c>
      <c r="AB25" s="8">
        <v>32.087399829041402</v>
      </c>
      <c r="AC25" s="7"/>
    </row>
    <row r="26" spans="1:29" x14ac:dyDescent="0.25">
      <c r="A26" s="11" t="s">
        <v>109</v>
      </c>
      <c r="B26" s="7">
        <v>1170000</v>
      </c>
      <c r="C26" s="7">
        <v>858000</v>
      </c>
      <c r="D26" s="7">
        <v>834000</v>
      </c>
      <c r="E26" s="7">
        <v>24000</v>
      </c>
      <c r="F26" s="7">
        <v>312000</v>
      </c>
      <c r="G26" s="8">
        <v>73.335246390817801</v>
      </c>
      <c r="H26" s="8">
        <v>71.273900673626102</v>
      </c>
      <c r="I26" s="8">
        <v>2.8108526508609399</v>
      </c>
      <c r="J26" s="8">
        <v>26.664753609182199</v>
      </c>
      <c r="K26" s="7">
        <v>579000</v>
      </c>
      <c r="L26" s="7">
        <v>452000</v>
      </c>
      <c r="M26" s="7">
        <v>435000</v>
      </c>
      <c r="N26" s="7">
        <v>18000</v>
      </c>
      <c r="O26" s="7">
        <v>127000</v>
      </c>
      <c r="P26" s="8">
        <v>78.103685023616094</v>
      </c>
      <c r="Q26" s="8">
        <v>75.033833028961894</v>
      </c>
      <c r="R26" s="8">
        <v>3.93048291348352</v>
      </c>
      <c r="S26" s="8">
        <v>21.896314976383898</v>
      </c>
      <c r="T26" s="7">
        <v>591000</v>
      </c>
      <c r="U26" s="7">
        <v>406000</v>
      </c>
      <c r="V26" s="7">
        <v>399000</v>
      </c>
      <c r="W26" s="9">
        <v>6000</v>
      </c>
      <c r="X26" s="7">
        <v>185000</v>
      </c>
      <c r="Y26" s="8">
        <v>68.661547674510302</v>
      </c>
      <c r="Z26" s="8">
        <v>67.588671109871896</v>
      </c>
      <c r="AA26" s="10">
        <v>1.5625580852391501</v>
      </c>
      <c r="AB26" s="8">
        <v>31.338452325489701</v>
      </c>
      <c r="AC26" s="7" t="s">
        <v>110</v>
      </c>
    </row>
    <row r="27" spans="1:29" x14ac:dyDescent="0.25">
      <c r="A27" s="11" t="s">
        <v>111</v>
      </c>
      <c r="B27" s="7">
        <v>1169000</v>
      </c>
      <c r="C27" s="7">
        <v>861000</v>
      </c>
      <c r="D27" s="7">
        <v>840000</v>
      </c>
      <c r="E27" s="7">
        <v>21000</v>
      </c>
      <c r="F27" s="7">
        <v>308000</v>
      </c>
      <c r="G27" s="8">
        <v>73.621839243587502</v>
      </c>
      <c r="H27" s="8">
        <v>71.818246417870597</v>
      </c>
      <c r="I27" s="8">
        <v>2.4498068022309401</v>
      </c>
      <c r="J27" s="8">
        <v>26.378160756412498</v>
      </c>
      <c r="K27" s="7">
        <v>579000</v>
      </c>
      <c r="L27" s="7">
        <v>452000</v>
      </c>
      <c r="M27" s="7">
        <v>437000</v>
      </c>
      <c r="N27" s="7">
        <v>15000</v>
      </c>
      <c r="O27" s="7">
        <v>127000</v>
      </c>
      <c r="P27" s="8">
        <v>78.122284409802504</v>
      </c>
      <c r="Q27" s="8">
        <v>75.5406044320587</v>
      </c>
      <c r="R27" s="8">
        <v>3.3046652402036099</v>
      </c>
      <c r="S27" s="8">
        <v>21.8777155901975</v>
      </c>
      <c r="T27" s="7">
        <v>591000</v>
      </c>
      <c r="U27" s="7">
        <v>409000</v>
      </c>
      <c r="V27" s="7">
        <v>403000</v>
      </c>
      <c r="W27" s="9">
        <v>6000</v>
      </c>
      <c r="X27" s="7">
        <v>182000</v>
      </c>
      <c r="Y27" s="8">
        <v>69.211174224965106</v>
      </c>
      <c r="Z27" s="8">
        <v>68.170146358076593</v>
      </c>
      <c r="AA27" s="10">
        <v>1.5041326469982499</v>
      </c>
      <c r="AB27" s="8">
        <v>30.788825775034901</v>
      </c>
      <c r="AC27" s="7" t="s">
        <v>110</v>
      </c>
    </row>
    <row r="28" spans="1:29" x14ac:dyDescent="0.25">
      <c r="A28" s="11" t="s">
        <v>112</v>
      </c>
      <c r="B28" s="7">
        <v>1171000</v>
      </c>
      <c r="C28" s="7">
        <v>869000</v>
      </c>
      <c r="D28" s="7">
        <v>847000</v>
      </c>
      <c r="E28" s="7">
        <v>22000</v>
      </c>
      <c r="F28" s="7">
        <v>302000</v>
      </c>
      <c r="G28" s="8">
        <v>74.199159618924497</v>
      </c>
      <c r="H28" s="8">
        <v>72.350855914573003</v>
      </c>
      <c r="I28" s="8">
        <v>2.4910035556252499</v>
      </c>
      <c r="J28" s="8">
        <v>25.800840381075599</v>
      </c>
      <c r="K28" s="7">
        <v>579000</v>
      </c>
      <c r="L28" s="7">
        <v>454000</v>
      </c>
      <c r="M28" s="7">
        <v>440000</v>
      </c>
      <c r="N28" s="7">
        <v>14000</v>
      </c>
      <c r="O28" s="7">
        <v>126000</v>
      </c>
      <c r="P28" s="8">
        <v>78.321770106879498</v>
      </c>
      <c r="Q28" s="8">
        <v>75.980008794584506</v>
      </c>
      <c r="R28" s="8">
        <v>2.9899238859123898</v>
      </c>
      <c r="S28" s="8">
        <v>21.678229893120498</v>
      </c>
      <c r="T28" s="7">
        <v>591000</v>
      </c>
      <c r="U28" s="7">
        <v>415000</v>
      </c>
      <c r="V28" s="7">
        <v>407000</v>
      </c>
      <c r="W28" s="9">
        <v>8000</v>
      </c>
      <c r="X28" s="7">
        <v>176000</v>
      </c>
      <c r="Y28" s="8">
        <v>70.158939422499898</v>
      </c>
      <c r="Z28" s="8">
        <v>68.794231585261699</v>
      </c>
      <c r="AA28" s="10">
        <v>1.94516600232495</v>
      </c>
      <c r="AB28" s="8">
        <v>29.841060577500102</v>
      </c>
      <c r="AC28" s="7" t="s">
        <v>110</v>
      </c>
    </row>
    <row r="29" spans="1:29" x14ac:dyDescent="0.25">
      <c r="A29" s="11" t="s">
        <v>113</v>
      </c>
      <c r="B29" s="7">
        <v>1172000</v>
      </c>
      <c r="C29" s="7">
        <v>857000</v>
      </c>
      <c r="D29" s="7">
        <v>833000</v>
      </c>
      <c r="E29" s="7">
        <v>24000</v>
      </c>
      <c r="F29" s="7">
        <v>316000</v>
      </c>
      <c r="G29" s="8">
        <v>73.068009166228407</v>
      </c>
      <c r="H29" s="8">
        <v>71.058961051206794</v>
      </c>
      <c r="I29" s="8">
        <v>2.74955912710191</v>
      </c>
      <c r="J29" s="8">
        <v>26.9319908337716</v>
      </c>
      <c r="K29" s="7">
        <v>580000</v>
      </c>
      <c r="L29" s="7">
        <v>450000</v>
      </c>
      <c r="M29" s="7">
        <v>433000</v>
      </c>
      <c r="N29" s="7">
        <v>16000</v>
      </c>
      <c r="O29" s="7">
        <v>130000</v>
      </c>
      <c r="P29" s="8">
        <v>77.516915838578598</v>
      </c>
      <c r="Q29" s="8">
        <v>74.684433902976394</v>
      </c>
      <c r="R29" s="8">
        <v>3.6540178423772698</v>
      </c>
      <c r="S29" s="8">
        <v>22.483084161421399</v>
      </c>
      <c r="T29" s="7">
        <v>592000</v>
      </c>
      <c r="U29" s="7">
        <v>407000</v>
      </c>
      <c r="V29" s="7">
        <v>400000</v>
      </c>
      <c r="W29" s="9">
        <v>7000</v>
      </c>
      <c r="X29" s="7">
        <v>185000</v>
      </c>
      <c r="Y29" s="8">
        <v>68.708330390295998</v>
      </c>
      <c r="Z29" s="8">
        <v>67.5062011916187</v>
      </c>
      <c r="AA29" s="10">
        <v>1.74961200752323</v>
      </c>
      <c r="AB29" s="8">
        <v>31.291669609704002</v>
      </c>
      <c r="AC29" s="7" t="s">
        <v>110</v>
      </c>
    </row>
    <row r="30" spans="1:29" x14ac:dyDescent="0.25">
      <c r="A30" s="11" t="s">
        <v>114</v>
      </c>
      <c r="B30" s="7">
        <v>1174000</v>
      </c>
      <c r="C30" s="7">
        <v>871000</v>
      </c>
      <c r="D30" s="7">
        <v>854000</v>
      </c>
      <c r="E30" s="7">
        <v>17000</v>
      </c>
      <c r="F30" s="7">
        <v>303000</v>
      </c>
      <c r="G30" s="8">
        <v>74.205720700544703</v>
      </c>
      <c r="H30" s="8">
        <v>72.763468493767405</v>
      </c>
      <c r="I30" s="8">
        <v>1.9435862803589801</v>
      </c>
      <c r="J30" s="8">
        <v>25.794279299455301</v>
      </c>
      <c r="K30" s="7">
        <v>581000</v>
      </c>
      <c r="L30" s="7">
        <v>455000</v>
      </c>
      <c r="M30" s="7">
        <v>445000</v>
      </c>
      <c r="N30" s="7">
        <v>10000</v>
      </c>
      <c r="O30" s="7">
        <v>125000</v>
      </c>
      <c r="P30" s="8">
        <v>78.395562465352</v>
      </c>
      <c r="Q30" s="8">
        <v>76.593206814660704</v>
      </c>
      <c r="R30" s="8">
        <v>2.2990531530248699</v>
      </c>
      <c r="S30" s="8">
        <v>21.604437534648</v>
      </c>
      <c r="T30" s="7">
        <v>593000</v>
      </c>
      <c r="U30" s="7">
        <v>415000</v>
      </c>
      <c r="V30" s="7">
        <v>409000</v>
      </c>
      <c r="W30" s="9">
        <v>6000</v>
      </c>
      <c r="X30" s="7">
        <v>177000</v>
      </c>
      <c r="Y30" s="8">
        <v>70.099529296304297</v>
      </c>
      <c r="Z30" s="8">
        <v>69.010191053595307</v>
      </c>
      <c r="AA30" s="10">
        <v>1.55398795633064</v>
      </c>
      <c r="AB30" s="8">
        <v>29.900470703695699</v>
      </c>
      <c r="AC30" s="7" t="s">
        <v>110</v>
      </c>
    </row>
    <row r="31" spans="1:29" x14ac:dyDescent="0.25">
      <c r="A31" s="11" t="s">
        <v>115</v>
      </c>
      <c r="B31" s="7">
        <v>1000</v>
      </c>
      <c r="C31" s="7">
        <v>14000</v>
      </c>
      <c r="D31" s="7">
        <v>21000</v>
      </c>
      <c r="E31" s="7">
        <v>-7000</v>
      </c>
      <c r="F31" s="7">
        <v>-13000</v>
      </c>
      <c r="G31" s="8">
        <v>1.1377115343162201</v>
      </c>
      <c r="H31" s="8">
        <v>1.7045074425606499</v>
      </c>
      <c r="I31" s="8">
        <v>-0.80597284674293301</v>
      </c>
      <c r="J31" s="8">
        <v>-1.1377115343162201</v>
      </c>
      <c r="K31" s="7">
        <v>1000</v>
      </c>
      <c r="L31" s="7">
        <v>6000</v>
      </c>
      <c r="M31" s="7">
        <v>12000</v>
      </c>
      <c r="N31" s="7">
        <v>-6000</v>
      </c>
      <c r="O31" s="7">
        <v>-5000</v>
      </c>
      <c r="P31" s="8">
        <v>0.87864662677341698</v>
      </c>
      <c r="Q31" s="8">
        <v>1.9087729116843799</v>
      </c>
      <c r="R31" s="8">
        <v>-1.3549646893524001</v>
      </c>
      <c r="S31" s="8">
        <v>-0.87864662677341299</v>
      </c>
      <c r="T31" s="7">
        <v>1000</v>
      </c>
      <c r="U31" s="7">
        <v>9000</v>
      </c>
      <c r="V31" s="7">
        <v>9000</v>
      </c>
      <c r="W31" s="9">
        <v>-1000</v>
      </c>
      <c r="X31" s="7">
        <v>-8000</v>
      </c>
      <c r="Y31" s="8">
        <v>1.3911989060082599</v>
      </c>
      <c r="Z31" s="8">
        <v>1.5039898619765799</v>
      </c>
      <c r="AA31" s="10">
        <v>-0.195624051192587</v>
      </c>
      <c r="AB31" s="8">
        <v>-1.3911989060082599</v>
      </c>
      <c r="AC31" s="7" t="s">
        <v>110</v>
      </c>
    </row>
    <row r="32" spans="1:29" x14ac:dyDescent="0.25">
      <c r="A32" s="11" t="s">
        <v>117</v>
      </c>
      <c r="B32" s="7">
        <v>3000</v>
      </c>
      <c r="C32" s="7">
        <v>13000</v>
      </c>
      <c r="D32" s="7">
        <v>20000</v>
      </c>
      <c r="E32" s="7">
        <v>-7000</v>
      </c>
      <c r="F32" s="7">
        <v>-9000</v>
      </c>
      <c r="G32" s="8">
        <v>0.87047430972687301</v>
      </c>
      <c r="H32" s="8">
        <v>1.4895678201413001</v>
      </c>
      <c r="I32" s="8">
        <v>-0.86726637050195998</v>
      </c>
      <c r="J32" s="8">
        <v>-0.87047430972686302</v>
      </c>
      <c r="K32" s="7">
        <v>2000</v>
      </c>
      <c r="L32" s="7">
        <v>3000</v>
      </c>
      <c r="M32" s="7">
        <v>10000</v>
      </c>
      <c r="N32" s="7">
        <v>-7000</v>
      </c>
      <c r="O32" s="7">
        <v>-1000</v>
      </c>
      <c r="P32" s="8">
        <v>0.29187744173589197</v>
      </c>
      <c r="Q32" s="8">
        <v>1.5593737856988701</v>
      </c>
      <c r="R32" s="8">
        <v>-1.6314297604586501</v>
      </c>
      <c r="S32" s="8">
        <v>-0.29187744173588798</v>
      </c>
      <c r="T32" s="7">
        <v>2000</v>
      </c>
      <c r="U32" s="7">
        <v>10000</v>
      </c>
      <c r="V32" s="7">
        <v>10000</v>
      </c>
      <c r="W32" s="9">
        <v>0</v>
      </c>
      <c r="X32" s="7">
        <v>-8000</v>
      </c>
      <c r="Y32" s="8">
        <v>1.4379816217939501</v>
      </c>
      <c r="Z32" s="8">
        <v>1.4215199437233299</v>
      </c>
      <c r="AA32" s="10">
        <v>-8.5701289085136096E-3</v>
      </c>
      <c r="AB32" s="8">
        <v>-1.4379816217939601</v>
      </c>
      <c r="AC32" s="7" t="s">
        <v>110</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119</v>
      </c>
    </row>
    <row r="2" spans="1:29" x14ac:dyDescent="0.25">
      <c r="A2" t="s">
        <v>120</v>
      </c>
    </row>
    <row r="3" spans="1:29" ht="30" customHeight="1" x14ac:dyDescent="0.3">
      <c r="A3" s="3" t="s">
        <v>69</v>
      </c>
    </row>
    <row r="4" spans="1:29" x14ac:dyDescent="0.25">
      <c r="A4" t="s">
        <v>72</v>
      </c>
    </row>
    <row r="5" spans="1:29" x14ac:dyDescent="0.25">
      <c r="A5" t="s">
        <v>73</v>
      </c>
    </row>
    <row r="6" spans="1:29" ht="30" customHeight="1" x14ac:dyDescent="0.3">
      <c r="A6" s="3" t="s">
        <v>121</v>
      </c>
    </row>
    <row r="7" spans="1:29" ht="62.4" x14ac:dyDescent="0.3">
      <c r="A7" s="5" t="s">
        <v>76</v>
      </c>
      <c r="B7" s="6" t="s">
        <v>77</v>
      </c>
      <c r="C7" s="6" t="s">
        <v>78</v>
      </c>
      <c r="D7" s="6" t="s">
        <v>79</v>
      </c>
      <c r="E7" s="6" t="s">
        <v>80</v>
      </c>
      <c r="F7" s="6" t="s">
        <v>81</v>
      </c>
      <c r="G7" s="6" t="s">
        <v>82</v>
      </c>
      <c r="H7" s="6" t="s">
        <v>83</v>
      </c>
      <c r="I7" s="6" t="s">
        <v>123</v>
      </c>
      <c r="J7" s="6" t="s">
        <v>85</v>
      </c>
      <c r="K7" s="6" t="s">
        <v>124</v>
      </c>
      <c r="L7" s="6" t="s">
        <v>87</v>
      </c>
      <c r="M7" s="6" t="s">
        <v>88</v>
      </c>
      <c r="N7" s="6" t="s">
        <v>89</v>
      </c>
      <c r="O7" s="6" t="s">
        <v>90</v>
      </c>
      <c r="P7" s="6" t="s">
        <v>91</v>
      </c>
      <c r="Q7" s="6" t="s">
        <v>92</v>
      </c>
      <c r="R7" s="6" t="s">
        <v>93</v>
      </c>
      <c r="S7" s="6" t="s">
        <v>94</v>
      </c>
      <c r="T7" s="6" t="s">
        <v>125</v>
      </c>
      <c r="U7" s="6" t="s">
        <v>96</v>
      </c>
      <c r="V7" s="6" t="s">
        <v>97</v>
      </c>
      <c r="W7" s="6" t="s">
        <v>98</v>
      </c>
      <c r="X7" s="6" t="s">
        <v>99</v>
      </c>
      <c r="Y7" s="6" t="s">
        <v>100</v>
      </c>
      <c r="Z7" s="6" t="s">
        <v>101</v>
      </c>
      <c r="AA7" s="6" t="s">
        <v>126</v>
      </c>
      <c r="AB7" s="6" t="s">
        <v>103</v>
      </c>
      <c r="AC7" s="6" t="s">
        <v>104</v>
      </c>
    </row>
    <row r="8" spans="1:29" x14ac:dyDescent="0.25">
      <c r="A8" s="11" t="s">
        <v>105</v>
      </c>
      <c r="B8" s="7">
        <v>1480000</v>
      </c>
      <c r="C8" s="7">
        <v>864000</v>
      </c>
      <c r="D8" s="7">
        <v>830000</v>
      </c>
      <c r="E8" s="7">
        <v>34000</v>
      </c>
      <c r="F8" s="7">
        <v>616000</v>
      </c>
      <c r="G8" s="8">
        <v>58.397093043682702</v>
      </c>
      <c r="H8" s="8">
        <v>56.067149717979802</v>
      </c>
      <c r="I8" s="8">
        <v>3.9898275826161802</v>
      </c>
      <c r="J8" s="8">
        <v>41.602906956317298</v>
      </c>
      <c r="K8" s="7">
        <v>723000</v>
      </c>
      <c r="L8" s="7">
        <v>442000</v>
      </c>
      <c r="M8" s="7">
        <v>420000</v>
      </c>
      <c r="N8" s="7">
        <v>23000</v>
      </c>
      <c r="O8" s="7">
        <v>281000</v>
      </c>
      <c r="P8" s="8">
        <v>61.127100907132899</v>
      </c>
      <c r="Q8" s="8">
        <v>57.995681372671001</v>
      </c>
      <c r="R8" s="8">
        <v>5.1228006694106503</v>
      </c>
      <c r="S8" s="8">
        <v>38.872899092867101</v>
      </c>
      <c r="T8" s="7">
        <v>757000</v>
      </c>
      <c r="U8" s="7">
        <v>422000</v>
      </c>
      <c r="V8" s="7">
        <v>410000</v>
      </c>
      <c r="W8" s="7">
        <v>12000</v>
      </c>
      <c r="X8" s="7">
        <v>335000</v>
      </c>
      <c r="Y8" s="8">
        <v>55.787158795651401</v>
      </c>
      <c r="Z8" s="8">
        <v>54.223440444692301</v>
      </c>
      <c r="AA8" s="8">
        <v>2.8030076897929002</v>
      </c>
      <c r="AB8" s="8">
        <v>44.212841204348599</v>
      </c>
      <c r="AC8" s="7"/>
    </row>
    <row r="9" spans="1:29" x14ac:dyDescent="0.25">
      <c r="A9" s="11" t="s">
        <v>106</v>
      </c>
      <c r="B9" s="7">
        <v>1479000</v>
      </c>
      <c r="C9" s="7">
        <v>856000</v>
      </c>
      <c r="D9" s="7">
        <v>828000</v>
      </c>
      <c r="E9" s="7">
        <v>27000</v>
      </c>
      <c r="F9" s="7">
        <v>623000</v>
      </c>
      <c r="G9" s="8">
        <v>57.8537559001294</v>
      </c>
      <c r="H9" s="8">
        <v>56.000467885919697</v>
      </c>
      <c r="I9" s="8">
        <v>3.20340137882997</v>
      </c>
      <c r="J9" s="8">
        <v>42.1462440998706</v>
      </c>
      <c r="K9" s="7">
        <v>723000</v>
      </c>
      <c r="L9" s="7">
        <v>446000</v>
      </c>
      <c r="M9" s="7">
        <v>427000</v>
      </c>
      <c r="N9" s="7">
        <v>19000</v>
      </c>
      <c r="O9" s="7">
        <v>277000</v>
      </c>
      <c r="P9" s="8">
        <v>61.690136948402298</v>
      </c>
      <c r="Q9" s="8">
        <v>59.126850186747802</v>
      </c>
      <c r="R9" s="8">
        <v>4.1550998076052004</v>
      </c>
      <c r="S9" s="8">
        <v>38.309863051597702</v>
      </c>
      <c r="T9" s="7">
        <v>756000</v>
      </c>
      <c r="U9" s="7">
        <v>410000</v>
      </c>
      <c r="V9" s="7">
        <v>401000</v>
      </c>
      <c r="W9" s="7">
        <v>9000</v>
      </c>
      <c r="X9" s="7">
        <v>346000</v>
      </c>
      <c r="Y9" s="8">
        <v>54.185794604632001</v>
      </c>
      <c r="Z9" s="8">
        <v>53.011335907090803</v>
      </c>
      <c r="AA9" s="8">
        <v>2.1674660418115899</v>
      </c>
      <c r="AB9" s="8">
        <v>45.814205395367999</v>
      </c>
      <c r="AC9" s="7"/>
    </row>
    <row r="10" spans="1:29" x14ac:dyDescent="0.25">
      <c r="A10" s="11" t="s">
        <v>107</v>
      </c>
      <c r="B10" s="7">
        <v>1480000</v>
      </c>
      <c r="C10" s="7">
        <v>871000</v>
      </c>
      <c r="D10" s="7">
        <v>848000</v>
      </c>
      <c r="E10" s="7">
        <v>23000</v>
      </c>
      <c r="F10" s="7">
        <v>609000</v>
      </c>
      <c r="G10" s="8">
        <v>58.868740039763203</v>
      </c>
      <c r="H10" s="8">
        <v>57.319824004010101</v>
      </c>
      <c r="I10" s="8">
        <v>2.6311350212471498</v>
      </c>
      <c r="J10" s="8">
        <v>41.131259960236697</v>
      </c>
      <c r="K10" s="7">
        <v>723000</v>
      </c>
      <c r="L10" s="7">
        <v>457000</v>
      </c>
      <c r="M10" s="7">
        <v>444000</v>
      </c>
      <c r="N10" s="7">
        <v>14000</v>
      </c>
      <c r="O10" s="7">
        <v>266000</v>
      </c>
      <c r="P10" s="8">
        <v>63.200960899198201</v>
      </c>
      <c r="Q10" s="8">
        <v>61.307912076064703</v>
      </c>
      <c r="R10" s="8">
        <v>2.9952848757359201</v>
      </c>
      <c r="S10" s="8">
        <v>36.799039100801799</v>
      </c>
      <c r="T10" s="7">
        <v>757000</v>
      </c>
      <c r="U10" s="7">
        <v>414000</v>
      </c>
      <c r="V10" s="7">
        <v>405000</v>
      </c>
      <c r="W10" s="7">
        <v>9000</v>
      </c>
      <c r="X10" s="7">
        <v>343000</v>
      </c>
      <c r="Y10" s="8">
        <v>54.727051212254203</v>
      </c>
      <c r="Z10" s="8">
        <v>53.507132927751002</v>
      </c>
      <c r="AA10" s="8">
        <v>2.2290955888921902</v>
      </c>
      <c r="AB10" s="8">
        <v>45.272948787745896</v>
      </c>
      <c r="AC10" s="7"/>
    </row>
    <row r="11" spans="1:29" x14ac:dyDescent="0.25">
      <c r="A11" s="11" t="s">
        <v>108</v>
      </c>
      <c r="B11" s="7">
        <v>1484000</v>
      </c>
      <c r="C11" s="7">
        <v>879000</v>
      </c>
      <c r="D11" s="7">
        <v>854000</v>
      </c>
      <c r="E11" s="7">
        <v>26000</v>
      </c>
      <c r="F11" s="7">
        <v>604000</v>
      </c>
      <c r="G11" s="8">
        <v>59.273242254379397</v>
      </c>
      <c r="H11" s="8">
        <v>57.546638194382702</v>
      </c>
      <c r="I11" s="8">
        <v>2.9129570010473702</v>
      </c>
      <c r="J11" s="8">
        <v>40.726757745620603</v>
      </c>
      <c r="K11" s="7">
        <v>725000</v>
      </c>
      <c r="L11" s="7">
        <v>465000</v>
      </c>
      <c r="M11" s="7">
        <v>449000</v>
      </c>
      <c r="N11" s="7">
        <v>16000</v>
      </c>
      <c r="O11" s="7">
        <v>260000</v>
      </c>
      <c r="P11" s="8">
        <v>64.079585934687898</v>
      </c>
      <c r="Q11" s="8">
        <v>61.8659693864182</v>
      </c>
      <c r="R11" s="8">
        <v>3.4544801062320998</v>
      </c>
      <c r="S11" s="8">
        <v>35.920414065312102</v>
      </c>
      <c r="T11" s="7">
        <v>758000</v>
      </c>
      <c r="U11" s="7">
        <v>415000</v>
      </c>
      <c r="V11" s="7">
        <v>405000</v>
      </c>
      <c r="W11" s="7">
        <v>10000</v>
      </c>
      <c r="X11" s="7">
        <v>344000</v>
      </c>
      <c r="Y11" s="8">
        <v>54.678190244513402</v>
      </c>
      <c r="Z11" s="8">
        <v>53.417189117206902</v>
      </c>
      <c r="AA11" s="8">
        <v>2.30622323392106</v>
      </c>
      <c r="AB11" s="8">
        <v>45.321809755486598</v>
      </c>
      <c r="AC11" s="7"/>
    </row>
    <row r="12" spans="1:29" x14ac:dyDescent="0.25">
      <c r="A12" s="11" t="s">
        <v>109</v>
      </c>
      <c r="B12" s="7">
        <v>1485000</v>
      </c>
      <c r="C12" s="7">
        <v>888000</v>
      </c>
      <c r="D12" s="7">
        <v>864000</v>
      </c>
      <c r="E12" s="7">
        <v>25000</v>
      </c>
      <c r="F12" s="7">
        <v>597000</v>
      </c>
      <c r="G12" s="8">
        <v>59.793955331853503</v>
      </c>
      <c r="H12" s="8">
        <v>58.137195694633199</v>
      </c>
      <c r="I12" s="8">
        <v>2.77078114004222</v>
      </c>
      <c r="J12" s="8">
        <v>40.206044668146497</v>
      </c>
      <c r="K12" s="7">
        <v>726000</v>
      </c>
      <c r="L12" s="7">
        <v>468000</v>
      </c>
      <c r="M12" s="7">
        <v>449000</v>
      </c>
      <c r="N12" s="7">
        <v>18000</v>
      </c>
      <c r="O12" s="7">
        <v>258000</v>
      </c>
      <c r="P12" s="8">
        <v>64.411012379077704</v>
      </c>
      <c r="Q12" s="8">
        <v>61.909851883584103</v>
      </c>
      <c r="R12" s="8">
        <v>3.88312557606397</v>
      </c>
      <c r="S12" s="8">
        <v>35.588987620922303</v>
      </c>
      <c r="T12" s="7">
        <v>759000</v>
      </c>
      <c r="U12" s="7">
        <v>421000</v>
      </c>
      <c r="V12" s="7">
        <v>414000</v>
      </c>
      <c r="W12" s="9">
        <v>6000</v>
      </c>
      <c r="X12" s="7">
        <v>339000</v>
      </c>
      <c r="Y12" s="8">
        <v>55.379639311705397</v>
      </c>
      <c r="Z12" s="8">
        <v>54.530201784213901</v>
      </c>
      <c r="AA12" s="10">
        <v>1.5338444562818701</v>
      </c>
      <c r="AB12" s="8">
        <v>44.620360688294603</v>
      </c>
      <c r="AC12" s="7" t="s">
        <v>110</v>
      </c>
    </row>
    <row r="13" spans="1:29" x14ac:dyDescent="0.25">
      <c r="A13" s="11" t="s">
        <v>111</v>
      </c>
      <c r="B13" s="7">
        <v>1484000</v>
      </c>
      <c r="C13" s="7">
        <v>891000</v>
      </c>
      <c r="D13" s="7">
        <v>869000</v>
      </c>
      <c r="E13" s="7">
        <v>21000</v>
      </c>
      <c r="F13" s="7">
        <v>594000</v>
      </c>
      <c r="G13" s="8">
        <v>60.0067777928246</v>
      </c>
      <c r="H13" s="8">
        <v>58.579398878497599</v>
      </c>
      <c r="I13" s="8">
        <v>2.3786961520497298</v>
      </c>
      <c r="J13" s="8">
        <v>39.9932222071754</v>
      </c>
      <c r="K13" s="7">
        <v>725000</v>
      </c>
      <c r="L13" s="7">
        <v>471000</v>
      </c>
      <c r="M13" s="7">
        <v>456000</v>
      </c>
      <c r="N13" s="7">
        <v>15000</v>
      </c>
      <c r="O13" s="7">
        <v>254000</v>
      </c>
      <c r="P13" s="8">
        <v>64.974567509821497</v>
      </c>
      <c r="Q13" s="8">
        <v>62.900544489627102</v>
      </c>
      <c r="R13" s="8">
        <v>3.1920535983265399</v>
      </c>
      <c r="S13" s="8">
        <v>35.025432490178503</v>
      </c>
      <c r="T13" s="7">
        <v>759000</v>
      </c>
      <c r="U13" s="7">
        <v>419000</v>
      </c>
      <c r="V13" s="7">
        <v>413000</v>
      </c>
      <c r="W13" s="9">
        <v>6000</v>
      </c>
      <c r="X13" s="7">
        <v>340000</v>
      </c>
      <c r="Y13" s="8">
        <v>55.2573836103684</v>
      </c>
      <c r="Z13" s="8">
        <v>54.448220830274799</v>
      </c>
      <c r="AA13" s="10">
        <v>1.4643523222147501</v>
      </c>
      <c r="AB13" s="8">
        <v>44.7426163896316</v>
      </c>
      <c r="AC13" s="7" t="s">
        <v>110</v>
      </c>
    </row>
    <row r="14" spans="1:29" x14ac:dyDescent="0.25">
      <c r="A14" s="11" t="s">
        <v>112</v>
      </c>
      <c r="B14" s="7">
        <v>1486000</v>
      </c>
      <c r="C14" s="7">
        <v>902000</v>
      </c>
      <c r="D14" s="7">
        <v>881000</v>
      </c>
      <c r="E14" s="7">
        <v>22000</v>
      </c>
      <c r="F14" s="7">
        <v>583000</v>
      </c>
      <c r="G14" s="8">
        <v>60.7386972416801</v>
      </c>
      <c r="H14" s="8">
        <v>59.275072821153401</v>
      </c>
      <c r="I14" s="8">
        <v>2.40970664007313</v>
      </c>
      <c r="J14" s="8">
        <v>39.2613027583199</v>
      </c>
      <c r="K14" s="7">
        <v>726000</v>
      </c>
      <c r="L14" s="7">
        <v>473000</v>
      </c>
      <c r="M14" s="7">
        <v>459000</v>
      </c>
      <c r="N14" s="7">
        <v>14000</v>
      </c>
      <c r="O14" s="7">
        <v>253000</v>
      </c>
      <c r="P14" s="8">
        <v>65.179338606270207</v>
      </c>
      <c r="Q14" s="8">
        <v>63.270561149177098</v>
      </c>
      <c r="R14" s="8">
        <v>2.92850080701725</v>
      </c>
      <c r="S14" s="8">
        <v>34.8206613937298</v>
      </c>
      <c r="T14" s="7">
        <v>760000</v>
      </c>
      <c r="U14" s="7">
        <v>429000</v>
      </c>
      <c r="V14" s="7">
        <v>421000</v>
      </c>
      <c r="W14" s="9">
        <v>8000</v>
      </c>
      <c r="X14" s="7">
        <v>330000</v>
      </c>
      <c r="Y14" s="8">
        <v>56.493217554317503</v>
      </c>
      <c r="Z14" s="8">
        <v>55.455182146580903</v>
      </c>
      <c r="AA14" s="10">
        <v>1.83745138385606</v>
      </c>
      <c r="AB14" s="8">
        <v>43.506782445682497</v>
      </c>
      <c r="AC14" s="7" t="s">
        <v>110</v>
      </c>
    </row>
    <row r="15" spans="1:29" x14ac:dyDescent="0.25">
      <c r="A15" s="11" t="s">
        <v>113</v>
      </c>
      <c r="B15" s="7">
        <v>1488000</v>
      </c>
      <c r="C15" s="7">
        <v>887000</v>
      </c>
      <c r="D15" s="7">
        <v>863000</v>
      </c>
      <c r="E15" s="7">
        <v>24000</v>
      </c>
      <c r="F15" s="7">
        <v>601000</v>
      </c>
      <c r="G15" s="8">
        <v>59.588510334287498</v>
      </c>
      <c r="H15" s="8">
        <v>57.969932341383299</v>
      </c>
      <c r="I15" s="8">
        <v>2.7162585267260999</v>
      </c>
      <c r="J15" s="8">
        <v>40.411489665712502</v>
      </c>
      <c r="K15" s="7">
        <v>727000</v>
      </c>
      <c r="L15" s="7">
        <v>468000</v>
      </c>
      <c r="M15" s="7">
        <v>451000</v>
      </c>
      <c r="N15" s="7">
        <v>17000</v>
      </c>
      <c r="O15" s="7">
        <v>259000</v>
      </c>
      <c r="P15" s="8">
        <v>64.386884560591</v>
      </c>
      <c r="Q15" s="8">
        <v>62.075978679985298</v>
      </c>
      <c r="R15" s="8">
        <v>3.58909410880262</v>
      </c>
      <c r="S15" s="8">
        <v>35.613115439409</v>
      </c>
      <c r="T15" s="7">
        <v>761000</v>
      </c>
      <c r="U15" s="7">
        <v>418000</v>
      </c>
      <c r="V15" s="7">
        <v>411000</v>
      </c>
      <c r="W15" s="9">
        <v>7000</v>
      </c>
      <c r="X15" s="7">
        <v>342000</v>
      </c>
      <c r="Y15" s="8">
        <v>55.001465741737597</v>
      </c>
      <c r="Z15" s="8">
        <v>54.044724184212797</v>
      </c>
      <c r="AA15" s="10">
        <v>1.7394837476099401</v>
      </c>
      <c r="AB15" s="8">
        <v>44.998534258262403</v>
      </c>
      <c r="AC15" s="7" t="s">
        <v>110</v>
      </c>
    </row>
    <row r="16" spans="1:29" x14ac:dyDescent="0.25">
      <c r="A16" s="11" t="s">
        <v>114</v>
      </c>
      <c r="B16" s="7">
        <v>1489000</v>
      </c>
      <c r="C16" s="7">
        <v>904000</v>
      </c>
      <c r="D16" s="7">
        <v>885000</v>
      </c>
      <c r="E16" s="7">
        <v>20000</v>
      </c>
      <c r="F16" s="7">
        <v>585000</v>
      </c>
      <c r="G16" s="8">
        <v>60.705044800449002</v>
      </c>
      <c r="H16" s="8">
        <v>59.393794134115304</v>
      </c>
      <c r="I16" s="8">
        <v>2.1600357443834199</v>
      </c>
      <c r="J16" s="8">
        <v>39.294955199550998</v>
      </c>
      <c r="K16" s="7">
        <v>728000</v>
      </c>
      <c r="L16" s="7">
        <v>477000</v>
      </c>
      <c r="M16" s="7">
        <v>465000</v>
      </c>
      <c r="N16" s="7">
        <v>11000</v>
      </c>
      <c r="O16" s="7">
        <v>251000</v>
      </c>
      <c r="P16" s="8">
        <v>65.480371808590306</v>
      </c>
      <c r="Q16" s="8">
        <v>63.913907657735002</v>
      </c>
      <c r="R16" s="8">
        <v>2.3922652049598998</v>
      </c>
      <c r="S16" s="8">
        <v>34.519628191409701</v>
      </c>
      <c r="T16" s="7">
        <v>761000</v>
      </c>
      <c r="U16" s="7">
        <v>427000</v>
      </c>
      <c r="V16" s="7">
        <v>419000</v>
      </c>
      <c r="W16" s="9">
        <v>8000</v>
      </c>
      <c r="X16" s="7">
        <v>334000</v>
      </c>
      <c r="Y16" s="8">
        <v>56.139648187423298</v>
      </c>
      <c r="Z16" s="8">
        <v>55.072391445662099</v>
      </c>
      <c r="AA16" s="10">
        <v>1.9010748663727099</v>
      </c>
      <c r="AB16" s="8">
        <v>43.860351812576702</v>
      </c>
      <c r="AC16" s="7" t="s">
        <v>110</v>
      </c>
    </row>
    <row r="17" spans="1:29" x14ac:dyDescent="0.25">
      <c r="A17" s="11" t="s">
        <v>115</v>
      </c>
      <c r="B17" s="7">
        <v>2000</v>
      </c>
      <c r="C17" s="7">
        <v>18000</v>
      </c>
      <c r="D17" s="7">
        <v>22000</v>
      </c>
      <c r="E17" s="7">
        <v>-5000</v>
      </c>
      <c r="F17" s="7">
        <v>-16000</v>
      </c>
      <c r="G17" s="8">
        <v>1.1165344661615</v>
      </c>
      <c r="H17" s="8">
        <v>1.4238617927320001</v>
      </c>
      <c r="I17" s="8">
        <v>-0.55622278234267997</v>
      </c>
      <c r="J17" s="8">
        <v>-1.1165344661615</v>
      </c>
      <c r="K17" s="7">
        <v>1000</v>
      </c>
      <c r="L17" s="7">
        <v>8000</v>
      </c>
      <c r="M17" s="7">
        <v>14000</v>
      </c>
      <c r="N17" s="7">
        <v>-5000</v>
      </c>
      <c r="O17" s="7">
        <v>-8000</v>
      </c>
      <c r="P17" s="8">
        <v>1.0934872479993101</v>
      </c>
      <c r="Q17" s="8">
        <v>1.8379289777497001</v>
      </c>
      <c r="R17" s="8">
        <v>-1.19682890384272</v>
      </c>
      <c r="S17" s="8">
        <v>-1.0934872479993001</v>
      </c>
      <c r="T17" s="7">
        <v>1000</v>
      </c>
      <c r="U17" s="7">
        <v>9000</v>
      </c>
      <c r="V17" s="7">
        <v>8000</v>
      </c>
      <c r="W17" s="9">
        <v>1000</v>
      </c>
      <c r="X17" s="7">
        <v>-8000</v>
      </c>
      <c r="Y17" s="8">
        <v>1.1381824456856999</v>
      </c>
      <c r="Z17" s="8">
        <v>1.0276672614493001</v>
      </c>
      <c r="AA17" s="10">
        <v>0.16159111876276999</v>
      </c>
      <c r="AB17" s="8">
        <v>-1.1381824456856999</v>
      </c>
      <c r="AC17" s="7" t="s">
        <v>110</v>
      </c>
    </row>
    <row r="18" spans="1:29" x14ac:dyDescent="0.25">
      <c r="A18" s="11" t="s">
        <v>117</v>
      </c>
      <c r="B18" s="7">
        <v>4000</v>
      </c>
      <c r="C18" s="7">
        <v>16000</v>
      </c>
      <c r="D18" s="7">
        <v>21000</v>
      </c>
      <c r="E18" s="7">
        <v>-5000</v>
      </c>
      <c r="F18" s="7">
        <v>-12000</v>
      </c>
      <c r="G18" s="8">
        <v>0.911089468595499</v>
      </c>
      <c r="H18" s="8">
        <v>1.2565984394820999</v>
      </c>
      <c r="I18" s="8">
        <v>-0.61074539565880004</v>
      </c>
      <c r="J18" s="8">
        <v>-0.911089468595499</v>
      </c>
      <c r="K18" s="7">
        <v>2000</v>
      </c>
      <c r="L18" s="7">
        <v>9000</v>
      </c>
      <c r="M18" s="7">
        <v>16000</v>
      </c>
      <c r="N18" s="7">
        <v>-7000</v>
      </c>
      <c r="O18" s="7">
        <v>-7000</v>
      </c>
      <c r="P18" s="8">
        <v>1.0693594295126001</v>
      </c>
      <c r="Q18" s="8">
        <v>2.0040557741509</v>
      </c>
      <c r="R18" s="8">
        <v>-1.49086037110407</v>
      </c>
      <c r="S18" s="8">
        <v>-1.0693594295126001</v>
      </c>
      <c r="T18" s="7">
        <v>2000</v>
      </c>
      <c r="U18" s="7">
        <v>7000</v>
      </c>
      <c r="V18" s="7">
        <v>5000</v>
      </c>
      <c r="W18" s="9">
        <v>2000</v>
      </c>
      <c r="X18" s="7">
        <v>-5000</v>
      </c>
      <c r="Y18" s="8">
        <v>0.76000887571790099</v>
      </c>
      <c r="Z18" s="8">
        <v>0.54218966144819802</v>
      </c>
      <c r="AA18" s="10">
        <v>0.36723041009084001</v>
      </c>
      <c r="AB18" s="8">
        <v>-0.76000887571790099</v>
      </c>
      <c r="AC18" s="7" t="s">
        <v>110</v>
      </c>
    </row>
    <row r="19" spans="1:29" x14ac:dyDescent="0.25">
      <c r="A19" s="7"/>
      <c r="B19" s="7"/>
      <c r="C19" s="7"/>
      <c r="D19" s="7"/>
      <c r="E19" s="7"/>
      <c r="F19" s="7"/>
      <c r="G19" s="8"/>
      <c r="H19" s="8"/>
      <c r="I19" s="8"/>
      <c r="J19" s="8"/>
      <c r="K19" s="7"/>
      <c r="L19" s="7"/>
      <c r="M19" s="7"/>
      <c r="N19" s="7"/>
      <c r="O19" s="7"/>
      <c r="P19" s="8"/>
      <c r="Q19" s="8"/>
      <c r="R19" s="8"/>
      <c r="S19" s="8"/>
      <c r="T19" s="7"/>
      <c r="U19" s="7"/>
      <c r="V19" s="7"/>
      <c r="W19" s="7"/>
      <c r="X19" s="7"/>
      <c r="Y19" s="8"/>
      <c r="Z19" s="8"/>
      <c r="AA19" s="8"/>
      <c r="AB19" s="8"/>
      <c r="AC19" s="7"/>
    </row>
    <row r="20" spans="1:29" ht="30" customHeight="1" x14ac:dyDescent="0.3">
      <c r="A20" s="3" t="s">
        <v>122</v>
      </c>
    </row>
    <row r="21" spans="1:29" ht="62.4" x14ac:dyDescent="0.3">
      <c r="A21" s="5" t="s">
        <v>76</v>
      </c>
      <c r="B21" s="6" t="s">
        <v>118</v>
      </c>
      <c r="C21" s="6" t="s">
        <v>78</v>
      </c>
      <c r="D21" s="6" t="s">
        <v>79</v>
      </c>
      <c r="E21" s="6" t="s">
        <v>80</v>
      </c>
      <c r="F21" s="6" t="s">
        <v>81</v>
      </c>
      <c r="G21" s="6" t="s">
        <v>82</v>
      </c>
      <c r="H21" s="6" t="s">
        <v>83</v>
      </c>
      <c r="I21" s="6" t="s">
        <v>123</v>
      </c>
      <c r="J21" s="6" t="s">
        <v>85</v>
      </c>
      <c r="K21" s="6" t="s">
        <v>127</v>
      </c>
      <c r="L21" s="6" t="s">
        <v>87</v>
      </c>
      <c r="M21" s="6" t="s">
        <v>88</v>
      </c>
      <c r="N21" s="6" t="s">
        <v>89</v>
      </c>
      <c r="O21" s="6" t="s">
        <v>90</v>
      </c>
      <c r="P21" s="6" t="s">
        <v>91</v>
      </c>
      <c r="Q21" s="6" t="s">
        <v>92</v>
      </c>
      <c r="R21" s="6" t="s">
        <v>93</v>
      </c>
      <c r="S21" s="6" t="s">
        <v>94</v>
      </c>
      <c r="T21" s="6" t="s">
        <v>128</v>
      </c>
      <c r="U21" s="6" t="s">
        <v>96</v>
      </c>
      <c r="V21" s="6" t="s">
        <v>97</v>
      </c>
      <c r="W21" s="6" t="s">
        <v>98</v>
      </c>
      <c r="X21" s="6" t="s">
        <v>99</v>
      </c>
      <c r="Y21" s="6" t="s">
        <v>100</v>
      </c>
      <c r="Z21" s="6" t="s">
        <v>101</v>
      </c>
      <c r="AA21" s="6" t="s">
        <v>126</v>
      </c>
      <c r="AB21" s="6" t="s">
        <v>103</v>
      </c>
      <c r="AC21" s="6" t="s">
        <v>104</v>
      </c>
    </row>
    <row r="22" spans="1:29" x14ac:dyDescent="0.25">
      <c r="A22" s="11" t="s">
        <v>105</v>
      </c>
      <c r="B22" s="7">
        <v>1166000</v>
      </c>
      <c r="C22" s="7">
        <v>828000</v>
      </c>
      <c r="D22" s="7">
        <v>794000</v>
      </c>
      <c r="E22" s="7">
        <v>34000</v>
      </c>
      <c r="F22" s="7">
        <v>338000</v>
      </c>
      <c r="G22" s="8">
        <v>71.043855067914905</v>
      </c>
      <c r="H22" s="8">
        <v>68.097258275726304</v>
      </c>
      <c r="I22" s="8">
        <v>4.1475744656195497</v>
      </c>
      <c r="J22" s="8">
        <v>28.956144932085099</v>
      </c>
      <c r="K22" s="7">
        <v>577000</v>
      </c>
      <c r="L22" s="7">
        <v>420000</v>
      </c>
      <c r="M22" s="7">
        <v>397000</v>
      </c>
      <c r="N22" s="7">
        <v>23000</v>
      </c>
      <c r="O22" s="7">
        <v>157000</v>
      </c>
      <c r="P22" s="8">
        <v>72.762759849054504</v>
      </c>
      <c r="Q22" s="8">
        <v>68.859522976218102</v>
      </c>
      <c r="R22" s="8">
        <v>5.3643331849061502</v>
      </c>
      <c r="S22" s="8">
        <v>27.2372401509455</v>
      </c>
      <c r="T22" s="7">
        <v>589000</v>
      </c>
      <c r="U22" s="7">
        <v>408000</v>
      </c>
      <c r="V22" s="7">
        <v>397000</v>
      </c>
      <c r="W22" s="7">
        <v>12000</v>
      </c>
      <c r="X22" s="7">
        <v>180000</v>
      </c>
      <c r="Y22" s="8">
        <v>69.359294583897196</v>
      </c>
      <c r="Z22" s="8">
        <v>67.350223880977197</v>
      </c>
      <c r="AA22" s="8">
        <v>2.8966135180193699</v>
      </c>
      <c r="AB22" s="8">
        <v>30.640705416102801</v>
      </c>
      <c r="AC22" s="7"/>
    </row>
    <row r="23" spans="1:29" x14ac:dyDescent="0.25">
      <c r="A23" s="11" t="s">
        <v>106</v>
      </c>
      <c r="B23" s="7">
        <v>1165000</v>
      </c>
      <c r="C23" s="7">
        <v>828000</v>
      </c>
      <c r="D23" s="7">
        <v>800000</v>
      </c>
      <c r="E23" s="7">
        <v>27000</v>
      </c>
      <c r="F23" s="7">
        <v>338000</v>
      </c>
      <c r="G23" s="8">
        <v>71.015077308860398</v>
      </c>
      <c r="H23" s="8">
        <v>68.677146150089996</v>
      </c>
      <c r="I23" s="8">
        <v>3.2921616751922298</v>
      </c>
      <c r="J23" s="8">
        <v>28.984922691139602</v>
      </c>
      <c r="K23" s="7">
        <v>577000</v>
      </c>
      <c r="L23" s="7">
        <v>429000</v>
      </c>
      <c r="M23" s="7">
        <v>411000</v>
      </c>
      <c r="N23" s="7">
        <v>18000</v>
      </c>
      <c r="O23" s="7">
        <v>148000</v>
      </c>
      <c r="P23" s="8">
        <v>74.370257098423494</v>
      </c>
      <c r="Q23" s="8">
        <v>71.186564097762897</v>
      </c>
      <c r="R23" s="8">
        <v>4.2808686225827897</v>
      </c>
      <c r="S23" s="8">
        <v>25.629742901576499</v>
      </c>
      <c r="T23" s="7">
        <v>588000</v>
      </c>
      <c r="U23" s="7">
        <v>399000</v>
      </c>
      <c r="V23" s="7">
        <v>390000</v>
      </c>
      <c r="W23" s="7">
        <v>9000</v>
      </c>
      <c r="X23" s="7">
        <v>190000</v>
      </c>
      <c r="Y23" s="8">
        <v>67.726576014736295</v>
      </c>
      <c r="Z23" s="8">
        <v>66.217598618809902</v>
      </c>
      <c r="AA23" s="8">
        <v>2.22804323608226</v>
      </c>
      <c r="AB23" s="8">
        <v>32.273423985263697</v>
      </c>
      <c r="AC23" s="7"/>
    </row>
    <row r="24" spans="1:29" x14ac:dyDescent="0.25">
      <c r="A24" s="11" t="s">
        <v>107</v>
      </c>
      <c r="B24" s="7">
        <v>1166000</v>
      </c>
      <c r="C24" s="7">
        <v>840000</v>
      </c>
      <c r="D24" s="7">
        <v>818000</v>
      </c>
      <c r="E24" s="7">
        <v>23000</v>
      </c>
      <c r="F24" s="7">
        <v>326000</v>
      </c>
      <c r="G24" s="8">
        <v>72.032383970586196</v>
      </c>
      <c r="H24" s="8">
        <v>70.100561111797006</v>
      </c>
      <c r="I24" s="8">
        <v>2.6818810544684899</v>
      </c>
      <c r="J24" s="8">
        <v>27.967616029413801</v>
      </c>
      <c r="K24" s="7">
        <v>577000</v>
      </c>
      <c r="L24" s="7">
        <v>438000</v>
      </c>
      <c r="M24" s="7">
        <v>424000</v>
      </c>
      <c r="N24" s="7">
        <v>13000</v>
      </c>
      <c r="O24" s="7">
        <v>140000</v>
      </c>
      <c r="P24" s="8">
        <v>75.815725330750894</v>
      </c>
      <c r="Q24" s="8">
        <v>73.478077841894304</v>
      </c>
      <c r="R24" s="8">
        <v>3.0833280017548499</v>
      </c>
      <c r="S24" s="8">
        <v>24.184274669249</v>
      </c>
      <c r="T24" s="7">
        <v>589000</v>
      </c>
      <c r="U24" s="7">
        <v>402000</v>
      </c>
      <c r="V24" s="7">
        <v>393000</v>
      </c>
      <c r="W24" s="7">
        <v>9000</v>
      </c>
      <c r="X24" s="7">
        <v>187000</v>
      </c>
      <c r="Y24" s="8">
        <v>68.324592663269996</v>
      </c>
      <c r="Z24" s="8">
        <v>66.790490467887594</v>
      </c>
      <c r="AA24" s="8">
        <v>2.2453148062558701</v>
      </c>
      <c r="AB24" s="8">
        <v>31.67540733673</v>
      </c>
      <c r="AC24" s="7"/>
    </row>
    <row r="25" spans="1:29" x14ac:dyDescent="0.25">
      <c r="A25" s="11" t="s">
        <v>108</v>
      </c>
      <c r="B25" s="7">
        <v>1169000</v>
      </c>
      <c r="C25" s="7">
        <v>843000</v>
      </c>
      <c r="D25" s="7">
        <v>818000</v>
      </c>
      <c r="E25" s="7">
        <v>25000</v>
      </c>
      <c r="F25" s="7">
        <v>326000</v>
      </c>
      <c r="G25" s="8">
        <v>72.135199439449494</v>
      </c>
      <c r="H25" s="8">
        <v>69.956393073197503</v>
      </c>
      <c r="I25" s="8">
        <v>3.0204482460478701</v>
      </c>
      <c r="J25" s="8">
        <v>27.864800560550499</v>
      </c>
      <c r="K25" s="7">
        <v>579000</v>
      </c>
      <c r="L25" s="7">
        <v>441000</v>
      </c>
      <c r="M25" s="7">
        <v>425000</v>
      </c>
      <c r="N25" s="7">
        <v>16000</v>
      </c>
      <c r="O25" s="7">
        <v>138000</v>
      </c>
      <c r="P25" s="8">
        <v>76.168639462367096</v>
      </c>
      <c r="Q25" s="8">
        <v>73.4198044719775</v>
      </c>
      <c r="R25" s="8">
        <v>3.6088802554332902</v>
      </c>
      <c r="S25" s="8">
        <v>23.8313605376329</v>
      </c>
      <c r="T25" s="7">
        <v>590000</v>
      </c>
      <c r="U25" s="7">
        <v>402000</v>
      </c>
      <c r="V25" s="7">
        <v>393000</v>
      </c>
      <c r="W25" s="7">
        <v>10000</v>
      </c>
      <c r="X25" s="7">
        <v>188000</v>
      </c>
      <c r="Y25" s="8">
        <v>68.182241684524399</v>
      </c>
      <c r="Z25" s="8">
        <v>66.562089731753403</v>
      </c>
      <c r="AA25" s="8">
        <v>2.3762081045491801</v>
      </c>
      <c r="AB25" s="8">
        <v>31.817758315475601</v>
      </c>
      <c r="AC25" s="7"/>
    </row>
    <row r="26" spans="1:29" x14ac:dyDescent="0.25">
      <c r="A26" s="11" t="s">
        <v>109</v>
      </c>
      <c r="B26" s="7">
        <v>1170000</v>
      </c>
      <c r="C26" s="7">
        <v>858000</v>
      </c>
      <c r="D26" s="7">
        <v>833000</v>
      </c>
      <c r="E26" s="7">
        <v>24000</v>
      </c>
      <c r="F26" s="7">
        <v>313000</v>
      </c>
      <c r="G26" s="8">
        <v>73.281053995207898</v>
      </c>
      <c r="H26" s="8">
        <v>71.189709566828299</v>
      </c>
      <c r="I26" s="8">
        <v>2.8538678339919801</v>
      </c>
      <c r="J26" s="8">
        <v>26.718946004792102</v>
      </c>
      <c r="K26" s="7">
        <v>579000</v>
      </c>
      <c r="L26" s="7">
        <v>451000</v>
      </c>
      <c r="M26" s="7">
        <v>433000</v>
      </c>
      <c r="N26" s="7">
        <v>18000</v>
      </c>
      <c r="O26" s="7">
        <v>128000</v>
      </c>
      <c r="P26" s="8">
        <v>77.822720563482406</v>
      </c>
      <c r="Q26" s="8">
        <v>74.711137581893993</v>
      </c>
      <c r="R26" s="8">
        <v>3.9982963317893798</v>
      </c>
      <c r="S26" s="8">
        <v>22.177279436517601</v>
      </c>
      <c r="T26" s="7">
        <v>591000</v>
      </c>
      <c r="U26" s="7">
        <v>407000</v>
      </c>
      <c r="V26" s="7">
        <v>400000</v>
      </c>
      <c r="W26" s="9">
        <v>6000</v>
      </c>
      <c r="X26" s="7">
        <v>184000</v>
      </c>
      <c r="Y26" s="8">
        <v>68.829621808570906</v>
      </c>
      <c r="Z26" s="8">
        <v>67.738245710215097</v>
      </c>
      <c r="AA26" s="10">
        <v>1.58561978066822</v>
      </c>
      <c r="AB26" s="8">
        <v>31.170378191429101</v>
      </c>
      <c r="AC26" s="7" t="s">
        <v>110</v>
      </c>
    </row>
    <row r="27" spans="1:29" x14ac:dyDescent="0.25">
      <c r="A27" s="11" t="s">
        <v>111</v>
      </c>
      <c r="B27" s="7">
        <v>1169000</v>
      </c>
      <c r="C27" s="7">
        <v>860000</v>
      </c>
      <c r="D27" s="7">
        <v>839000</v>
      </c>
      <c r="E27" s="7">
        <v>21000</v>
      </c>
      <c r="F27" s="7">
        <v>310000</v>
      </c>
      <c r="G27" s="8">
        <v>73.516529561663006</v>
      </c>
      <c r="H27" s="8">
        <v>71.717176035983698</v>
      </c>
      <c r="I27" s="8">
        <v>2.4475496006243902</v>
      </c>
      <c r="J27" s="8">
        <v>26.483470438337001</v>
      </c>
      <c r="K27" s="7">
        <v>579000</v>
      </c>
      <c r="L27" s="7">
        <v>453000</v>
      </c>
      <c r="M27" s="7">
        <v>438000</v>
      </c>
      <c r="N27" s="7">
        <v>15000</v>
      </c>
      <c r="O27" s="7">
        <v>126000</v>
      </c>
      <c r="P27" s="8">
        <v>78.1930102501818</v>
      </c>
      <c r="Q27" s="8">
        <v>75.618457583458706</v>
      </c>
      <c r="R27" s="8">
        <v>3.2925611362009399</v>
      </c>
      <c r="S27" s="8">
        <v>21.8069897498182</v>
      </c>
      <c r="T27" s="7">
        <v>591000</v>
      </c>
      <c r="U27" s="7">
        <v>407000</v>
      </c>
      <c r="V27" s="7">
        <v>401000</v>
      </c>
      <c r="W27" s="9">
        <v>6000</v>
      </c>
      <c r="X27" s="7">
        <v>183000</v>
      </c>
      <c r="Y27" s="8">
        <v>68.933340783371506</v>
      </c>
      <c r="Z27" s="8">
        <v>67.893721818960699</v>
      </c>
      <c r="AA27" s="10">
        <v>1.5081511393418701</v>
      </c>
      <c r="AB27" s="8">
        <v>31.066659216628501</v>
      </c>
      <c r="AC27" s="7" t="s">
        <v>110</v>
      </c>
    </row>
    <row r="28" spans="1:29" x14ac:dyDescent="0.25">
      <c r="A28" s="11" t="s">
        <v>112</v>
      </c>
      <c r="B28" s="7">
        <v>1171000</v>
      </c>
      <c r="C28" s="7">
        <v>869000</v>
      </c>
      <c r="D28" s="7">
        <v>847000</v>
      </c>
      <c r="E28" s="7">
        <v>21000</v>
      </c>
      <c r="F28" s="7">
        <v>302000</v>
      </c>
      <c r="G28" s="8">
        <v>74.210709746197097</v>
      </c>
      <c r="H28" s="8">
        <v>72.383212377164597</v>
      </c>
      <c r="I28" s="8">
        <v>2.4625790203093101</v>
      </c>
      <c r="J28" s="8">
        <v>25.7892902538029</v>
      </c>
      <c r="K28" s="7">
        <v>579000</v>
      </c>
      <c r="L28" s="7">
        <v>454000</v>
      </c>
      <c r="M28" s="7">
        <v>441000</v>
      </c>
      <c r="N28" s="7">
        <v>14000</v>
      </c>
      <c r="O28" s="7">
        <v>125000</v>
      </c>
      <c r="P28" s="8">
        <v>78.391102949805699</v>
      </c>
      <c r="Q28" s="8">
        <v>76.059665739315307</v>
      </c>
      <c r="R28" s="8">
        <v>2.9741094623750599</v>
      </c>
      <c r="S28" s="8">
        <v>21.608897050194301</v>
      </c>
      <c r="T28" s="7">
        <v>591000</v>
      </c>
      <c r="U28" s="7">
        <v>415000</v>
      </c>
      <c r="V28" s="7">
        <v>407000</v>
      </c>
      <c r="W28" s="9">
        <v>8000</v>
      </c>
      <c r="X28" s="7">
        <v>177000</v>
      </c>
      <c r="Y28" s="8">
        <v>70.113861620582995</v>
      </c>
      <c r="Z28" s="8">
        <v>68.780232864942406</v>
      </c>
      <c r="AA28" s="10">
        <v>1.90209000733336</v>
      </c>
      <c r="AB28" s="8">
        <v>29.886138379417002</v>
      </c>
      <c r="AC28" s="7" t="s">
        <v>110</v>
      </c>
    </row>
    <row r="29" spans="1:29" x14ac:dyDescent="0.25">
      <c r="A29" s="11" t="s">
        <v>113</v>
      </c>
      <c r="B29" s="7">
        <v>1172000</v>
      </c>
      <c r="C29" s="7">
        <v>858000</v>
      </c>
      <c r="D29" s="7">
        <v>835000</v>
      </c>
      <c r="E29" s="7">
        <v>23000</v>
      </c>
      <c r="F29" s="7">
        <v>314000</v>
      </c>
      <c r="G29" s="8">
        <v>73.200654098222202</v>
      </c>
      <c r="H29" s="8">
        <v>71.200229292647506</v>
      </c>
      <c r="I29" s="8">
        <v>2.7327963530086299</v>
      </c>
      <c r="J29" s="8">
        <v>26.799345901777802</v>
      </c>
      <c r="K29" s="7">
        <v>580000</v>
      </c>
      <c r="L29" s="7">
        <v>451000</v>
      </c>
      <c r="M29" s="7">
        <v>434000</v>
      </c>
      <c r="N29" s="7">
        <v>16000</v>
      </c>
      <c r="O29" s="7">
        <v>130000</v>
      </c>
      <c r="P29" s="8">
        <v>77.673888727070903</v>
      </c>
      <c r="Q29" s="8">
        <v>74.861300936035605</v>
      </c>
      <c r="R29" s="8">
        <v>3.62102095971811</v>
      </c>
      <c r="S29" s="8">
        <v>22.326111272929101</v>
      </c>
      <c r="T29" s="7">
        <v>592000</v>
      </c>
      <c r="U29" s="7">
        <v>407000</v>
      </c>
      <c r="V29" s="7">
        <v>400000</v>
      </c>
      <c r="W29" s="9">
        <v>7000</v>
      </c>
      <c r="X29" s="7">
        <v>185000</v>
      </c>
      <c r="Y29" s="8">
        <v>68.817135290699994</v>
      </c>
      <c r="Z29" s="8">
        <v>67.612584615800401</v>
      </c>
      <c r="AA29" s="10">
        <v>1.7503644547413499</v>
      </c>
      <c r="AB29" s="8">
        <v>31.182864709299999</v>
      </c>
      <c r="AC29" s="7" t="s">
        <v>110</v>
      </c>
    </row>
    <row r="30" spans="1:29" x14ac:dyDescent="0.25">
      <c r="A30" s="11" t="s">
        <v>114</v>
      </c>
      <c r="B30" s="7">
        <v>1174000</v>
      </c>
      <c r="C30" s="7">
        <v>871000</v>
      </c>
      <c r="D30" s="7">
        <v>854000</v>
      </c>
      <c r="E30" s="7">
        <v>17000</v>
      </c>
      <c r="F30" s="7">
        <v>302000</v>
      </c>
      <c r="G30" s="8">
        <v>74.230426087245505</v>
      </c>
      <c r="H30" s="8">
        <v>72.772016950437902</v>
      </c>
      <c r="I30" s="8">
        <v>1.9647053286390099</v>
      </c>
      <c r="J30" s="8">
        <v>25.769573912754499</v>
      </c>
      <c r="K30" s="7">
        <v>581000</v>
      </c>
      <c r="L30" s="7">
        <v>454000</v>
      </c>
      <c r="M30" s="7">
        <v>444000</v>
      </c>
      <c r="N30" s="7">
        <v>11000</v>
      </c>
      <c r="O30" s="7">
        <v>127000</v>
      </c>
      <c r="P30" s="8">
        <v>78.185874911552503</v>
      </c>
      <c r="Q30" s="8">
        <v>76.369580599566504</v>
      </c>
      <c r="R30" s="8">
        <v>2.3230466040581801</v>
      </c>
      <c r="S30" s="8">
        <v>21.814125088447501</v>
      </c>
      <c r="T30" s="7">
        <v>593000</v>
      </c>
      <c r="U30" s="7">
        <v>417000</v>
      </c>
      <c r="V30" s="7">
        <v>410000</v>
      </c>
      <c r="W30" s="9">
        <v>7000</v>
      </c>
      <c r="X30" s="7">
        <v>176000</v>
      </c>
      <c r="Y30" s="8">
        <v>70.353947958953</v>
      </c>
      <c r="Z30" s="8">
        <v>69.246278805303305</v>
      </c>
      <c r="AA30" s="10">
        <v>1.57442359069303</v>
      </c>
      <c r="AB30" s="8">
        <v>29.646052041047</v>
      </c>
      <c r="AC30" s="7" t="s">
        <v>110</v>
      </c>
    </row>
    <row r="31" spans="1:29" x14ac:dyDescent="0.25">
      <c r="A31" s="11" t="s">
        <v>115</v>
      </c>
      <c r="B31" s="7">
        <v>1000</v>
      </c>
      <c r="C31" s="7">
        <v>13000</v>
      </c>
      <c r="D31" s="7">
        <v>19000</v>
      </c>
      <c r="E31" s="7">
        <v>-6000</v>
      </c>
      <c r="F31" s="7">
        <v>-12000</v>
      </c>
      <c r="G31" s="8">
        <v>1.0297719890232999</v>
      </c>
      <c r="H31" s="8">
        <v>1.5717876577904</v>
      </c>
      <c r="I31" s="8">
        <v>-0.76809102436961996</v>
      </c>
      <c r="J31" s="8">
        <v>-1.0297719890232999</v>
      </c>
      <c r="K31" s="7">
        <v>1000</v>
      </c>
      <c r="L31" s="7">
        <v>3000</v>
      </c>
      <c r="M31" s="7">
        <v>9000</v>
      </c>
      <c r="N31" s="7">
        <v>-6000</v>
      </c>
      <c r="O31" s="7">
        <v>-3000</v>
      </c>
      <c r="P31" s="8">
        <v>0.51198618448160005</v>
      </c>
      <c r="Q31" s="8">
        <v>1.5082796635308999</v>
      </c>
      <c r="R31" s="8">
        <v>-1.2979743556599299</v>
      </c>
      <c r="S31" s="8">
        <v>-0.51198618448160005</v>
      </c>
      <c r="T31" s="7">
        <v>1000</v>
      </c>
      <c r="U31" s="7">
        <v>10000</v>
      </c>
      <c r="V31" s="7">
        <v>10000</v>
      </c>
      <c r="W31" s="9">
        <v>-1000</v>
      </c>
      <c r="X31" s="7">
        <v>-9000</v>
      </c>
      <c r="Y31" s="8">
        <v>1.5368126682530101</v>
      </c>
      <c r="Z31" s="8">
        <v>1.6336941895029</v>
      </c>
      <c r="AA31" s="10">
        <v>-0.17594086404831999</v>
      </c>
      <c r="AB31" s="8">
        <v>-1.5368126682529999</v>
      </c>
      <c r="AC31" s="7" t="s">
        <v>110</v>
      </c>
    </row>
    <row r="32" spans="1:29" x14ac:dyDescent="0.25">
      <c r="A32" s="11" t="s">
        <v>117</v>
      </c>
      <c r="B32" s="7">
        <v>3000</v>
      </c>
      <c r="C32" s="7">
        <v>14000</v>
      </c>
      <c r="D32" s="7">
        <v>21000</v>
      </c>
      <c r="E32" s="7">
        <v>-7000</v>
      </c>
      <c r="F32" s="7">
        <v>-10000</v>
      </c>
      <c r="G32" s="8">
        <v>0.94937209203760597</v>
      </c>
      <c r="H32" s="8">
        <v>1.5823073836096</v>
      </c>
      <c r="I32" s="8">
        <v>-0.88916250535297003</v>
      </c>
      <c r="J32" s="8">
        <v>-0.94937209203760298</v>
      </c>
      <c r="K32" s="7">
        <v>2000</v>
      </c>
      <c r="L32" s="7">
        <v>3000</v>
      </c>
      <c r="M32" s="7">
        <v>11000</v>
      </c>
      <c r="N32" s="7">
        <v>-7000</v>
      </c>
      <c r="O32" s="7">
        <v>-2000</v>
      </c>
      <c r="P32" s="8">
        <v>0.363154348070097</v>
      </c>
      <c r="Q32" s="8">
        <v>1.65844301767251</v>
      </c>
      <c r="R32" s="8">
        <v>-1.6752497277312</v>
      </c>
      <c r="S32" s="8">
        <v>-0.3631543480701</v>
      </c>
      <c r="T32" s="7">
        <v>2000</v>
      </c>
      <c r="U32" s="7">
        <v>10000</v>
      </c>
      <c r="V32" s="7">
        <v>10000</v>
      </c>
      <c r="W32" s="9">
        <v>0</v>
      </c>
      <c r="X32" s="7">
        <v>-9000</v>
      </c>
      <c r="Y32" s="8">
        <v>1.52432615038209</v>
      </c>
      <c r="Z32" s="8">
        <v>1.5080330950882099</v>
      </c>
      <c r="AA32" s="10">
        <v>-1.119618997519E-2</v>
      </c>
      <c r="AB32" s="8">
        <v>-1.5243261503821</v>
      </c>
      <c r="AC32" s="7" t="s">
        <v>110</v>
      </c>
    </row>
    <row r="33" spans="1:29" x14ac:dyDescent="0.25">
      <c r="A33" s="7"/>
      <c r="B33" s="7"/>
      <c r="C33" s="7"/>
      <c r="D33" s="7"/>
      <c r="E33" s="7"/>
      <c r="F33" s="7"/>
      <c r="G33" s="8"/>
      <c r="H33" s="8"/>
      <c r="I33" s="8"/>
      <c r="J33" s="8"/>
      <c r="K33" s="7"/>
      <c r="L33" s="7"/>
      <c r="M33" s="7"/>
      <c r="N33" s="7"/>
      <c r="O33" s="7"/>
      <c r="P33" s="8"/>
      <c r="Q33" s="8"/>
      <c r="R33" s="8"/>
      <c r="S33" s="8"/>
      <c r="T33" s="7"/>
      <c r="U33" s="7"/>
      <c r="V33" s="7"/>
      <c r="W33" s="7"/>
      <c r="X33" s="7"/>
      <c r="Y33" s="8"/>
      <c r="Z33" s="8"/>
      <c r="AA33" s="8"/>
      <c r="AB33" s="8"/>
      <c r="AC33" s="7"/>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5"/>
  <sheetViews>
    <sheetView zoomScaleNormal="100"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129</v>
      </c>
    </row>
    <row r="2" spans="1:16" x14ac:dyDescent="0.25">
      <c r="A2" t="s">
        <v>130</v>
      </c>
    </row>
    <row r="3" spans="1:16" ht="30" customHeight="1" x14ac:dyDescent="0.3">
      <c r="A3" s="3" t="s">
        <v>69</v>
      </c>
    </row>
    <row r="4" spans="1:16" x14ac:dyDescent="0.25">
      <c r="A4" t="s">
        <v>131</v>
      </c>
    </row>
    <row r="5" spans="1:16" x14ac:dyDescent="0.25">
      <c r="A5" t="s">
        <v>132</v>
      </c>
    </row>
    <row r="6" spans="1:16" x14ac:dyDescent="0.25">
      <c r="A6" t="s">
        <v>133</v>
      </c>
    </row>
    <row r="7" spans="1:16" ht="30" customHeight="1" x14ac:dyDescent="0.3">
      <c r="A7" s="3" t="s">
        <v>134</v>
      </c>
    </row>
    <row r="8" spans="1:16" ht="78" x14ac:dyDescent="0.3">
      <c r="A8" s="5" t="s">
        <v>76</v>
      </c>
      <c r="B8" s="6" t="s">
        <v>137</v>
      </c>
      <c r="C8" s="6" t="s">
        <v>138</v>
      </c>
      <c r="D8" s="6" t="s">
        <v>139</v>
      </c>
      <c r="E8" s="6" t="s">
        <v>140</v>
      </c>
      <c r="F8" s="6" t="s">
        <v>141</v>
      </c>
      <c r="G8" s="6" t="s">
        <v>142</v>
      </c>
      <c r="H8" s="6" t="s">
        <v>143</v>
      </c>
      <c r="I8" s="6" t="s">
        <v>144</v>
      </c>
      <c r="J8" s="6" t="s">
        <v>145</v>
      </c>
      <c r="K8" s="6" t="s">
        <v>146</v>
      </c>
      <c r="L8" s="6" t="s">
        <v>147</v>
      </c>
      <c r="M8" s="6" t="s">
        <v>148</v>
      </c>
      <c r="N8" s="6" t="s">
        <v>149</v>
      </c>
      <c r="O8" s="6" t="s">
        <v>150</v>
      </c>
      <c r="P8" s="6" t="s">
        <v>104</v>
      </c>
    </row>
    <row r="9" spans="1:16" x14ac:dyDescent="0.25">
      <c r="A9" s="11" t="s">
        <v>105</v>
      </c>
      <c r="B9" s="7">
        <v>864000</v>
      </c>
      <c r="C9" s="7">
        <v>828000</v>
      </c>
      <c r="D9" s="7">
        <v>92000</v>
      </c>
      <c r="E9" s="7">
        <v>190000</v>
      </c>
      <c r="F9" s="7">
        <v>307000</v>
      </c>
      <c r="G9" s="7">
        <v>240000</v>
      </c>
      <c r="H9" s="7">
        <v>36000</v>
      </c>
      <c r="I9" s="8">
        <v>58.397093043682702</v>
      </c>
      <c r="J9" s="8">
        <v>71.043855067914905</v>
      </c>
      <c r="K9" s="8">
        <v>46.439094648118797</v>
      </c>
      <c r="L9" s="8">
        <v>79.062839358749798</v>
      </c>
      <c r="M9" s="8">
        <v>85.305980721686694</v>
      </c>
      <c r="N9" s="8">
        <v>65.048090619277005</v>
      </c>
      <c r="O9" s="8">
        <v>11.423019955724699</v>
      </c>
      <c r="P9" s="7"/>
    </row>
    <row r="10" spans="1:16" x14ac:dyDescent="0.25">
      <c r="A10" s="11" t="s">
        <v>106</v>
      </c>
      <c r="B10" s="7">
        <v>856000</v>
      </c>
      <c r="C10" s="7">
        <v>828000</v>
      </c>
      <c r="D10" s="7">
        <v>91000</v>
      </c>
      <c r="E10" s="7">
        <v>197000</v>
      </c>
      <c r="F10" s="7">
        <v>304000</v>
      </c>
      <c r="G10" s="7">
        <v>235000</v>
      </c>
      <c r="H10" s="7">
        <v>28000</v>
      </c>
      <c r="I10" s="8">
        <v>57.8537559001294</v>
      </c>
      <c r="J10" s="8">
        <v>71.015077308860398</v>
      </c>
      <c r="K10" s="8">
        <v>46.270414015001599</v>
      </c>
      <c r="L10" s="8">
        <v>82.143942706056194</v>
      </c>
      <c r="M10" s="8">
        <v>84.398630015123203</v>
      </c>
      <c r="N10" s="8">
        <v>63.926067905022002</v>
      </c>
      <c r="O10" s="8">
        <v>8.9700763709153009</v>
      </c>
      <c r="P10" s="7"/>
    </row>
    <row r="11" spans="1:16" x14ac:dyDescent="0.25">
      <c r="A11" s="11" t="s">
        <v>107</v>
      </c>
      <c r="B11" s="7">
        <v>871000</v>
      </c>
      <c r="C11" s="7">
        <v>840000</v>
      </c>
      <c r="D11" s="7">
        <v>95000</v>
      </c>
      <c r="E11" s="7">
        <v>200000</v>
      </c>
      <c r="F11" s="7">
        <v>305000</v>
      </c>
      <c r="G11" s="7">
        <v>241000</v>
      </c>
      <c r="H11" s="7">
        <v>31000</v>
      </c>
      <c r="I11" s="8">
        <v>58.868740039763203</v>
      </c>
      <c r="J11" s="8">
        <v>72.032383970586196</v>
      </c>
      <c r="K11" s="8">
        <v>48.304380013589302</v>
      </c>
      <c r="L11" s="8">
        <v>83.035602852221899</v>
      </c>
      <c r="M11" s="8">
        <v>84.594126943127506</v>
      </c>
      <c r="N11" s="8">
        <v>65.282122094206201</v>
      </c>
      <c r="O11" s="8">
        <v>9.9772296619480603</v>
      </c>
      <c r="P11" s="7"/>
    </row>
    <row r="12" spans="1:16" x14ac:dyDescent="0.25">
      <c r="A12" s="11" t="s">
        <v>108</v>
      </c>
      <c r="B12" s="7">
        <v>879000</v>
      </c>
      <c r="C12" s="7">
        <v>843000</v>
      </c>
      <c r="D12" s="7">
        <v>106000</v>
      </c>
      <c r="E12" s="7">
        <v>197000</v>
      </c>
      <c r="F12" s="7">
        <v>303000</v>
      </c>
      <c r="G12" s="7">
        <v>237000</v>
      </c>
      <c r="H12" s="7">
        <v>36000</v>
      </c>
      <c r="I12" s="8">
        <v>59.273242254379397</v>
      </c>
      <c r="J12" s="8">
        <v>72.135199439449494</v>
      </c>
      <c r="K12" s="8">
        <v>53.657191430797702</v>
      </c>
      <c r="L12" s="8">
        <v>81.664204130420302</v>
      </c>
      <c r="M12" s="8">
        <v>83.989324553526899</v>
      </c>
      <c r="N12" s="8">
        <v>64.227846936317306</v>
      </c>
      <c r="O12" s="8">
        <v>11.501221810185699</v>
      </c>
      <c r="P12" s="7"/>
    </row>
    <row r="13" spans="1:16" x14ac:dyDescent="0.25">
      <c r="A13" s="11" t="s">
        <v>109</v>
      </c>
      <c r="B13" s="7">
        <v>888000</v>
      </c>
      <c r="C13" s="7">
        <v>858000</v>
      </c>
      <c r="D13" s="7">
        <v>114000</v>
      </c>
      <c r="E13" s="7">
        <v>197000</v>
      </c>
      <c r="F13" s="7">
        <v>302000</v>
      </c>
      <c r="G13" s="7">
        <v>244000</v>
      </c>
      <c r="H13" s="7">
        <v>31000</v>
      </c>
      <c r="I13" s="8">
        <v>59.793955331853503</v>
      </c>
      <c r="J13" s="8">
        <v>73.281053995207898</v>
      </c>
      <c r="K13" s="8">
        <v>57.545806425532298</v>
      </c>
      <c r="L13" s="8">
        <v>81.718615920971402</v>
      </c>
      <c r="M13" s="8">
        <v>83.633263298925101</v>
      </c>
      <c r="N13" s="8">
        <v>66.086288844309095</v>
      </c>
      <c r="O13" s="8">
        <v>9.6972928708138504</v>
      </c>
      <c r="P13" s="7"/>
    </row>
    <row r="14" spans="1:16" x14ac:dyDescent="0.25">
      <c r="A14" s="11" t="s">
        <v>111</v>
      </c>
      <c r="B14" s="7">
        <v>891000</v>
      </c>
      <c r="C14" s="7">
        <v>860000</v>
      </c>
      <c r="D14" s="7">
        <v>114000</v>
      </c>
      <c r="E14" s="7">
        <v>206000</v>
      </c>
      <c r="F14" s="7">
        <v>302000</v>
      </c>
      <c r="G14" s="7">
        <v>238000</v>
      </c>
      <c r="H14" s="7">
        <v>31000</v>
      </c>
      <c r="I14" s="8">
        <v>60.0067777928246</v>
      </c>
      <c r="J14" s="8">
        <v>73.516529561663006</v>
      </c>
      <c r="K14" s="8">
        <v>57.400336804203498</v>
      </c>
      <c r="L14" s="8">
        <v>85.630243036252196</v>
      </c>
      <c r="M14" s="8">
        <v>83.639123401803701</v>
      </c>
      <c r="N14" s="8">
        <v>64.351362100358998</v>
      </c>
      <c r="O14" s="8">
        <v>9.8269274136939799</v>
      </c>
      <c r="P14" s="7"/>
    </row>
    <row r="15" spans="1:16" x14ac:dyDescent="0.25">
      <c r="A15" s="11" t="s">
        <v>112</v>
      </c>
      <c r="B15" s="7">
        <v>902000</v>
      </c>
      <c r="C15" s="7">
        <v>869000</v>
      </c>
      <c r="D15" s="7">
        <v>116000</v>
      </c>
      <c r="E15" s="7">
        <v>202000</v>
      </c>
      <c r="F15" s="7">
        <v>303000</v>
      </c>
      <c r="G15" s="7">
        <v>247000</v>
      </c>
      <c r="H15" s="7">
        <v>34000</v>
      </c>
      <c r="I15" s="8">
        <v>60.7386972416801</v>
      </c>
      <c r="J15" s="8">
        <v>74.210709746197097</v>
      </c>
      <c r="K15" s="8">
        <v>58.768792434529601</v>
      </c>
      <c r="L15" s="8">
        <v>83.813328250221701</v>
      </c>
      <c r="M15" s="8">
        <v>83.745960423214797</v>
      </c>
      <c r="N15" s="8">
        <v>66.894430419434897</v>
      </c>
      <c r="O15" s="8">
        <v>10.696471633455999</v>
      </c>
      <c r="P15" s="7"/>
    </row>
    <row r="16" spans="1:16" x14ac:dyDescent="0.25">
      <c r="A16" s="11" t="s">
        <v>113</v>
      </c>
      <c r="B16" s="7">
        <v>887000</v>
      </c>
      <c r="C16" s="7">
        <v>858000</v>
      </c>
      <c r="D16" s="7">
        <v>115000</v>
      </c>
      <c r="E16" s="7">
        <v>199000</v>
      </c>
      <c r="F16" s="7">
        <v>298000</v>
      </c>
      <c r="G16" s="7">
        <v>246000</v>
      </c>
      <c r="H16" s="7">
        <v>28000</v>
      </c>
      <c r="I16" s="8">
        <v>59.588510334287498</v>
      </c>
      <c r="J16" s="8">
        <v>73.200654098222202</v>
      </c>
      <c r="K16" s="8">
        <v>58.258049220929202</v>
      </c>
      <c r="L16" s="8">
        <v>82.386269575869903</v>
      </c>
      <c r="M16" s="8">
        <v>82.294945163046293</v>
      </c>
      <c r="N16" s="8">
        <v>66.3234710703654</v>
      </c>
      <c r="O16" s="8">
        <v>9.0275973511612406</v>
      </c>
      <c r="P16" s="7"/>
    </row>
    <row r="17" spans="1:16" x14ac:dyDescent="0.25">
      <c r="A17" s="11" t="s">
        <v>114</v>
      </c>
      <c r="B17" s="7">
        <v>904000</v>
      </c>
      <c r="C17" s="7">
        <v>871000</v>
      </c>
      <c r="D17" s="7">
        <v>116000</v>
      </c>
      <c r="E17" s="7">
        <v>206000</v>
      </c>
      <c r="F17" s="7">
        <v>300000</v>
      </c>
      <c r="G17" s="7">
        <v>249000</v>
      </c>
      <c r="H17" s="7">
        <v>33000</v>
      </c>
      <c r="I17" s="8">
        <v>60.705044800449002</v>
      </c>
      <c r="J17" s="8">
        <v>74.230426087245505</v>
      </c>
      <c r="K17" s="8">
        <v>58.383763056721499</v>
      </c>
      <c r="L17" s="8">
        <v>85.121503518186202</v>
      </c>
      <c r="M17" s="8">
        <v>82.795790938150404</v>
      </c>
      <c r="N17" s="8">
        <v>67.241444385133406</v>
      </c>
      <c r="O17" s="8">
        <v>10.4682628855375</v>
      </c>
      <c r="P17" s="7"/>
    </row>
    <row r="18" spans="1:16" x14ac:dyDescent="0.25">
      <c r="A18" s="11" t="s">
        <v>117</v>
      </c>
      <c r="B18" s="7">
        <v>16000</v>
      </c>
      <c r="C18" s="7">
        <v>14000</v>
      </c>
      <c r="D18" s="7">
        <v>2000</v>
      </c>
      <c r="E18" s="7">
        <v>9000</v>
      </c>
      <c r="F18" s="7">
        <v>-2000</v>
      </c>
      <c r="G18" s="7">
        <v>5000</v>
      </c>
      <c r="H18" s="7">
        <v>3000</v>
      </c>
      <c r="I18" s="8">
        <v>0.911089468595499</v>
      </c>
      <c r="J18" s="8">
        <v>0.94937209203760597</v>
      </c>
      <c r="K18" s="8">
        <v>0.83795663118920105</v>
      </c>
      <c r="L18" s="8">
        <v>3.4028875972148001</v>
      </c>
      <c r="M18" s="8">
        <v>-0.837472360774697</v>
      </c>
      <c r="N18" s="8">
        <v>1.1551555408243099</v>
      </c>
      <c r="O18" s="8">
        <v>0.77097001472365001</v>
      </c>
      <c r="P18" s="7" t="s">
        <v>116</v>
      </c>
    </row>
    <row r="19" spans="1:16" x14ac:dyDescent="0.25">
      <c r="A19" s="7"/>
      <c r="B19" s="7"/>
      <c r="C19" s="7"/>
      <c r="D19" s="7"/>
      <c r="E19" s="7"/>
      <c r="F19" s="7"/>
      <c r="G19" s="7"/>
      <c r="H19" s="7"/>
      <c r="I19" s="8"/>
      <c r="J19" s="8"/>
      <c r="K19" s="8"/>
      <c r="L19" s="8"/>
      <c r="M19" s="8"/>
      <c r="N19" s="8"/>
      <c r="O19" s="8"/>
      <c r="P19" s="7"/>
    </row>
    <row r="20" spans="1:16" ht="30" customHeight="1" x14ac:dyDescent="0.3">
      <c r="A20" s="3" t="s">
        <v>135</v>
      </c>
    </row>
    <row r="21" spans="1:16" ht="78" x14ac:dyDescent="0.3">
      <c r="A21" s="5" t="s">
        <v>76</v>
      </c>
      <c r="B21" s="6" t="s">
        <v>151</v>
      </c>
      <c r="C21" s="6" t="s">
        <v>152</v>
      </c>
      <c r="D21" s="6" t="s">
        <v>153</v>
      </c>
      <c r="E21" s="6" t="s">
        <v>154</v>
      </c>
      <c r="F21" s="6" t="s">
        <v>155</v>
      </c>
      <c r="G21" s="6" t="s">
        <v>156</v>
      </c>
      <c r="H21" s="6" t="s">
        <v>157</v>
      </c>
      <c r="I21" s="6" t="s">
        <v>158</v>
      </c>
      <c r="J21" s="6" t="s">
        <v>159</v>
      </c>
      <c r="K21" s="6" t="s">
        <v>160</v>
      </c>
      <c r="L21" s="6" t="s">
        <v>161</v>
      </c>
      <c r="M21" s="6" t="s">
        <v>162</v>
      </c>
      <c r="N21" s="6" t="s">
        <v>163</v>
      </c>
      <c r="O21" s="6" t="s">
        <v>164</v>
      </c>
      <c r="P21" s="6" t="s">
        <v>104</v>
      </c>
    </row>
    <row r="22" spans="1:16" x14ac:dyDescent="0.25">
      <c r="A22" s="11" t="s">
        <v>105</v>
      </c>
      <c r="B22" s="7">
        <v>442000</v>
      </c>
      <c r="C22" s="7">
        <v>420000</v>
      </c>
      <c r="D22" s="7">
        <v>47000</v>
      </c>
      <c r="E22" s="7">
        <v>96000</v>
      </c>
      <c r="F22" s="7">
        <v>155000</v>
      </c>
      <c r="G22" s="7">
        <v>122000</v>
      </c>
      <c r="H22" s="7">
        <v>22000</v>
      </c>
      <c r="I22" s="8">
        <v>61.127100907132899</v>
      </c>
      <c r="J22" s="8">
        <v>72.762759849054504</v>
      </c>
      <c r="K22" s="8">
        <v>46.586546979271198</v>
      </c>
      <c r="L22" s="8">
        <v>79.222717998905196</v>
      </c>
      <c r="M22" s="8">
        <v>88.426658742721301</v>
      </c>
      <c r="N22" s="8">
        <v>67.981532615157306</v>
      </c>
      <c r="O22" s="8">
        <v>15.1973792197844</v>
      </c>
      <c r="P22" s="7"/>
    </row>
    <row r="23" spans="1:16" x14ac:dyDescent="0.25">
      <c r="A23" s="11" t="s">
        <v>106</v>
      </c>
      <c r="B23" s="7">
        <v>446000</v>
      </c>
      <c r="C23" s="7">
        <v>429000</v>
      </c>
      <c r="D23" s="7">
        <v>50000</v>
      </c>
      <c r="E23" s="7">
        <v>104000</v>
      </c>
      <c r="F23" s="7">
        <v>154000</v>
      </c>
      <c r="G23" s="7">
        <v>121000</v>
      </c>
      <c r="H23" s="7">
        <v>17000</v>
      </c>
      <c r="I23" s="8">
        <v>61.690136948402298</v>
      </c>
      <c r="J23" s="8">
        <v>74.370257098423494</v>
      </c>
      <c r="K23" s="8">
        <v>49.256450659838499</v>
      </c>
      <c r="L23" s="8">
        <v>86.176101986106403</v>
      </c>
      <c r="M23" s="8">
        <v>87.993823630332898</v>
      </c>
      <c r="N23" s="8">
        <v>67.396162227064494</v>
      </c>
      <c r="O23" s="8">
        <v>11.636565218284</v>
      </c>
      <c r="P23" s="7"/>
    </row>
    <row r="24" spans="1:16" x14ac:dyDescent="0.25">
      <c r="A24" s="11" t="s">
        <v>107</v>
      </c>
      <c r="B24" s="7">
        <v>457000</v>
      </c>
      <c r="C24" s="7">
        <v>438000</v>
      </c>
      <c r="D24" s="7">
        <v>51000</v>
      </c>
      <c r="E24" s="7">
        <v>106000</v>
      </c>
      <c r="F24" s="7">
        <v>155000</v>
      </c>
      <c r="G24" s="7">
        <v>126000</v>
      </c>
      <c r="H24" s="7">
        <v>20000</v>
      </c>
      <c r="I24" s="8">
        <v>63.200960899198201</v>
      </c>
      <c r="J24" s="8">
        <v>75.815725330750894</v>
      </c>
      <c r="K24" s="8">
        <v>50.273062730627302</v>
      </c>
      <c r="L24" s="8">
        <v>87.7110211933269</v>
      </c>
      <c r="M24" s="8">
        <v>88.693808990561493</v>
      </c>
      <c r="N24" s="8">
        <v>69.743874659703295</v>
      </c>
      <c r="O24" s="8">
        <v>13.407912911475499</v>
      </c>
      <c r="P24" s="7"/>
    </row>
    <row r="25" spans="1:16" x14ac:dyDescent="0.25">
      <c r="A25" s="11" t="s">
        <v>108</v>
      </c>
      <c r="B25" s="7">
        <v>465000</v>
      </c>
      <c r="C25" s="7">
        <v>441000</v>
      </c>
      <c r="D25" s="7">
        <v>57000</v>
      </c>
      <c r="E25" s="7">
        <v>103000</v>
      </c>
      <c r="F25" s="7">
        <v>153000</v>
      </c>
      <c r="G25" s="7">
        <v>127000</v>
      </c>
      <c r="H25" s="7">
        <v>24000</v>
      </c>
      <c r="I25" s="8">
        <v>64.079585934687898</v>
      </c>
      <c r="J25" s="8">
        <v>76.168639462367096</v>
      </c>
      <c r="K25" s="8">
        <v>55.962492022190602</v>
      </c>
      <c r="L25" s="8">
        <v>85.574131213447302</v>
      </c>
      <c r="M25" s="8">
        <v>87.433510259231596</v>
      </c>
      <c r="N25" s="8">
        <v>70.320563633239303</v>
      </c>
      <c r="O25" s="8">
        <v>16.361118123452101</v>
      </c>
      <c r="P25" s="7"/>
    </row>
    <row r="26" spans="1:16" x14ac:dyDescent="0.25">
      <c r="A26" s="11" t="s">
        <v>109</v>
      </c>
      <c r="B26" s="7">
        <v>468000</v>
      </c>
      <c r="C26" s="7">
        <v>451000</v>
      </c>
      <c r="D26" s="7">
        <v>61000</v>
      </c>
      <c r="E26" s="7">
        <v>107000</v>
      </c>
      <c r="F26" s="7">
        <v>155000</v>
      </c>
      <c r="G26" s="7">
        <v>129000</v>
      </c>
      <c r="H26" s="7">
        <v>17000</v>
      </c>
      <c r="I26" s="8">
        <v>64.411012379077704</v>
      </c>
      <c r="J26" s="8">
        <v>77.822720563482406</v>
      </c>
      <c r="K26" s="8">
        <v>59.596979799960799</v>
      </c>
      <c r="L26" s="8">
        <v>88.032754375237602</v>
      </c>
      <c r="M26" s="8">
        <v>87.992847869166098</v>
      </c>
      <c r="N26" s="8">
        <v>71.384680111381101</v>
      </c>
      <c r="O26" s="8">
        <v>11.4640695709067</v>
      </c>
      <c r="P26" s="7"/>
    </row>
    <row r="27" spans="1:16" x14ac:dyDescent="0.25">
      <c r="A27" s="11" t="s">
        <v>111</v>
      </c>
      <c r="B27" s="7">
        <v>471000</v>
      </c>
      <c r="C27" s="7">
        <v>453000</v>
      </c>
      <c r="D27" s="7">
        <v>63000</v>
      </c>
      <c r="E27" s="7">
        <v>111000</v>
      </c>
      <c r="F27" s="7">
        <v>154000</v>
      </c>
      <c r="G27" s="7">
        <v>124000</v>
      </c>
      <c r="H27" s="7">
        <v>19000</v>
      </c>
      <c r="I27" s="8">
        <v>64.974567509821497</v>
      </c>
      <c r="J27" s="8">
        <v>78.1930102501818</v>
      </c>
      <c r="K27" s="8">
        <v>61.512040980549898</v>
      </c>
      <c r="L27" s="8">
        <v>91.938444745807601</v>
      </c>
      <c r="M27" s="8">
        <v>87.948669732350993</v>
      </c>
      <c r="N27" s="8">
        <v>68.915864239254503</v>
      </c>
      <c r="O27" s="8">
        <v>12.7953843320989</v>
      </c>
      <c r="P27" s="7"/>
    </row>
    <row r="28" spans="1:16" x14ac:dyDescent="0.25">
      <c r="A28" s="11" t="s">
        <v>112</v>
      </c>
      <c r="B28" s="7">
        <v>473000</v>
      </c>
      <c r="C28" s="7">
        <v>454000</v>
      </c>
      <c r="D28" s="7">
        <v>60000</v>
      </c>
      <c r="E28" s="7">
        <v>108000</v>
      </c>
      <c r="F28" s="7">
        <v>156000</v>
      </c>
      <c r="G28" s="7">
        <v>130000</v>
      </c>
      <c r="H28" s="7">
        <v>19000</v>
      </c>
      <c r="I28" s="8">
        <v>65.179338606270207</v>
      </c>
      <c r="J28" s="8">
        <v>78.391102949805699</v>
      </c>
      <c r="K28" s="8">
        <v>59.244480175693198</v>
      </c>
      <c r="L28" s="8">
        <v>89.195305466769099</v>
      </c>
      <c r="M28" s="8">
        <v>88.793584299976104</v>
      </c>
      <c r="N28" s="8">
        <v>71.843397302129404</v>
      </c>
      <c r="O28" s="8">
        <v>13.0303278018475</v>
      </c>
      <c r="P28" s="7"/>
    </row>
    <row r="29" spans="1:16" x14ac:dyDescent="0.25">
      <c r="A29" s="11" t="s">
        <v>113</v>
      </c>
      <c r="B29" s="7">
        <v>468000</v>
      </c>
      <c r="C29" s="7">
        <v>451000</v>
      </c>
      <c r="D29" s="7">
        <v>61000</v>
      </c>
      <c r="E29" s="7">
        <v>109000</v>
      </c>
      <c r="F29" s="7">
        <v>154000</v>
      </c>
      <c r="G29" s="7">
        <v>127000</v>
      </c>
      <c r="H29" s="7">
        <v>18000</v>
      </c>
      <c r="I29" s="8">
        <v>64.386884560591</v>
      </c>
      <c r="J29" s="8">
        <v>77.673888727070903</v>
      </c>
      <c r="K29" s="8">
        <v>59.552244650234002</v>
      </c>
      <c r="L29" s="8">
        <v>89.881615311636395</v>
      </c>
      <c r="M29" s="8">
        <v>87.458858438922903</v>
      </c>
      <c r="N29" s="8">
        <v>70.212848275823902</v>
      </c>
      <c r="O29" s="8">
        <v>11.939506500398</v>
      </c>
      <c r="P29" s="7"/>
    </row>
    <row r="30" spans="1:16" x14ac:dyDescent="0.25">
      <c r="A30" s="11" t="s">
        <v>114</v>
      </c>
      <c r="B30" s="7">
        <v>477000</v>
      </c>
      <c r="C30" s="7">
        <v>454000</v>
      </c>
      <c r="D30" s="7">
        <v>62000</v>
      </c>
      <c r="E30" s="7">
        <v>111000</v>
      </c>
      <c r="F30" s="7">
        <v>154000</v>
      </c>
      <c r="G30" s="7">
        <v>128000</v>
      </c>
      <c r="H30" s="7">
        <v>23000</v>
      </c>
      <c r="I30" s="8">
        <v>65.480371808590306</v>
      </c>
      <c r="J30" s="8">
        <v>78.185874911552503</v>
      </c>
      <c r="K30" s="8">
        <v>60.290047819751798</v>
      </c>
      <c r="L30" s="8">
        <v>91.459977916577401</v>
      </c>
      <c r="M30" s="8">
        <v>87.383018353625303</v>
      </c>
      <c r="N30" s="8">
        <v>70.454344705752504</v>
      </c>
      <c r="O30" s="8">
        <v>15.3293103916932</v>
      </c>
      <c r="P30" s="7"/>
    </row>
    <row r="31" spans="1:16" x14ac:dyDescent="0.25">
      <c r="A31" s="11" t="s">
        <v>117</v>
      </c>
      <c r="B31" s="7">
        <v>9000</v>
      </c>
      <c r="C31" s="7">
        <v>3000</v>
      </c>
      <c r="D31" s="7">
        <v>1000</v>
      </c>
      <c r="E31" s="7">
        <v>4000</v>
      </c>
      <c r="F31" s="7">
        <v>-1000</v>
      </c>
      <c r="G31" s="7">
        <v>-1000</v>
      </c>
      <c r="H31" s="7">
        <v>6000</v>
      </c>
      <c r="I31" s="8">
        <v>1.0693594295126001</v>
      </c>
      <c r="J31" s="8">
        <v>0.363154348070097</v>
      </c>
      <c r="K31" s="8">
        <v>0.69306801979099897</v>
      </c>
      <c r="L31" s="8">
        <v>3.4272235413397998</v>
      </c>
      <c r="M31" s="8">
        <v>-0.60982951554079501</v>
      </c>
      <c r="N31" s="8">
        <v>-0.93033540562859696</v>
      </c>
      <c r="O31" s="8">
        <v>3.8652408207865001</v>
      </c>
      <c r="P31" s="7" t="s">
        <v>116</v>
      </c>
    </row>
    <row r="32" spans="1:16" x14ac:dyDescent="0.25">
      <c r="A32" s="7"/>
      <c r="B32" s="7"/>
      <c r="C32" s="7"/>
      <c r="D32" s="7"/>
      <c r="E32" s="7"/>
      <c r="F32" s="7"/>
      <c r="G32" s="7"/>
      <c r="H32" s="7"/>
      <c r="I32" s="8"/>
      <c r="J32" s="8"/>
      <c r="K32" s="8"/>
      <c r="L32" s="8"/>
      <c r="M32" s="8"/>
      <c r="N32" s="8"/>
      <c r="O32" s="8"/>
      <c r="P32" s="7"/>
    </row>
    <row r="33" spans="1:16" ht="30" customHeight="1" x14ac:dyDescent="0.3">
      <c r="A33" s="3" t="s">
        <v>136</v>
      </c>
    </row>
    <row r="34" spans="1:16" ht="93.6" x14ac:dyDescent="0.3">
      <c r="A34" s="5" t="s">
        <v>76</v>
      </c>
      <c r="B34" s="6" t="s">
        <v>165</v>
      </c>
      <c r="C34" s="6" t="s">
        <v>166</v>
      </c>
      <c r="D34" s="6" t="s">
        <v>167</v>
      </c>
      <c r="E34" s="6" t="s">
        <v>168</v>
      </c>
      <c r="F34" s="6" t="s">
        <v>169</v>
      </c>
      <c r="G34" s="6" t="s">
        <v>170</v>
      </c>
      <c r="H34" s="6" t="s">
        <v>171</v>
      </c>
      <c r="I34" s="6" t="s">
        <v>172</v>
      </c>
      <c r="J34" s="6" t="s">
        <v>173</v>
      </c>
      <c r="K34" s="6" t="s">
        <v>174</v>
      </c>
      <c r="L34" s="6" t="s">
        <v>175</v>
      </c>
      <c r="M34" s="6" t="s">
        <v>176</v>
      </c>
      <c r="N34" s="6" t="s">
        <v>177</v>
      </c>
      <c r="O34" s="6" t="s">
        <v>178</v>
      </c>
      <c r="P34" s="6" t="s">
        <v>104</v>
      </c>
    </row>
    <row r="35" spans="1:16" x14ac:dyDescent="0.25">
      <c r="A35" s="11" t="s">
        <v>105</v>
      </c>
      <c r="B35" s="7">
        <v>422000</v>
      </c>
      <c r="C35" s="7">
        <v>408000</v>
      </c>
      <c r="D35" s="7">
        <v>44000</v>
      </c>
      <c r="E35" s="7">
        <v>95000</v>
      </c>
      <c r="F35" s="7">
        <v>152000</v>
      </c>
      <c r="G35" s="7">
        <v>117000</v>
      </c>
      <c r="H35" s="7">
        <v>14000</v>
      </c>
      <c r="I35" s="8">
        <v>55.787158795651401</v>
      </c>
      <c r="J35" s="8">
        <v>69.359294583897196</v>
      </c>
      <c r="K35" s="8">
        <v>46.282366480096201</v>
      </c>
      <c r="L35" s="8">
        <v>78.901886130801799</v>
      </c>
      <c r="M35" s="8">
        <v>82.353926905342405</v>
      </c>
      <c r="N35" s="8">
        <v>62.248252749467099</v>
      </c>
      <c r="O35" s="8">
        <v>8.1327617764369897</v>
      </c>
      <c r="P35" s="7"/>
    </row>
    <row r="36" spans="1:16" x14ac:dyDescent="0.25">
      <c r="A36" s="11" t="s">
        <v>106</v>
      </c>
      <c r="B36" s="7">
        <v>410000</v>
      </c>
      <c r="C36" s="7">
        <v>399000</v>
      </c>
      <c r="D36" s="7">
        <v>41000</v>
      </c>
      <c r="E36" s="7">
        <v>93000</v>
      </c>
      <c r="F36" s="7">
        <v>150000</v>
      </c>
      <c r="G36" s="7">
        <v>114000</v>
      </c>
      <c r="H36" s="7">
        <v>11000</v>
      </c>
      <c r="I36" s="8">
        <v>54.185794604632001</v>
      </c>
      <c r="J36" s="8">
        <v>67.726576014736295</v>
      </c>
      <c r="K36" s="8">
        <v>43.095721734760097</v>
      </c>
      <c r="L36" s="8">
        <v>78.084526813616506</v>
      </c>
      <c r="M36" s="8">
        <v>80.997771189924904</v>
      </c>
      <c r="N36" s="8">
        <v>60.613345220280003</v>
      </c>
      <c r="O36" s="8">
        <v>6.64558661217671</v>
      </c>
      <c r="P36" s="7"/>
    </row>
    <row r="37" spans="1:16" x14ac:dyDescent="0.25">
      <c r="A37" s="11" t="s">
        <v>107</v>
      </c>
      <c r="B37" s="7">
        <v>414000</v>
      </c>
      <c r="C37" s="7">
        <v>402000</v>
      </c>
      <c r="D37" s="7">
        <v>44000</v>
      </c>
      <c r="E37" s="7">
        <v>94000</v>
      </c>
      <c r="F37" s="7">
        <v>149000</v>
      </c>
      <c r="G37" s="7">
        <v>115000</v>
      </c>
      <c r="H37" s="7">
        <v>12000</v>
      </c>
      <c r="I37" s="8">
        <v>54.727051212254203</v>
      </c>
      <c r="J37" s="8">
        <v>68.324592663269996</v>
      </c>
      <c r="K37" s="8">
        <v>46.211384155080601</v>
      </c>
      <c r="L37" s="8">
        <v>78.327627953577704</v>
      </c>
      <c r="M37" s="8">
        <v>80.715910994849295</v>
      </c>
      <c r="N37" s="8">
        <v>61.024667730494599</v>
      </c>
      <c r="O37" s="8">
        <v>6.9866418697805797</v>
      </c>
      <c r="P37" s="7"/>
    </row>
    <row r="38" spans="1:16" x14ac:dyDescent="0.25">
      <c r="A38" s="11" t="s">
        <v>108</v>
      </c>
      <c r="B38" s="7">
        <v>415000</v>
      </c>
      <c r="C38" s="7">
        <v>402000</v>
      </c>
      <c r="D38" s="7">
        <v>49000</v>
      </c>
      <c r="E38" s="7">
        <v>93000</v>
      </c>
      <c r="F38" s="7">
        <v>150000</v>
      </c>
      <c r="G38" s="7">
        <v>110000</v>
      </c>
      <c r="H38" s="7">
        <v>12000</v>
      </c>
      <c r="I38" s="8">
        <v>54.678190244513402</v>
      </c>
      <c r="J38" s="8">
        <v>68.182241684524399</v>
      </c>
      <c r="K38" s="8">
        <v>51.206246803002301</v>
      </c>
      <c r="L38" s="8">
        <v>77.727246224709901</v>
      </c>
      <c r="M38" s="8">
        <v>80.731292975596602</v>
      </c>
      <c r="N38" s="8">
        <v>58.413563267033403</v>
      </c>
      <c r="O38" s="8">
        <v>7.2646166656753701</v>
      </c>
      <c r="P38" s="7"/>
    </row>
    <row r="39" spans="1:16" x14ac:dyDescent="0.25">
      <c r="A39" s="11" t="s">
        <v>109</v>
      </c>
      <c r="B39" s="7">
        <v>421000</v>
      </c>
      <c r="C39" s="7">
        <v>407000</v>
      </c>
      <c r="D39" s="7">
        <v>53000</v>
      </c>
      <c r="E39" s="7">
        <v>91000</v>
      </c>
      <c r="F39" s="7">
        <v>148000</v>
      </c>
      <c r="G39" s="7">
        <v>115000</v>
      </c>
      <c r="H39" s="7">
        <v>14000</v>
      </c>
      <c r="I39" s="8">
        <v>55.379639311705397</v>
      </c>
      <c r="J39" s="8">
        <v>68.829621808570906</v>
      </c>
      <c r="K39" s="8">
        <v>55.364999270209999</v>
      </c>
      <c r="L39" s="8">
        <v>75.361667789729395</v>
      </c>
      <c r="M39" s="8">
        <v>79.509154865087595</v>
      </c>
      <c r="N39" s="8">
        <v>61.028467550585802</v>
      </c>
      <c r="O39" s="8">
        <v>8.1572396913187895</v>
      </c>
      <c r="P39" s="7"/>
    </row>
    <row r="40" spans="1:16" x14ac:dyDescent="0.25">
      <c r="A40" s="11" t="s">
        <v>111</v>
      </c>
      <c r="B40" s="7">
        <v>419000</v>
      </c>
      <c r="C40" s="7">
        <v>407000</v>
      </c>
      <c r="D40" s="7">
        <v>51000</v>
      </c>
      <c r="E40" s="7">
        <v>95000</v>
      </c>
      <c r="F40" s="7">
        <v>148000</v>
      </c>
      <c r="G40" s="7">
        <v>113000</v>
      </c>
      <c r="H40" s="7">
        <v>12000</v>
      </c>
      <c r="I40" s="8">
        <v>55.2573836103684</v>
      </c>
      <c r="J40" s="8">
        <v>68.933340783371506</v>
      </c>
      <c r="K40" s="8">
        <v>53.028516574672103</v>
      </c>
      <c r="L40" s="8">
        <v>79.278446653677705</v>
      </c>
      <c r="M40" s="8">
        <v>79.563007637126006</v>
      </c>
      <c r="N40" s="8">
        <v>59.995029584547297</v>
      </c>
      <c r="O40" s="8">
        <v>7.2392514030248298</v>
      </c>
      <c r="P40" s="7"/>
    </row>
    <row r="41" spans="1:16" x14ac:dyDescent="0.25">
      <c r="A41" s="11" t="s">
        <v>112</v>
      </c>
      <c r="B41" s="7">
        <v>429000</v>
      </c>
      <c r="C41" s="7">
        <v>415000</v>
      </c>
      <c r="D41" s="7">
        <v>56000</v>
      </c>
      <c r="E41" s="7">
        <v>94000</v>
      </c>
      <c r="F41" s="7">
        <v>147000</v>
      </c>
      <c r="G41" s="7">
        <v>118000</v>
      </c>
      <c r="H41" s="7">
        <v>15000</v>
      </c>
      <c r="I41" s="8">
        <v>56.493217554317503</v>
      </c>
      <c r="J41" s="8">
        <v>70.113861620582995</v>
      </c>
      <c r="K41" s="8">
        <v>58.263162282712898</v>
      </c>
      <c r="L41" s="8">
        <v>78.394112021289899</v>
      </c>
      <c r="M41" s="8">
        <v>78.971087061863997</v>
      </c>
      <c r="N41" s="8">
        <v>62.171641672785299</v>
      </c>
      <c r="O41" s="8">
        <v>8.6615903637357192</v>
      </c>
      <c r="P41" s="7"/>
    </row>
    <row r="42" spans="1:16" x14ac:dyDescent="0.25">
      <c r="A42" s="11" t="s">
        <v>113</v>
      </c>
      <c r="B42" s="7">
        <v>418000</v>
      </c>
      <c r="C42" s="7">
        <v>407000</v>
      </c>
      <c r="D42" s="7">
        <v>55000</v>
      </c>
      <c r="E42" s="7">
        <v>90000</v>
      </c>
      <c r="F42" s="7">
        <v>144000</v>
      </c>
      <c r="G42" s="7">
        <v>119000</v>
      </c>
      <c r="H42" s="7">
        <v>11000</v>
      </c>
      <c r="I42" s="8">
        <v>55.001465741737597</v>
      </c>
      <c r="J42" s="8">
        <v>68.817135290699994</v>
      </c>
      <c r="K42" s="8">
        <v>56.882251938186201</v>
      </c>
      <c r="L42" s="8">
        <v>74.840751106644902</v>
      </c>
      <c r="M42" s="8">
        <v>77.410283157860803</v>
      </c>
      <c r="N42" s="8">
        <v>62.612203997679501</v>
      </c>
      <c r="O42" s="8">
        <v>6.4891856789566997</v>
      </c>
      <c r="P42" s="7"/>
    </row>
    <row r="43" spans="1:16" x14ac:dyDescent="0.25">
      <c r="A43" s="11" t="s">
        <v>114</v>
      </c>
      <c r="B43" s="7">
        <v>427000</v>
      </c>
      <c r="C43" s="7">
        <v>417000</v>
      </c>
      <c r="D43" s="7">
        <v>54000</v>
      </c>
      <c r="E43" s="7">
        <v>95000</v>
      </c>
      <c r="F43" s="7">
        <v>146000</v>
      </c>
      <c r="G43" s="7">
        <v>122000</v>
      </c>
      <c r="H43" s="7">
        <v>11000</v>
      </c>
      <c r="I43" s="8">
        <v>56.139648187423298</v>
      </c>
      <c r="J43" s="8">
        <v>70.353947958953</v>
      </c>
      <c r="K43" s="8">
        <v>56.357456185942098</v>
      </c>
      <c r="L43" s="8">
        <v>78.739380061064693</v>
      </c>
      <c r="M43" s="8">
        <v>78.456786807756302</v>
      </c>
      <c r="N43" s="8">
        <v>64.1749127965182</v>
      </c>
      <c r="O43" s="8">
        <v>6.23048714743571</v>
      </c>
      <c r="P43" s="7"/>
    </row>
    <row r="44" spans="1:16" x14ac:dyDescent="0.25">
      <c r="A44" s="11" t="s">
        <v>117</v>
      </c>
      <c r="B44" s="7">
        <v>7000</v>
      </c>
      <c r="C44" s="7">
        <v>10000</v>
      </c>
      <c r="D44" s="7">
        <v>1000</v>
      </c>
      <c r="E44" s="7">
        <v>4000</v>
      </c>
      <c r="F44" s="7">
        <v>-2000</v>
      </c>
      <c r="G44" s="7">
        <v>6000</v>
      </c>
      <c r="H44" s="7">
        <v>-3000</v>
      </c>
      <c r="I44" s="8">
        <v>0.76000887571790099</v>
      </c>
      <c r="J44" s="8">
        <v>1.52432615038209</v>
      </c>
      <c r="K44" s="8">
        <v>0.99245691573209904</v>
      </c>
      <c r="L44" s="8">
        <v>3.3777122713352998</v>
      </c>
      <c r="M44" s="8">
        <v>-1.0523680573312899</v>
      </c>
      <c r="N44" s="8">
        <v>3.1464452459324002</v>
      </c>
      <c r="O44" s="8">
        <v>-1.9267525438830799</v>
      </c>
      <c r="P44" s="7" t="s">
        <v>116</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zoomScaleNormal="100"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179</v>
      </c>
    </row>
    <row r="2" spans="1:13" x14ac:dyDescent="0.25">
      <c r="A2" t="s">
        <v>130</v>
      </c>
    </row>
    <row r="3" spans="1:13" ht="30" customHeight="1" x14ac:dyDescent="0.3">
      <c r="A3" s="3" t="s">
        <v>69</v>
      </c>
    </row>
    <row r="4" spans="1:13" x14ac:dyDescent="0.25">
      <c r="A4" t="s">
        <v>131</v>
      </c>
    </row>
    <row r="5" spans="1:13" x14ac:dyDescent="0.25">
      <c r="A5" t="s">
        <v>132</v>
      </c>
    </row>
    <row r="6" spans="1:13" x14ac:dyDescent="0.25">
      <c r="A6" t="s">
        <v>180</v>
      </c>
    </row>
    <row r="7" spans="1:13" ht="30" customHeight="1" x14ac:dyDescent="0.3">
      <c r="A7" s="3" t="s">
        <v>181</v>
      </c>
    </row>
    <row r="8" spans="1:13" ht="62.4" x14ac:dyDescent="0.3">
      <c r="A8" s="5" t="s">
        <v>76</v>
      </c>
      <c r="B8" s="6" t="s">
        <v>184</v>
      </c>
      <c r="C8" s="6" t="s">
        <v>185</v>
      </c>
      <c r="D8" s="6" t="s">
        <v>186</v>
      </c>
      <c r="E8" s="6" t="s">
        <v>187</v>
      </c>
      <c r="F8" s="6" t="s">
        <v>188</v>
      </c>
      <c r="G8" s="6" t="s">
        <v>189</v>
      </c>
      <c r="H8" s="6" t="s">
        <v>190</v>
      </c>
      <c r="I8" s="6" t="s">
        <v>191</v>
      </c>
      <c r="J8" s="6" t="s">
        <v>192</v>
      </c>
      <c r="K8" s="6" t="s">
        <v>193</v>
      </c>
      <c r="L8" s="6" t="s">
        <v>194</v>
      </c>
      <c r="M8" s="6" t="s">
        <v>104</v>
      </c>
    </row>
    <row r="9" spans="1:13" x14ac:dyDescent="0.25">
      <c r="A9" s="11" t="s">
        <v>105</v>
      </c>
      <c r="B9" s="7">
        <v>338000</v>
      </c>
      <c r="C9" s="7">
        <v>120000</v>
      </c>
      <c r="D9" s="7">
        <v>48000</v>
      </c>
      <c r="E9" s="7">
        <v>34000</v>
      </c>
      <c r="F9" s="7">
        <v>89000</v>
      </c>
      <c r="G9" s="7">
        <v>47000</v>
      </c>
      <c r="H9" s="8">
        <v>35.5380491922228</v>
      </c>
      <c r="I9" s="8">
        <v>14.2180628155958</v>
      </c>
      <c r="J9" s="8">
        <v>10.1769557684619</v>
      </c>
      <c r="K9" s="8">
        <v>26.233877774651599</v>
      </c>
      <c r="L9" s="8">
        <v>13.8330544490678</v>
      </c>
      <c r="M9" s="7"/>
    </row>
    <row r="10" spans="1:13" x14ac:dyDescent="0.25">
      <c r="A10" s="11" t="s">
        <v>106</v>
      </c>
      <c r="B10" s="7">
        <v>338000</v>
      </c>
      <c r="C10" s="7">
        <v>123000</v>
      </c>
      <c r="D10" s="7">
        <v>51000</v>
      </c>
      <c r="E10" s="7">
        <v>30000</v>
      </c>
      <c r="F10" s="7">
        <v>92000</v>
      </c>
      <c r="G10" s="7">
        <v>42000</v>
      </c>
      <c r="H10" s="8">
        <v>36.4908956328645</v>
      </c>
      <c r="I10" s="8">
        <v>15.1464100666173</v>
      </c>
      <c r="J10" s="8">
        <v>8.7638786084381906</v>
      </c>
      <c r="K10" s="8">
        <v>27.161806069578098</v>
      </c>
      <c r="L10" s="8">
        <v>12.4370096225019</v>
      </c>
      <c r="M10" s="7"/>
    </row>
    <row r="11" spans="1:13" x14ac:dyDescent="0.25">
      <c r="A11" s="11" t="s">
        <v>107</v>
      </c>
      <c r="B11" s="7">
        <v>326000</v>
      </c>
      <c r="C11" s="7">
        <v>113000</v>
      </c>
      <c r="D11" s="7">
        <v>56000</v>
      </c>
      <c r="E11" s="7">
        <v>28000</v>
      </c>
      <c r="F11" s="7">
        <v>94000</v>
      </c>
      <c r="G11" s="7">
        <v>35000</v>
      </c>
      <c r="H11" s="8">
        <v>34.779902751292198</v>
      </c>
      <c r="I11" s="8">
        <v>17.106207116447099</v>
      </c>
      <c r="J11" s="8">
        <v>8.4758441813265293</v>
      </c>
      <c r="K11" s="8">
        <v>28.8039512652756</v>
      </c>
      <c r="L11" s="8">
        <v>10.8340946856586</v>
      </c>
      <c r="M11" s="7"/>
    </row>
    <row r="12" spans="1:13" x14ac:dyDescent="0.25">
      <c r="A12" s="11" t="s">
        <v>108</v>
      </c>
      <c r="B12" s="7">
        <v>326000</v>
      </c>
      <c r="C12" s="7">
        <v>123000</v>
      </c>
      <c r="D12" s="7">
        <v>58000</v>
      </c>
      <c r="E12" s="7">
        <v>30000</v>
      </c>
      <c r="F12" s="7">
        <v>83000</v>
      </c>
      <c r="G12" s="7">
        <v>32000</v>
      </c>
      <c r="H12" s="8">
        <v>37.704253633734297</v>
      </c>
      <c r="I12" s="8">
        <v>17.951292301457201</v>
      </c>
      <c r="J12" s="8">
        <v>9.0734361279467493</v>
      </c>
      <c r="K12" s="8">
        <v>25.5878144784432</v>
      </c>
      <c r="L12" s="8">
        <v>9.6832034584185394</v>
      </c>
      <c r="M12" s="7"/>
    </row>
    <row r="13" spans="1:13" x14ac:dyDescent="0.25">
      <c r="A13" s="11" t="s">
        <v>109</v>
      </c>
      <c r="B13" s="7">
        <v>313000</v>
      </c>
      <c r="C13" s="7">
        <v>116000</v>
      </c>
      <c r="D13" s="7">
        <v>59000</v>
      </c>
      <c r="E13" s="7">
        <v>31000</v>
      </c>
      <c r="F13" s="7">
        <v>77000</v>
      </c>
      <c r="G13" s="7">
        <v>29000</v>
      </c>
      <c r="H13" s="8">
        <v>37.128812616133501</v>
      </c>
      <c r="I13" s="8">
        <v>19.019505627176802</v>
      </c>
      <c r="J13" s="8">
        <v>10.041608166842</v>
      </c>
      <c r="K13" s="8">
        <v>24.508841335682899</v>
      </c>
      <c r="L13" s="8">
        <v>9.3012322541648107</v>
      </c>
      <c r="M13" s="7"/>
    </row>
    <row r="14" spans="1:13" x14ac:dyDescent="0.25">
      <c r="A14" s="11" t="s">
        <v>111</v>
      </c>
      <c r="B14" s="7">
        <v>310000</v>
      </c>
      <c r="C14" s="7">
        <v>123000</v>
      </c>
      <c r="D14" s="7">
        <v>54000</v>
      </c>
      <c r="E14" s="7">
        <v>32000</v>
      </c>
      <c r="F14" s="7">
        <v>72000</v>
      </c>
      <c r="G14" s="7">
        <v>30000</v>
      </c>
      <c r="H14" s="8">
        <v>39.667681617549697</v>
      </c>
      <c r="I14" s="8">
        <v>17.3466191803115</v>
      </c>
      <c r="J14" s="8">
        <v>10.1829817599442</v>
      </c>
      <c r="K14" s="8">
        <v>23.138942793579702</v>
      </c>
      <c r="L14" s="8">
        <v>9.6637746486149592</v>
      </c>
      <c r="M14" s="7"/>
    </row>
    <row r="15" spans="1:13" x14ac:dyDescent="0.25">
      <c r="A15" s="11" t="s">
        <v>112</v>
      </c>
      <c r="B15" s="7">
        <v>302000</v>
      </c>
      <c r="C15" s="7">
        <v>120000</v>
      </c>
      <c r="D15" s="7">
        <v>50000</v>
      </c>
      <c r="E15" s="7">
        <v>30000</v>
      </c>
      <c r="F15" s="7">
        <v>73000</v>
      </c>
      <c r="G15" s="7">
        <v>29000</v>
      </c>
      <c r="H15" s="8">
        <v>39.81610291877</v>
      </c>
      <c r="I15" s="8">
        <v>16.583528757104801</v>
      </c>
      <c r="J15" s="8">
        <v>9.9295149515746495</v>
      </c>
      <c r="K15" s="8">
        <v>24.181869973634399</v>
      </c>
      <c r="L15" s="8">
        <v>9.4889833989162309</v>
      </c>
      <c r="M15" s="7"/>
    </row>
    <row r="16" spans="1:13" x14ac:dyDescent="0.25">
      <c r="A16" s="11" t="s">
        <v>113</v>
      </c>
      <c r="B16" s="7">
        <v>314000</v>
      </c>
      <c r="C16" s="7">
        <v>125000</v>
      </c>
      <c r="D16" s="7">
        <v>58000</v>
      </c>
      <c r="E16" s="7">
        <v>29000</v>
      </c>
      <c r="F16" s="7">
        <v>73000</v>
      </c>
      <c r="G16" s="7">
        <v>30000</v>
      </c>
      <c r="H16" s="8">
        <v>39.772861103418897</v>
      </c>
      <c r="I16" s="8">
        <v>18.336946038597102</v>
      </c>
      <c r="J16" s="8">
        <v>9.07823496271115</v>
      </c>
      <c r="K16" s="8">
        <v>23.1082633869032</v>
      </c>
      <c r="L16" s="8">
        <v>9.7036945083697006</v>
      </c>
      <c r="M16" s="7"/>
    </row>
    <row r="17" spans="1:13" x14ac:dyDescent="0.25">
      <c r="A17" s="11" t="s">
        <v>114</v>
      </c>
      <c r="B17" s="7">
        <v>302000</v>
      </c>
      <c r="C17" s="7">
        <v>125000</v>
      </c>
      <c r="D17" s="7">
        <v>49000</v>
      </c>
      <c r="E17" s="7">
        <v>32000</v>
      </c>
      <c r="F17" s="7">
        <v>72000</v>
      </c>
      <c r="G17" s="7">
        <v>23000</v>
      </c>
      <c r="H17" s="8">
        <v>41.497143008306402</v>
      </c>
      <c r="I17" s="8">
        <v>16.284521982963899</v>
      </c>
      <c r="J17" s="8">
        <v>10.7252923125761</v>
      </c>
      <c r="K17" s="8">
        <v>23.8363710914766</v>
      </c>
      <c r="L17" s="8">
        <v>7.6566716046770003</v>
      </c>
      <c r="M17" s="7"/>
    </row>
    <row r="18" spans="1:13" x14ac:dyDescent="0.25">
      <c r="A18" s="11" t="s">
        <v>117</v>
      </c>
      <c r="B18" s="7">
        <v>-10000</v>
      </c>
      <c r="C18" s="7">
        <v>9000</v>
      </c>
      <c r="D18" s="7">
        <v>-10000</v>
      </c>
      <c r="E18" s="7">
        <v>1000</v>
      </c>
      <c r="F18" s="7">
        <v>-5000</v>
      </c>
      <c r="G18" s="7">
        <v>-6000</v>
      </c>
      <c r="H18" s="8">
        <v>4.3683303921728998</v>
      </c>
      <c r="I18" s="8">
        <v>-2.7349836442129001</v>
      </c>
      <c r="J18" s="8">
        <v>0.68368414573409997</v>
      </c>
      <c r="K18" s="8">
        <v>-0.67247024420629797</v>
      </c>
      <c r="L18" s="8">
        <v>-1.64456064948781</v>
      </c>
      <c r="M18" s="7" t="s">
        <v>116</v>
      </c>
    </row>
    <row r="19" spans="1:13" x14ac:dyDescent="0.25">
      <c r="A19" s="7"/>
      <c r="B19" s="7"/>
      <c r="C19" s="7"/>
      <c r="D19" s="7"/>
      <c r="E19" s="7"/>
      <c r="F19" s="7"/>
      <c r="G19" s="7"/>
      <c r="H19" s="8"/>
      <c r="I19" s="8"/>
      <c r="J19" s="8"/>
      <c r="K19" s="8"/>
      <c r="L19" s="8"/>
      <c r="M19" s="7"/>
    </row>
    <row r="20" spans="1:13" ht="30" customHeight="1" x14ac:dyDescent="0.3">
      <c r="A20" s="3" t="s">
        <v>182</v>
      </c>
    </row>
    <row r="21" spans="1:13" ht="62.4" x14ac:dyDescent="0.3">
      <c r="A21" s="5" t="s">
        <v>76</v>
      </c>
      <c r="B21" s="6" t="s">
        <v>195</v>
      </c>
      <c r="C21" s="6" t="s">
        <v>196</v>
      </c>
      <c r="D21" s="6" t="s">
        <v>197</v>
      </c>
      <c r="E21" s="6" t="s">
        <v>198</v>
      </c>
      <c r="F21" s="6" t="s">
        <v>199</v>
      </c>
      <c r="G21" s="6" t="s">
        <v>200</v>
      </c>
      <c r="H21" s="6" t="s">
        <v>201</v>
      </c>
      <c r="I21" s="6" t="s">
        <v>202</v>
      </c>
      <c r="J21" s="6" t="s">
        <v>203</v>
      </c>
      <c r="K21" s="6" t="s">
        <v>204</v>
      </c>
      <c r="L21" s="6" t="s">
        <v>205</v>
      </c>
      <c r="M21" s="6" t="s">
        <v>104</v>
      </c>
    </row>
    <row r="22" spans="1:13" x14ac:dyDescent="0.25">
      <c r="A22" s="11" t="s">
        <v>105</v>
      </c>
      <c r="B22" s="7">
        <v>157000</v>
      </c>
      <c r="C22" s="7">
        <v>63000</v>
      </c>
      <c r="D22" s="9">
        <v>8000</v>
      </c>
      <c r="E22" s="7">
        <v>13000</v>
      </c>
      <c r="F22" s="7">
        <v>45000</v>
      </c>
      <c r="G22" s="7">
        <v>28000</v>
      </c>
      <c r="H22" s="8">
        <v>39.931807917151701</v>
      </c>
      <c r="I22" s="10">
        <v>5.1818349522591802</v>
      </c>
      <c r="J22" s="8">
        <v>8.5679026481682907</v>
      </c>
      <c r="K22" s="8">
        <v>28.718281457732999</v>
      </c>
      <c r="L22" s="8">
        <v>17.600173024687798</v>
      </c>
      <c r="M22" s="7" t="s">
        <v>206</v>
      </c>
    </row>
    <row r="23" spans="1:13" x14ac:dyDescent="0.25">
      <c r="A23" s="11" t="s">
        <v>106</v>
      </c>
      <c r="B23" s="7">
        <v>148000</v>
      </c>
      <c r="C23" s="7">
        <v>62000</v>
      </c>
      <c r="D23" s="7">
        <v>10000</v>
      </c>
      <c r="E23" s="7">
        <v>11000</v>
      </c>
      <c r="F23" s="7">
        <v>42000</v>
      </c>
      <c r="G23" s="7">
        <v>23000</v>
      </c>
      <c r="H23" s="8">
        <v>41.958898178964802</v>
      </c>
      <c r="I23" s="8">
        <v>6.7084720080093101</v>
      </c>
      <c r="J23" s="8">
        <v>7.41943339556782</v>
      </c>
      <c r="K23" s="8">
        <v>28.1780176962416</v>
      </c>
      <c r="L23" s="8">
        <v>15.735178721216499</v>
      </c>
      <c r="M23" s="7"/>
    </row>
    <row r="24" spans="1:13" x14ac:dyDescent="0.25">
      <c r="A24" s="11" t="s">
        <v>107</v>
      </c>
      <c r="B24" s="7">
        <v>140000</v>
      </c>
      <c r="C24" s="7">
        <v>55000</v>
      </c>
      <c r="D24" s="7">
        <v>10000</v>
      </c>
      <c r="E24" s="7">
        <v>10000</v>
      </c>
      <c r="F24" s="7">
        <v>47000</v>
      </c>
      <c r="G24" s="7">
        <v>17000</v>
      </c>
      <c r="H24" s="8">
        <v>39.438264220682903</v>
      </c>
      <c r="I24" s="8">
        <v>7.4726187832639699</v>
      </c>
      <c r="J24" s="8">
        <v>7.5098672664627601</v>
      </c>
      <c r="K24" s="8">
        <v>33.669047226778801</v>
      </c>
      <c r="L24" s="8">
        <v>11.910202502811501</v>
      </c>
      <c r="M24" s="7"/>
    </row>
    <row r="25" spans="1:13" x14ac:dyDescent="0.25">
      <c r="A25" s="11" t="s">
        <v>108</v>
      </c>
      <c r="B25" s="7">
        <v>138000</v>
      </c>
      <c r="C25" s="7">
        <v>60000</v>
      </c>
      <c r="D25" s="7">
        <v>12000</v>
      </c>
      <c r="E25" s="7">
        <v>11000</v>
      </c>
      <c r="F25" s="7">
        <v>40000</v>
      </c>
      <c r="G25" s="7">
        <v>15000</v>
      </c>
      <c r="H25" s="8">
        <v>43.2550245515801</v>
      </c>
      <c r="I25" s="8">
        <v>8.5179839417434895</v>
      </c>
      <c r="J25" s="8">
        <v>8.1161648763717302</v>
      </c>
      <c r="K25" s="8">
        <v>29.0927157601561</v>
      </c>
      <c r="L25" s="8">
        <v>11.0181108701486</v>
      </c>
      <c r="M25" s="7"/>
    </row>
    <row r="26" spans="1:13" x14ac:dyDescent="0.25">
      <c r="A26" s="11" t="s">
        <v>109</v>
      </c>
      <c r="B26" s="7">
        <v>128000</v>
      </c>
      <c r="C26" s="7">
        <v>54000</v>
      </c>
      <c r="D26" s="7">
        <v>10000</v>
      </c>
      <c r="E26" s="7">
        <v>12000</v>
      </c>
      <c r="F26" s="7">
        <v>39000</v>
      </c>
      <c r="G26" s="7">
        <v>13000</v>
      </c>
      <c r="H26" s="8">
        <v>41.966947681433602</v>
      </c>
      <c r="I26" s="8">
        <v>8.0069747709457193</v>
      </c>
      <c r="J26" s="8">
        <v>9.3770190638549593</v>
      </c>
      <c r="K26" s="8">
        <v>30.446899107135899</v>
      </c>
      <c r="L26" s="8">
        <v>10.202159376629799</v>
      </c>
      <c r="M26" s="7"/>
    </row>
    <row r="27" spans="1:13" x14ac:dyDescent="0.25">
      <c r="A27" s="11" t="s">
        <v>111</v>
      </c>
      <c r="B27" s="7">
        <v>126000</v>
      </c>
      <c r="C27" s="7">
        <v>56000</v>
      </c>
      <c r="D27" s="7">
        <v>9000</v>
      </c>
      <c r="E27" s="7">
        <v>13000</v>
      </c>
      <c r="F27" s="7">
        <v>35000</v>
      </c>
      <c r="G27" s="7">
        <v>13000</v>
      </c>
      <c r="H27" s="8">
        <v>44.536257258978203</v>
      </c>
      <c r="I27" s="8">
        <v>7.3338456541200898</v>
      </c>
      <c r="J27" s="8">
        <v>9.9213297101162201</v>
      </c>
      <c r="K27" s="8">
        <v>28.0963057445949</v>
      </c>
      <c r="L27" s="8">
        <v>10.1122616321906</v>
      </c>
      <c r="M27" s="7"/>
    </row>
    <row r="28" spans="1:13" x14ac:dyDescent="0.25">
      <c r="A28" s="11" t="s">
        <v>112</v>
      </c>
      <c r="B28" s="7">
        <v>125000</v>
      </c>
      <c r="C28" s="7">
        <v>53000</v>
      </c>
      <c r="D28" s="7">
        <v>10000</v>
      </c>
      <c r="E28" s="7">
        <v>12000</v>
      </c>
      <c r="F28" s="7">
        <v>38000</v>
      </c>
      <c r="G28" s="7">
        <v>12000</v>
      </c>
      <c r="H28" s="8">
        <v>42.7089323365919</v>
      </c>
      <c r="I28" s="8">
        <v>7.6009520158456301</v>
      </c>
      <c r="J28" s="8">
        <v>9.5576959938662096</v>
      </c>
      <c r="K28" s="8">
        <v>30.585106382978701</v>
      </c>
      <c r="L28" s="8">
        <v>9.5473132707175292</v>
      </c>
      <c r="M28" s="7"/>
    </row>
    <row r="29" spans="1:13" x14ac:dyDescent="0.25">
      <c r="A29" s="11" t="s">
        <v>113</v>
      </c>
      <c r="B29" s="7">
        <v>130000</v>
      </c>
      <c r="C29" s="7">
        <v>56000</v>
      </c>
      <c r="D29" s="7">
        <v>11000</v>
      </c>
      <c r="E29" s="7">
        <v>12000</v>
      </c>
      <c r="F29" s="7">
        <v>37000</v>
      </c>
      <c r="G29" s="7">
        <v>15000</v>
      </c>
      <c r="H29" s="8">
        <v>42.888242151012399</v>
      </c>
      <c r="I29" s="8">
        <v>8.4098225244906892</v>
      </c>
      <c r="J29" s="8">
        <v>9.2813747211264594</v>
      </c>
      <c r="K29" s="8">
        <v>28.179158400172899</v>
      </c>
      <c r="L29" s="8">
        <v>11.2414022031975</v>
      </c>
      <c r="M29" s="7"/>
    </row>
    <row r="30" spans="1:13" x14ac:dyDescent="0.25">
      <c r="A30" s="11" t="s">
        <v>114</v>
      </c>
      <c r="B30" s="7">
        <v>127000</v>
      </c>
      <c r="C30" s="7">
        <v>62000</v>
      </c>
      <c r="D30" s="9">
        <v>8000</v>
      </c>
      <c r="E30" s="7">
        <v>13000</v>
      </c>
      <c r="F30" s="7">
        <v>33000</v>
      </c>
      <c r="G30" s="7">
        <v>10000</v>
      </c>
      <c r="H30" s="8">
        <v>49.033210215613899</v>
      </c>
      <c r="I30" s="10">
        <v>6.1148467342235699</v>
      </c>
      <c r="J30" s="8">
        <v>10.4752659658427</v>
      </c>
      <c r="K30" s="8">
        <v>26.119897717586898</v>
      </c>
      <c r="L30" s="8">
        <v>8.2567793667329603</v>
      </c>
      <c r="M30" s="7" t="s">
        <v>206</v>
      </c>
    </row>
    <row r="31" spans="1:13" x14ac:dyDescent="0.25">
      <c r="A31" s="11" t="s">
        <v>117</v>
      </c>
      <c r="B31" s="7">
        <v>-2000</v>
      </c>
      <c r="C31" s="7">
        <v>8000</v>
      </c>
      <c r="D31" s="9">
        <v>-3000</v>
      </c>
      <c r="E31" s="7">
        <v>1000</v>
      </c>
      <c r="F31" s="7">
        <v>-6000</v>
      </c>
      <c r="G31" s="7">
        <v>-3000</v>
      </c>
      <c r="H31" s="8">
        <v>7.0662625341803</v>
      </c>
      <c r="I31" s="10">
        <v>-1.89212803672215</v>
      </c>
      <c r="J31" s="8">
        <v>1.0982469019877401</v>
      </c>
      <c r="K31" s="8">
        <v>-4.3270013895490003</v>
      </c>
      <c r="L31" s="8">
        <v>-1.9453800098968399</v>
      </c>
      <c r="M31" s="7" t="s">
        <v>206</v>
      </c>
    </row>
    <row r="32" spans="1:13" x14ac:dyDescent="0.25">
      <c r="A32" s="7"/>
      <c r="B32" s="7"/>
      <c r="C32" s="7"/>
      <c r="D32" s="7"/>
      <c r="E32" s="7"/>
      <c r="F32" s="7"/>
      <c r="G32" s="7"/>
      <c r="H32" s="8"/>
      <c r="I32" s="8"/>
      <c r="J32" s="8"/>
      <c r="K32" s="8"/>
      <c r="L32" s="8"/>
      <c r="M32" s="7"/>
    </row>
    <row r="33" spans="1:13" ht="30" customHeight="1" x14ac:dyDescent="0.3">
      <c r="A33" s="3" t="s">
        <v>183</v>
      </c>
    </row>
    <row r="34" spans="1:13" ht="78" x14ac:dyDescent="0.3">
      <c r="A34" s="5" t="s">
        <v>76</v>
      </c>
      <c r="B34" s="6" t="s">
        <v>207</v>
      </c>
      <c r="C34" s="6" t="s">
        <v>208</v>
      </c>
      <c r="D34" s="6" t="s">
        <v>209</v>
      </c>
      <c r="E34" s="6" t="s">
        <v>210</v>
      </c>
      <c r="F34" s="6" t="s">
        <v>211</v>
      </c>
      <c r="G34" s="6" t="s">
        <v>212</v>
      </c>
      <c r="H34" s="6" t="s">
        <v>213</v>
      </c>
      <c r="I34" s="6" t="s">
        <v>214</v>
      </c>
      <c r="J34" s="6" t="s">
        <v>215</v>
      </c>
      <c r="K34" s="6" t="s">
        <v>216</v>
      </c>
      <c r="L34" s="6" t="s">
        <v>217</v>
      </c>
      <c r="M34" s="6" t="s">
        <v>104</v>
      </c>
    </row>
    <row r="35" spans="1:13" x14ac:dyDescent="0.25">
      <c r="A35" s="11" t="s">
        <v>105</v>
      </c>
      <c r="B35" s="7">
        <v>180000</v>
      </c>
      <c r="C35" s="7">
        <v>57000</v>
      </c>
      <c r="D35" s="7">
        <v>40000</v>
      </c>
      <c r="E35" s="7">
        <v>21000</v>
      </c>
      <c r="F35" s="7">
        <v>43000</v>
      </c>
      <c r="G35" s="7">
        <v>19000</v>
      </c>
      <c r="H35" s="8">
        <v>31.710371733203299</v>
      </c>
      <c r="I35" s="8">
        <v>22.090084897922999</v>
      </c>
      <c r="J35" s="8">
        <v>11.5787023696052</v>
      </c>
      <c r="K35" s="8">
        <v>24.0695586637998</v>
      </c>
      <c r="L35" s="8">
        <v>10.5512823354687</v>
      </c>
      <c r="M35" s="7"/>
    </row>
    <row r="36" spans="1:13" x14ac:dyDescent="0.25">
      <c r="A36" s="11" t="s">
        <v>106</v>
      </c>
      <c r="B36" s="7">
        <v>190000</v>
      </c>
      <c r="C36" s="7">
        <v>61000</v>
      </c>
      <c r="D36" s="7">
        <v>41000</v>
      </c>
      <c r="E36" s="7">
        <v>19000</v>
      </c>
      <c r="F36" s="7">
        <v>50000</v>
      </c>
      <c r="G36" s="7">
        <v>19000</v>
      </c>
      <c r="H36" s="8">
        <v>32.234812186055301</v>
      </c>
      <c r="I36" s="8">
        <v>21.714177399142802</v>
      </c>
      <c r="J36" s="8">
        <v>9.8103431935215504</v>
      </c>
      <c r="K36" s="8">
        <v>26.370825918008499</v>
      </c>
      <c r="L36" s="8">
        <v>9.8698413032718708</v>
      </c>
      <c r="M36" s="7"/>
    </row>
    <row r="37" spans="1:13" x14ac:dyDescent="0.25">
      <c r="A37" s="11" t="s">
        <v>107</v>
      </c>
      <c r="B37" s="7">
        <v>187000</v>
      </c>
      <c r="C37" s="7">
        <v>58000</v>
      </c>
      <c r="D37" s="7">
        <v>45000</v>
      </c>
      <c r="E37" s="7">
        <v>17000</v>
      </c>
      <c r="F37" s="7">
        <v>47000</v>
      </c>
      <c r="G37" s="7">
        <v>19000</v>
      </c>
      <c r="H37" s="8">
        <v>31.2942525901667</v>
      </c>
      <c r="I37" s="8">
        <v>24.314604091739898</v>
      </c>
      <c r="J37" s="8">
        <v>9.1986428759024701</v>
      </c>
      <c r="K37" s="8">
        <v>25.163610636165298</v>
      </c>
      <c r="L37" s="8">
        <v>10.0288898060256</v>
      </c>
      <c r="M37" s="7"/>
    </row>
    <row r="38" spans="1:13" x14ac:dyDescent="0.25">
      <c r="A38" s="11" t="s">
        <v>108</v>
      </c>
      <c r="B38" s="7">
        <v>188000</v>
      </c>
      <c r="C38" s="7">
        <v>63000</v>
      </c>
      <c r="D38" s="7">
        <v>47000</v>
      </c>
      <c r="E38" s="7">
        <v>18000</v>
      </c>
      <c r="F38" s="7">
        <v>43000</v>
      </c>
      <c r="G38" s="7">
        <v>16000</v>
      </c>
      <c r="H38" s="8">
        <v>33.629708505257597</v>
      </c>
      <c r="I38" s="8">
        <v>24.8758152535605</v>
      </c>
      <c r="J38" s="8">
        <v>9.7761213895913706</v>
      </c>
      <c r="K38" s="8">
        <v>23.015040596299698</v>
      </c>
      <c r="L38" s="8">
        <v>8.7033142552908291</v>
      </c>
      <c r="M38" s="7"/>
    </row>
    <row r="39" spans="1:13" x14ac:dyDescent="0.25">
      <c r="A39" s="11" t="s">
        <v>109</v>
      </c>
      <c r="B39" s="7">
        <v>184000</v>
      </c>
      <c r="C39" s="7">
        <v>62000</v>
      </c>
      <c r="D39" s="7">
        <v>49000</v>
      </c>
      <c r="E39" s="7">
        <v>19000</v>
      </c>
      <c r="F39" s="7">
        <v>38000</v>
      </c>
      <c r="G39" s="7">
        <v>16000</v>
      </c>
      <c r="H39" s="8">
        <v>33.754939853215802</v>
      </c>
      <c r="I39" s="8">
        <v>26.699092369826701</v>
      </c>
      <c r="J39" s="8">
        <v>10.505059278238599</v>
      </c>
      <c r="K39" s="8">
        <v>20.3679376384245</v>
      </c>
      <c r="L39" s="8">
        <v>8.6729708602944395</v>
      </c>
      <c r="M39" s="7"/>
    </row>
    <row r="40" spans="1:13" x14ac:dyDescent="0.25">
      <c r="A40" s="11" t="s">
        <v>111</v>
      </c>
      <c r="B40" s="7">
        <v>183000</v>
      </c>
      <c r="C40" s="7">
        <v>67000</v>
      </c>
      <c r="D40" s="7">
        <v>44000</v>
      </c>
      <c r="E40" s="7">
        <v>19000</v>
      </c>
      <c r="F40" s="7">
        <v>36000</v>
      </c>
      <c r="G40" s="7">
        <v>17000</v>
      </c>
      <c r="H40" s="8">
        <v>36.318399825594099</v>
      </c>
      <c r="I40" s="8">
        <v>24.234793982995399</v>
      </c>
      <c r="J40" s="8">
        <v>10.362982341399601</v>
      </c>
      <c r="K40" s="8">
        <v>19.728580771746199</v>
      </c>
      <c r="L40" s="8">
        <v>9.3552430782646603</v>
      </c>
      <c r="M40" s="7"/>
    </row>
    <row r="41" spans="1:13" x14ac:dyDescent="0.25">
      <c r="A41" s="11" t="s">
        <v>112</v>
      </c>
      <c r="B41" s="7">
        <v>177000</v>
      </c>
      <c r="C41" s="7">
        <v>67000</v>
      </c>
      <c r="D41" s="7">
        <v>41000</v>
      </c>
      <c r="E41" s="7">
        <v>18000</v>
      </c>
      <c r="F41" s="7">
        <v>35000</v>
      </c>
      <c r="G41" s="7">
        <v>17000</v>
      </c>
      <c r="H41" s="8">
        <v>37.766270514997203</v>
      </c>
      <c r="I41" s="8">
        <v>22.948500282965501</v>
      </c>
      <c r="J41" s="8">
        <v>10.192982456140401</v>
      </c>
      <c r="K41" s="8">
        <v>19.6445953593662</v>
      </c>
      <c r="L41" s="8">
        <v>9.4476513865308398</v>
      </c>
      <c r="M41" s="7"/>
    </row>
    <row r="42" spans="1:13" x14ac:dyDescent="0.25">
      <c r="A42" s="11" t="s">
        <v>113</v>
      </c>
      <c r="B42" s="7">
        <v>185000</v>
      </c>
      <c r="C42" s="7">
        <v>69000</v>
      </c>
      <c r="D42" s="7">
        <v>47000</v>
      </c>
      <c r="E42" s="7">
        <v>16000</v>
      </c>
      <c r="F42" s="7">
        <v>36000</v>
      </c>
      <c r="G42" s="7">
        <v>16000</v>
      </c>
      <c r="H42" s="8">
        <v>37.587066023939798</v>
      </c>
      <c r="I42" s="8">
        <v>25.301955261875101</v>
      </c>
      <c r="J42" s="8">
        <v>8.93570925635054</v>
      </c>
      <c r="K42" s="8">
        <v>19.5504522558631</v>
      </c>
      <c r="L42" s="8">
        <v>8.6248172019715099</v>
      </c>
      <c r="M42" s="7"/>
    </row>
    <row r="43" spans="1:13" x14ac:dyDescent="0.25">
      <c r="A43" s="11" t="s">
        <v>114</v>
      </c>
      <c r="B43" s="7">
        <v>176000</v>
      </c>
      <c r="C43" s="7">
        <v>63000</v>
      </c>
      <c r="D43" s="7">
        <v>41000</v>
      </c>
      <c r="E43" s="7">
        <v>19000</v>
      </c>
      <c r="F43" s="7">
        <v>39000</v>
      </c>
      <c r="G43" s="7">
        <v>13000</v>
      </c>
      <c r="H43" s="8">
        <v>36.0626721606301</v>
      </c>
      <c r="I43" s="8">
        <v>23.618161950508799</v>
      </c>
      <c r="J43" s="8">
        <v>10.905593370819799</v>
      </c>
      <c r="K43" s="8">
        <v>22.189655564914499</v>
      </c>
      <c r="L43" s="8">
        <v>7.2239169531267802</v>
      </c>
      <c r="M43" s="7"/>
    </row>
    <row r="44" spans="1:13" x14ac:dyDescent="0.25">
      <c r="A44" s="11" t="s">
        <v>117</v>
      </c>
      <c r="B44" s="7">
        <v>-9000</v>
      </c>
      <c r="C44" s="7">
        <v>1000</v>
      </c>
      <c r="D44" s="7">
        <v>-8000</v>
      </c>
      <c r="E44" s="7">
        <v>0</v>
      </c>
      <c r="F44" s="7">
        <v>1000</v>
      </c>
      <c r="G44" s="7">
        <v>-3000</v>
      </c>
      <c r="H44" s="8">
        <v>2.3077323074142999</v>
      </c>
      <c r="I44" s="8">
        <v>-3.0809304193178999</v>
      </c>
      <c r="J44" s="8">
        <v>0.40053409258119999</v>
      </c>
      <c r="K44" s="8">
        <v>1.8217179264900001</v>
      </c>
      <c r="L44" s="8">
        <v>-1.44905390716766</v>
      </c>
      <c r="M44" s="7" t="s">
        <v>116</v>
      </c>
    </row>
    <row r="45" spans="1:13" x14ac:dyDescent="0.25">
      <c r="A45" s="7"/>
      <c r="B45" s="7"/>
      <c r="C45" s="7"/>
      <c r="D45" s="7"/>
      <c r="E45" s="7"/>
      <c r="F45" s="7"/>
      <c r="G45" s="7"/>
      <c r="H45" s="8"/>
      <c r="I45" s="8"/>
      <c r="J45" s="8"/>
      <c r="K45" s="8"/>
      <c r="L45" s="8"/>
      <c r="M45" s="7"/>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6"/>
  <sheetViews>
    <sheetView zoomScaleNormal="100"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218</v>
      </c>
    </row>
    <row r="2" spans="1:11" x14ac:dyDescent="0.25">
      <c r="A2" t="s">
        <v>130</v>
      </c>
    </row>
    <row r="3" spans="1:11" ht="30" customHeight="1" x14ac:dyDescent="0.3">
      <c r="A3" s="3" t="s">
        <v>69</v>
      </c>
    </row>
    <row r="4" spans="1:11" x14ac:dyDescent="0.25">
      <c r="A4" t="s">
        <v>131</v>
      </c>
    </row>
    <row r="5" spans="1:11" x14ac:dyDescent="0.25">
      <c r="A5" t="s">
        <v>132</v>
      </c>
    </row>
    <row r="6" spans="1:11" x14ac:dyDescent="0.25">
      <c r="A6" t="s">
        <v>219</v>
      </c>
    </row>
    <row r="7" spans="1:11" x14ac:dyDescent="0.25">
      <c r="A7" t="s">
        <v>220</v>
      </c>
    </row>
    <row r="8" spans="1:11" ht="30" customHeight="1" x14ac:dyDescent="0.3">
      <c r="A8" s="3" t="s">
        <v>221</v>
      </c>
    </row>
    <row r="9" spans="1:11" ht="62.4" x14ac:dyDescent="0.3">
      <c r="A9" s="5" t="s">
        <v>76</v>
      </c>
      <c r="B9" s="6" t="s">
        <v>184</v>
      </c>
      <c r="C9" s="6" t="s">
        <v>224</v>
      </c>
      <c r="D9" s="6" t="s">
        <v>225</v>
      </c>
      <c r="E9" s="6" t="s">
        <v>226</v>
      </c>
      <c r="F9" s="6" t="s">
        <v>227</v>
      </c>
      <c r="G9" s="6" t="s">
        <v>228</v>
      </c>
      <c r="H9" s="6" t="s">
        <v>229</v>
      </c>
      <c r="I9" s="6" t="s">
        <v>230</v>
      </c>
      <c r="J9" s="6" t="s">
        <v>231</v>
      </c>
      <c r="K9" s="6" t="s">
        <v>104</v>
      </c>
    </row>
    <row r="10" spans="1:11" x14ac:dyDescent="0.25">
      <c r="A10" s="11" t="s">
        <v>105</v>
      </c>
      <c r="B10" s="7">
        <v>338000</v>
      </c>
      <c r="C10" s="7">
        <v>282000</v>
      </c>
      <c r="D10" s="7">
        <v>55000</v>
      </c>
      <c r="E10" s="7">
        <v>25000</v>
      </c>
      <c r="F10" s="7">
        <v>10000</v>
      </c>
      <c r="G10" s="7">
        <v>21000</v>
      </c>
      <c r="H10" s="8">
        <v>45.459967467919697</v>
      </c>
      <c r="I10" s="8">
        <v>17.214892463401402</v>
      </c>
      <c r="J10" s="8">
        <v>37.325140068678799</v>
      </c>
      <c r="K10" s="7"/>
    </row>
    <row r="11" spans="1:11" x14ac:dyDescent="0.25">
      <c r="A11" s="11" t="s">
        <v>106</v>
      </c>
      <c r="B11" s="7">
        <v>338000</v>
      </c>
      <c r="C11" s="7">
        <v>283000</v>
      </c>
      <c r="D11" s="7">
        <v>54000</v>
      </c>
      <c r="E11" s="7">
        <v>26000</v>
      </c>
      <c r="F11" s="9">
        <v>9000</v>
      </c>
      <c r="G11" s="7">
        <v>19000</v>
      </c>
      <c r="H11" s="8">
        <v>47.4496372408205</v>
      </c>
      <c r="I11" s="10">
        <v>16.8508083821309</v>
      </c>
      <c r="J11" s="8">
        <v>35.699554377048599</v>
      </c>
      <c r="K11" s="7" t="s">
        <v>232</v>
      </c>
    </row>
    <row r="12" spans="1:11" x14ac:dyDescent="0.25">
      <c r="A12" s="11" t="s">
        <v>107</v>
      </c>
      <c r="B12" s="7">
        <v>326000</v>
      </c>
      <c r="C12" s="7">
        <v>278000</v>
      </c>
      <c r="D12" s="7">
        <v>48000</v>
      </c>
      <c r="E12" s="7">
        <v>19000</v>
      </c>
      <c r="F12" s="7">
        <v>11000</v>
      </c>
      <c r="G12" s="7">
        <v>18000</v>
      </c>
      <c r="H12" s="8">
        <v>39.6110670617201</v>
      </c>
      <c r="I12" s="8">
        <v>23.020907231982601</v>
      </c>
      <c r="J12" s="8">
        <v>37.368025706297203</v>
      </c>
      <c r="K12" s="7"/>
    </row>
    <row r="13" spans="1:11" x14ac:dyDescent="0.25">
      <c r="A13" s="11" t="s">
        <v>108</v>
      </c>
      <c r="B13" s="7">
        <v>326000</v>
      </c>
      <c r="C13" s="7">
        <v>277000</v>
      </c>
      <c r="D13" s="7">
        <v>49000</v>
      </c>
      <c r="E13" s="7">
        <v>21000</v>
      </c>
      <c r="F13" s="9">
        <v>9000</v>
      </c>
      <c r="G13" s="7">
        <v>19000</v>
      </c>
      <c r="H13" s="8">
        <v>42.2764897253222</v>
      </c>
      <c r="I13" s="10">
        <v>17.806696042498899</v>
      </c>
      <c r="J13" s="8">
        <v>39.916814232178901</v>
      </c>
      <c r="K13" s="7" t="s">
        <v>232</v>
      </c>
    </row>
    <row r="14" spans="1:11" x14ac:dyDescent="0.25">
      <c r="A14" s="11" t="s">
        <v>109</v>
      </c>
      <c r="B14" s="7">
        <v>313000</v>
      </c>
      <c r="C14" s="7">
        <v>265000</v>
      </c>
      <c r="D14" s="7">
        <v>47000</v>
      </c>
      <c r="E14" s="7">
        <v>19000</v>
      </c>
      <c r="F14" s="7">
        <v>10000</v>
      </c>
      <c r="G14" s="7">
        <v>18000</v>
      </c>
      <c r="H14" s="8">
        <v>40.511233234371403</v>
      </c>
      <c r="I14" s="8">
        <v>21.603183627060801</v>
      </c>
      <c r="J14" s="8">
        <v>37.885583138567803</v>
      </c>
      <c r="K14" s="7"/>
    </row>
    <row r="15" spans="1:11" x14ac:dyDescent="0.25">
      <c r="A15" s="11" t="s">
        <v>111</v>
      </c>
      <c r="B15" s="7">
        <v>310000</v>
      </c>
      <c r="C15" s="7">
        <v>265000</v>
      </c>
      <c r="D15" s="7">
        <v>45000</v>
      </c>
      <c r="E15" s="7">
        <v>20000</v>
      </c>
      <c r="F15" s="7">
        <v>10000</v>
      </c>
      <c r="G15" s="7">
        <v>16000</v>
      </c>
      <c r="H15" s="8">
        <v>43.6020742841947</v>
      </c>
      <c r="I15" s="8">
        <v>21.640368761634601</v>
      </c>
      <c r="J15" s="8">
        <v>34.757556954170703</v>
      </c>
      <c r="K15" s="7"/>
    </row>
    <row r="16" spans="1:11" x14ac:dyDescent="0.25">
      <c r="A16" s="11" t="s">
        <v>112</v>
      </c>
      <c r="B16" s="7">
        <v>302000</v>
      </c>
      <c r="C16" s="7">
        <v>254000</v>
      </c>
      <c r="D16" s="7">
        <v>48000</v>
      </c>
      <c r="E16" s="7">
        <v>22000</v>
      </c>
      <c r="F16" s="7">
        <v>10000</v>
      </c>
      <c r="G16" s="7">
        <v>16000</v>
      </c>
      <c r="H16" s="8">
        <v>45.062436156684498</v>
      </c>
      <c r="I16" s="8">
        <v>21.511809710438001</v>
      </c>
      <c r="J16" s="8">
        <v>33.425754132877501</v>
      </c>
      <c r="K16" s="7"/>
    </row>
    <row r="17" spans="1:11" x14ac:dyDescent="0.25">
      <c r="A17" s="11" t="s">
        <v>113</v>
      </c>
      <c r="B17" s="7">
        <v>314000</v>
      </c>
      <c r="C17" s="7">
        <v>262000</v>
      </c>
      <c r="D17" s="7">
        <v>52000</v>
      </c>
      <c r="E17" s="7">
        <v>25000</v>
      </c>
      <c r="F17" s="7">
        <v>13000</v>
      </c>
      <c r="G17" s="7">
        <v>14000</v>
      </c>
      <c r="H17" s="8">
        <v>48.1132075471698</v>
      </c>
      <c r="I17" s="8">
        <v>24.4228409265225</v>
      </c>
      <c r="J17" s="8">
        <v>27.463951526307699</v>
      </c>
      <c r="K17" s="7"/>
    </row>
    <row r="18" spans="1:11" x14ac:dyDescent="0.25">
      <c r="A18" s="11" t="s">
        <v>114</v>
      </c>
      <c r="B18" s="7">
        <v>302000</v>
      </c>
      <c r="C18" s="7">
        <v>252000</v>
      </c>
      <c r="D18" s="7">
        <v>50000</v>
      </c>
      <c r="E18" s="7">
        <v>26000</v>
      </c>
      <c r="F18" s="7">
        <v>12000</v>
      </c>
      <c r="G18" s="7">
        <v>11000</v>
      </c>
      <c r="H18" s="8">
        <v>52.5192058265988</v>
      </c>
      <c r="I18" s="8">
        <v>24.798962386511</v>
      </c>
      <c r="J18" s="8">
        <v>22.6818317868902</v>
      </c>
      <c r="K18" s="7"/>
    </row>
    <row r="19" spans="1:11" x14ac:dyDescent="0.25">
      <c r="A19" s="11" t="s">
        <v>117</v>
      </c>
      <c r="B19" s="7">
        <v>-10000</v>
      </c>
      <c r="C19" s="7">
        <v>-13000</v>
      </c>
      <c r="D19" s="7">
        <v>3000</v>
      </c>
      <c r="E19" s="7">
        <v>7000</v>
      </c>
      <c r="F19" s="7">
        <v>2000</v>
      </c>
      <c r="G19" s="7">
        <v>-7000</v>
      </c>
      <c r="H19" s="8">
        <v>12.0079725922274</v>
      </c>
      <c r="I19" s="8">
        <v>3.1957787594501998</v>
      </c>
      <c r="J19" s="8">
        <v>-15.2037513516776</v>
      </c>
      <c r="K19" s="7" t="s">
        <v>116</v>
      </c>
    </row>
    <row r="20" spans="1:11" x14ac:dyDescent="0.25">
      <c r="A20" s="7"/>
      <c r="B20" s="7"/>
      <c r="C20" s="7"/>
      <c r="D20" s="7"/>
      <c r="E20" s="7"/>
      <c r="F20" s="7"/>
      <c r="G20" s="7"/>
      <c r="H20" s="8"/>
      <c r="I20" s="8"/>
      <c r="J20" s="8"/>
      <c r="K20" s="7"/>
    </row>
    <row r="21" spans="1:11" ht="30" customHeight="1" x14ac:dyDescent="0.3">
      <c r="A21" s="3" t="s">
        <v>222</v>
      </c>
    </row>
    <row r="22" spans="1:11" ht="62.4" x14ac:dyDescent="0.3">
      <c r="A22" s="5" t="s">
        <v>76</v>
      </c>
      <c r="B22" s="6" t="s">
        <v>195</v>
      </c>
      <c r="C22" s="6" t="s">
        <v>233</v>
      </c>
      <c r="D22" s="6" t="s">
        <v>234</v>
      </c>
      <c r="E22" s="6" t="s">
        <v>226</v>
      </c>
      <c r="F22" s="6" t="s">
        <v>227</v>
      </c>
      <c r="G22" s="6" t="s">
        <v>228</v>
      </c>
      <c r="H22" s="6" t="s">
        <v>229</v>
      </c>
      <c r="I22" s="6" t="s">
        <v>230</v>
      </c>
      <c r="J22" s="6" t="s">
        <v>231</v>
      </c>
      <c r="K22" s="6" t="s">
        <v>104</v>
      </c>
    </row>
    <row r="23" spans="1:11" x14ac:dyDescent="0.25">
      <c r="A23" s="11" t="s">
        <v>105</v>
      </c>
      <c r="B23" s="7">
        <v>157000</v>
      </c>
      <c r="C23" s="7">
        <v>129000</v>
      </c>
      <c r="D23" s="7">
        <v>29000</v>
      </c>
      <c r="E23" s="7">
        <v>13000</v>
      </c>
      <c r="F23" s="9">
        <v>3000</v>
      </c>
      <c r="G23" s="7">
        <v>13000</v>
      </c>
      <c r="H23" s="8">
        <v>43.855159842961299</v>
      </c>
      <c r="I23" s="10">
        <v>9.1909702748177207</v>
      </c>
      <c r="J23" s="8">
        <v>46.953869882220999</v>
      </c>
      <c r="K23" s="7" t="s">
        <v>235</v>
      </c>
    </row>
    <row r="24" spans="1:11" x14ac:dyDescent="0.25">
      <c r="A24" s="11" t="s">
        <v>106</v>
      </c>
      <c r="B24" s="7">
        <v>148000</v>
      </c>
      <c r="C24" s="7">
        <v>122000</v>
      </c>
      <c r="D24" s="7">
        <v>26000</v>
      </c>
      <c r="E24" s="7">
        <v>11000</v>
      </c>
      <c r="F24" s="9">
        <v>3000</v>
      </c>
      <c r="G24" s="7">
        <v>12000</v>
      </c>
      <c r="H24" s="8">
        <v>43.8172970073188</v>
      </c>
      <c r="I24" s="10">
        <v>11.457255623251701</v>
      </c>
      <c r="J24" s="8">
        <v>44.725447369429403</v>
      </c>
      <c r="K24" s="7" t="s">
        <v>235</v>
      </c>
    </row>
    <row r="25" spans="1:11" x14ac:dyDescent="0.25">
      <c r="A25" s="11" t="s">
        <v>107</v>
      </c>
      <c r="B25" s="7">
        <v>140000</v>
      </c>
      <c r="C25" s="7">
        <v>117000</v>
      </c>
      <c r="D25" s="7">
        <v>23000</v>
      </c>
      <c r="E25" s="7">
        <v>9000</v>
      </c>
      <c r="F25" s="9">
        <v>3000</v>
      </c>
      <c r="G25" s="7">
        <v>10000</v>
      </c>
      <c r="H25" s="8">
        <v>41.364707936785102</v>
      </c>
      <c r="I25" s="10">
        <v>14.380511656334599</v>
      </c>
      <c r="J25" s="8">
        <v>44.2547804068803</v>
      </c>
      <c r="K25" s="7" t="s">
        <v>235</v>
      </c>
    </row>
    <row r="26" spans="1:11" x14ac:dyDescent="0.25">
      <c r="A26" s="11" t="s">
        <v>108</v>
      </c>
      <c r="B26" s="7">
        <v>138000</v>
      </c>
      <c r="C26" s="7">
        <v>113000</v>
      </c>
      <c r="D26" s="7">
        <v>25000</v>
      </c>
      <c r="E26" s="7">
        <v>12000</v>
      </c>
      <c r="F26" s="9">
        <v>2000</v>
      </c>
      <c r="G26" s="7">
        <v>10000</v>
      </c>
      <c r="H26" s="8">
        <v>50.820606801058801</v>
      </c>
      <c r="I26" s="10">
        <v>7.5829769904296498</v>
      </c>
      <c r="J26" s="8">
        <v>41.596416208511499</v>
      </c>
      <c r="K26" s="7" t="s">
        <v>235</v>
      </c>
    </row>
    <row r="27" spans="1:11" x14ac:dyDescent="0.25">
      <c r="A27" s="11" t="s">
        <v>109</v>
      </c>
      <c r="B27" s="7">
        <v>128000</v>
      </c>
      <c r="C27" s="7">
        <v>107000</v>
      </c>
      <c r="D27" s="7">
        <v>22000</v>
      </c>
      <c r="E27" s="7">
        <v>10000</v>
      </c>
      <c r="F27" s="9">
        <v>2000</v>
      </c>
      <c r="G27" s="7">
        <v>10000</v>
      </c>
      <c r="H27" s="8">
        <v>45.475351306815597</v>
      </c>
      <c r="I27" s="10">
        <v>8.6327642239208995</v>
      </c>
      <c r="J27" s="8">
        <v>45.891884469263502</v>
      </c>
      <c r="K27" s="7" t="s">
        <v>235</v>
      </c>
    </row>
    <row r="28" spans="1:11" x14ac:dyDescent="0.25">
      <c r="A28" s="11" t="s">
        <v>111</v>
      </c>
      <c r="B28" s="7">
        <v>126000</v>
      </c>
      <c r="C28" s="7">
        <v>107000</v>
      </c>
      <c r="D28" s="7">
        <v>20000</v>
      </c>
      <c r="E28" s="7">
        <v>11000</v>
      </c>
      <c r="F28" s="9">
        <v>2000</v>
      </c>
      <c r="G28" s="9">
        <v>7000</v>
      </c>
      <c r="H28" s="8">
        <v>57.4003165364783</v>
      </c>
      <c r="I28" s="10">
        <v>8.8630213917394194</v>
      </c>
      <c r="J28" s="10">
        <v>33.736662071782298</v>
      </c>
      <c r="K28" s="7" t="s">
        <v>236</v>
      </c>
    </row>
    <row r="29" spans="1:11" x14ac:dyDescent="0.25">
      <c r="A29" s="11" t="s">
        <v>112</v>
      </c>
      <c r="B29" s="7">
        <v>125000</v>
      </c>
      <c r="C29" s="7">
        <v>106000</v>
      </c>
      <c r="D29" s="7">
        <v>19000</v>
      </c>
      <c r="E29" s="7">
        <v>11000</v>
      </c>
      <c r="F29" s="9">
        <v>2000</v>
      </c>
      <c r="G29" s="9">
        <v>5000</v>
      </c>
      <c r="H29" s="8">
        <v>59.050506088475601</v>
      </c>
      <c r="I29" s="10">
        <v>12.706160406925999</v>
      </c>
      <c r="J29" s="10">
        <v>28.2433335045985</v>
      </c>
      <c r="K29" s="7" t="s">
        <v>236</v>
      </c>
    </row>
    <row r="30" spans="1:11" x14ac:dyDescent="0.25">
      <c r="A30" s="11" t="s">
        <v>113</v>
      </c>
      <c r="B30" s="7">
        <v>130000</v>
      </c>
      <c r="C30" s="7">
        <v>108000</v>
      </c>
      <c r="D30" s="7">
        <v>22000</v>
      </c>
      <c r="E30" s="7">
        <v>14000</v>
      </c>
      <c r="F30" s="9">
        <v>2000</v>
      </c>
      <c r="G30" s="9">
        <v>5000</v>
      </c>
      <c r="H30" s="8">
        <v>66.398259984265806</v>
      </c>
      <c r="I30" s="10">
        <v>9.2276366328844492</v>
      </c>
      <c r="J30" s="10">
        <v>24.3741033828497</v>
      </c>
      <c r="K30" s="7" t="s">
        <v>236</v>
      </c>
    </row>
    <row r="31" spans="1:11" x14ac:dyDescent="0.25">
      <c r="A31" s="11" t="s">
        <v>114</v>
      </c>
      <c r="B31" s="7">
        <v>127000</v>
      </c>
      <c r="C31" s="7">
        <v>106000</v>
      </c>
      <c r="D31" s="7">
        <v>20000</v>
      </c>
      <c r="E31" s="7">
        <v>14000</v>
      </c>
      <c r="F31" s="9">
        <v>2000</v>
      </c>
      <c r="G31" s="9">
        <v>4000</v>
      </c>
      <c r="H31" s="8">
        <v>69.279430661263206</v>
      </c>
      <c r="I31" s="10">
        <v>8.6883463477315406</v>
      </c>
      <c r="J31" s="10">
        <v>22.032222991005199</v>
      </c>
      <c r="K31" s="7" t="s">
        <v>236</v>
      </c>
    </row>
    <row r="32" spans="1:11" x14ac:dyDescent="0.25">
      <c r="A32" s="11" t="s">
        <v>117</v>
      </c>
      <c r="B32" s="7">
        <v>-2000</v>
      </c>
      <c r="C32" s="7">
        <v>0</v>
      </c>
      <c r="D32" s="7">
        <v>-2000</v>
      </c>
      <c r="E32" s="7">
        <v>4000</v>
      </c>
      <c r="F32" s="9">
        <v>0</v>
      </c>
      <c r="G32" s="9">
        <v>-6000</v>
      </c>
      <c r="H32" s="8">
        <v>23.804079354447602</v>
      </c>
      <c r="I32" s="10">
        <v>5.55821238106411E-2</v>
      </c>
      <c r="J32" s="10">
        <v>-23.8596614782583</v>
      </c>
      <c r="K32" s="7" t="s">
        <v>236</v>
      </c>
    </row>
    <row r="33" spans="1:11" x14ac:dyDescent="0.25">
      <c r="A33" s="7"/>
      <c r="B33" s="7"/>
      <c r="C33" s="7"/>
      <c r="D33" s="7"/>
      <c r="E33" s="7"/>
      <c r="F33" s="7"/>
      <c r="G33" s="7"/>
      <c r="H33" s="8"/>
      <c r="I33" s="8"/>
      <c r="J33" s="8"/>
      <c r="K33" s="7"/>
    </row>
    <row r="34" spans="1:11" ht="30" customHeight="1" x14ac:dyDescent="0.3">
      <c r="A34" s="3" t="s">
        <v>223</v>
      </c>
    </row>
    <row r="35" spans="1:11" ht="78" x14ac:dyDescent="0.3">
      <c r="A35" s="5" t="s">
        <v>76</v>
      </c>
      <c r="B35" s="6" t="s">
        <v>207</v>
      </c>
      <c r="C35" s="6" t="s">
        <v>237</v>
      </c>
      <c r="D35" s="6" t="s">
        <v>238</v>
      </c>
      <c r="E35" s="6" t="s">
        <v>226</v>
      </c>
      <c r="F35" s="6" t="s">
        <v>227</v>
      </c>
      <c r="G35" s="6" t="s">
        <v>228</v>
      </c>
      <c r="H35" s="6" t="s">
        <v>229</v>
      </c>
      <c r="I35" s="6" t="s">
        <v>230</v>
      </c>
      <c r="J35" s="6" t="s">
        <v>231</v>
      </c>
      <c r="K35" s="6" t="s">
        <v>104</v>
      </c>
    </row>
    <row r="36" spans="1:11" x14ac:dyDescent="0.25">
      <c r="A36" s="11" t="s">
        <v>105</v>
      </c>
      <c r="B36" s="7">
        <v>180000</v>
      </c>
      <c r="C36" s="7">
        <v>154000</v>
      </c>
      <c r="D36" s="7">
        <v>27000</v>
      </c>
      <c r="E36" s="7">
        <v>13000</v>
      </c>
      <c r="F36" s="9">
        <v>7000</v>
      </c>
      <c r="G36" s="9">
        <v>7000</v>
      </c>
      <c r="H36" s="8">
        <v>47.1681217819566</v>
      </c>
      <c r="I36" s="10">
        <v>25.755540631296199</v>
      </c>
      <c r="J36" s="10">
        <v>27.0763375867473</v>
      </c>
      <c r="K36" s="7" t="s">
        <v>236</v>
      </c>
    </row>
    <row r="37" spans="1:11" x14ac:dyDescent="0.25">
      <c r="A37" s="11" t="s">
        <v>106</v>
      </c>
      <c r="B37" s="7">
        <v>190000</v>
      </c>
      <c r="C37" s="7">
        <v>162000</v>
      </c>
      <c r="D37" s="7">
        <v>28000</v>
      </c>
      <c r="E37" s="7">
        <v>14000</v>
      </c>
      <c r="F37" s="9">
        <v>6000</v>
      </c>
      <c r="G37" s="9">
        <v>8000</v>
      </c>
      <c r="H37" s="8">
        <v>50.810025169272201</v>
      </c>
      <c r="I37" s="10">
        <v>21.840547343046499</v>
      </c>
      <c r="J37" s="10">
        <v>27.349427487681201</v>
      </c>
      <c r="K37" s="7" t="s">
        <v>236</v>
      </c>
    </row>
    <row r="38" spans="1:11" x14ac:dyDescent="0.25">
      <c r="A38" s="11" t="s">
        <v>107</v>
      </c>
      <c r="B38" s="7">
        <v>187000</v>
      </c>
      <c r="C38" s="7">
        <v>162000</v>
      </c>
      <c r="D38" s="7">
        <v>25000</v>
      </c>
      <c r="E38" s="7">
        <v>10000</v>
      </c>
      <c r="F38" s="9">
        <v>8000</v>
      </c>
      <c r="G38" s="9">
        <v>8000</v>
      </c>
      <c r="H38" s="8">
        <v>38.0055955235811</v>
      </c>
      <c r="I38" s="10">
        <v>30.931254996003201</v>
      </c>
      <c r="J38" s="10">
        <v>31.063149480415699</v>
      </c>
      <c r="K38" s="7" t="s">
        <v>236</v>
      </c>
    </row>
    <row r="39" spans="1:11" x14ac:dyDescent="0.25">
      <c r="A39" s="11" t="s">
        <v>108</v>
      </c>
      <c r="B39" s="7">
        <v>188000</v>
      </c>
      <c r="C39" s="7">
        <v>164000</v>
      </c>
      <c r="D39" s="7">
        <v>24000</v>
      </c>
      <c r="E39" s="9">
        <v>8000</v>
      </c>
      <c r="F39" s="9">
        <v>7000</v>
      </c>
      <c r="G39" s="7">
        <v>9000</v>
      </c>
      <c r="H39" s="10">
        <v>33.5387947190871</v>
      </c>
      <c r="I39" s="10">
        <v>28.262046561992399</v>
      </c>
      <c r="J39" s="8">
        <v>38.199158718920501</v>
      </c>
      <c r="K39" s="7" t="s">
        <v>239</v>
      </c>
    </row>
    <row r="40" spans="1:11" x14ac:dyDescent="0.25">
      <c r="A40" s="11" t="s">
        <v>109</v>
      </c>
      <c r="B40" s="7">
        <v>184000</v>
      </c>
      <c r="C40" s="7">
        <v>159000</v>
      </c>
      <c r="D40" s="7">
        <v>26000</v>
      </c>
      <c r="E40" s="7">
        <v>9000</v>
      </c>
      <c r="F40" s="9">
        <v>8000</v>
      </c>
      <c r="G40" s="7">
        <v>8000</v>
      </c>
      <c r="H40" s="8">
        <v>36.282461202526697</v>
      </c>
      <c r="I40" s="10">
        <v>32.652265460500701</v>
      </c>
      <c r="J40" s="8">
        <v>31.065273336972599</v>
      </c>
      <c r="K40" s="7" t="s">
        <v>235</v>
      </c>
    </row>
    <row r="41" spans="1:11" x14ac:dyDescent="0.25">
      <c r="A41" s="11" t="s">
        <v>111</v>
      </c>
      <c r="B41" s="7">
        <v>183000</v>
      </c>
      <c r="C41" s="7">
        <v>158000</v>
      </c>
      <c r="D41" s="7">
        <v>26000</v>
      </c>
      <c r="E41" s="9">
        <v>8000</v>
      </c>
      <c r="F41" s="9">
        <v>8000</v>
      </c>
      <c r="G41" s="7">
        <v>9000</v>
      </c>
      <c r="H41" s="10">
        <v>33.0187570975447</v>
      </c>
      <c r="I41" s="10">
        <v>31.440654736265</v>
      </c>
      <c r="J41" s="8">
        <v>35.540588166190197</v>
      </c>
      <c r="K41" s="7" t="s">
        <v>239</v>
      </c>
    </row>
    <row r="42" spans="1:11" x14ac:dyDescent="0.25">
      <c r="A42" s="11" t="s">
        <v>112</v>
      </c>
      <c r="B42" s="7">
        <v>177000</v>
      </c>
      <c r="C42" s="7">
        <v>148000</v>
      </c>
      <c r="D42" s="7">
        <v>29000</v>
      </c>
      <c r="E42" s="7">
        <v>10000</v>
      </c>
      <c r="F42" s="9">
        <v>8000</v>
      </c>
      <c r="G42" s="7">
        <v>11000</v>
      </c>
      <c r="H42" s="8">
        <v>35.511822072546103</v>
      </c>
      <c r="I42" s="10">
        <v>27.5240300287659</v>
      </c>
      <c r="J42" s="8">
        <v>36.964147898687997</v>
      </c>
      <c r="K42" s="7" t="s">
        <v>235</v>
      </c>
    </row>
    <row r="43" spans="1:11" x14ac:dyDescent="0.25">
      <c r="A43" s="11" t="s">
        <v>113</v>
      </c>
      <c r="B43" s="7">
        <v>185000</v>
      </c>
      <c r="C43" s="7">
        <v>154000</v>
      </c>
      <c r="D43" s="7">
        <v>31000</v>
      </c>
      <c r="E43" s="7">
        <v>11000</v>
      </c>
      <c r="F43" s="9">
        <v>11000</v>
      </c>
      <c r="G43" s="9">
        <v>9000</v>
      </c>
      <c r="H43" s="8">
        <v>35.176636217791298</v>
      </c>
      <c r="I43" s="10">
        <v>35.173362145172398</v>
      </c>
      <c r="J43" s="10">
        <v>29.650001637036301</v>
      </c>
      <c r="K43" s="7" t="s">
        <v>236</v>
      </c>
    </row>
    <row r="44" spans="1:11" x14ac:dyDescent="0.25">
      <c r="A44" s="11" t="s">
        <v>114</v>
      </c>
      <c r="B44" s="7">
        <v>176000</v>
      </c>
      <c r="C44" s="7">
        <v>146000</v>
      </c>
      <c r="D44" s="7">
        <v>30000</v>
      </c>
      <c r="E44" s="7">
        <v>12000</v>
      </c>
      <c r="F44" s="7">
        <v>11000</v>
      </c>
      <c r="G44" s="9">
        <v>7000</v>
      </c>
      <c r="H44" s="8">
        <v>41.169974231116797</v>
      </c>
      <c r="I44" s="8">
        <v>35.708309628191799</v>
      </c>
      <c r="J44" s="10">
        <v>23.121716140691401</v>
      </c>
      <c r="K44" s="7" t="s">
        <v>240</v>
      </c>
    </row>
    <row r="45" spans="1:11" x14ac:dyDescent="0.25">
      <c r="A45" s="11" t="s">
        <v>117</v>
      </c>
      <c r="B45" s="7">
        <v>-9000</v>
      </c>
      <c r="C45" s="7">
        <v>-13000</v>
      </c>
      <c r="D45" s="7">
        <v>4000</v>
      </c>
      <c r="E45" s="7">
        <v>3000</v>
      </c>
      <c r="F45" s="9">
        <v>2000</v>
      </c>
      <c r="G45" s="9">
        <v>-1000</v>
      </c>
      <c r="H45" s="8">
        <v>4.8875130285901003</v>
      </c>
      <c r="I45" s="10">
        <v>3.0560441676911001</v>
      </c>
      <c r="J45" s="10">
        <v>-7.9435571962812004</v>
      </c>
      <c r="K45" s="7" t="s">
        <v>236</v>
      </c>
    </row>
    <row r="46" spans="1:11" x14ac:dyDescent="0.25">
      <c r="A46" s="7"/>
      <c r="B46" s="7"/>
      <c r="C46" s="7"/>
      <c r="D46" s="7"/>
      <c r="E46" s="7"/>
      <c r="F46" s="7"/>
      <c r="G46" s="7"/>
      <c r="H46" s="8"/>
      <c r="I46" s="8"/>
      <c r="J46" s="8"/>
      <c r="K46" s="7"/>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6"/>
  <sheetViews>
    <sheetView zoomScaleNormal="100"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241</v>
      </c>
    </row>
    <row r="2" spans="1:15" x14ac:dyDescent="0.25">
      <c r="A2" t="s">
        <v>130</v>
      </c>
    </row>
    <row r="3" spans="1:15" ht="30" customHeight="1" x14ac:dyDescent="0.3">
      <c r="A3" s="3" t="s">
        <v>69</v>
      </c>
    </row>
    <row r="4" spans="1:15" x14ac:dyDescent="0.25">
      <c r="A4" t="s">
        <v>131</v>
      </c>
    </row>
    <row r="5" spans="1:15" x14ac:dyDescent="0.25">
      <c r="A5" t="s">
        <v>132</v>
      </c>
    </row>
    <row r="6" spans="1:15" x14ac:dyDescent="0.25">
      <c r="A6" t="s">
        <v>242</v>
      </c>
    </row>
    <row r="7" spans="1:15" x14ac:dyDescent="0.25">
      <c r="A7" t="s">
        <v>243</v>
      </c>
    </row>
    <row r="8" spans="1:15" ht="30" customHeight="1" x14ac:dyDescent="0.3">
      <c r="A8" s="3" t="s">
        <v>244</v>
      </c>
    </row>
    <row r="9" spans="1:15" ht="62.4" x14ac:dyDescent="0.3">
      <c r="A9" s="5" t="s">
        <v>76</v>
      </c>
      <c r="B9" s="6" t="s">
        <v>247</v>
      </c>
      <c r="C9" s="6" t="s">
        <v>248</v>
      </c>
      <c r="D9" s="6" t="s">
        <v>224</v>
      </c>
      <c r="E9" s="6" t="s">
        <v>249</v>
      </c>
      <c r="F9" s="6" t="s">
        <v>250</v>
      </c>
      <c r="G9" s="6" t="s">
        <v>251</v>
      </c>
      <c r="H9" s="6" t="s">
        <v>252</v>
      </c>
      <c r="I9" s="6" t="s">
        <v>253</v>
      </c>
      <c r="J9" s="6" t="s">
        <v>190</v>
      </c>
      <c r="K9" s="6" t="s">
        <v>191</v>
      </c>
      <c r="L9" s="6" t="s">
        <v>192</v>
      </c>
      <c r="M9" s="6" t="s">
        <v>193</v>
      </c>
      <c r="N9" s="6" t="s">
        <v>254</v>
      </c>
      <c r="O9" s="6" t="s">
        <v>104</v>
      </c>
    </row>
    <row r="10" spans="1:15" x14ac:dyDescent="0.25">
      <c r="A10" s="11" t="s">
        <v>105</v>
      </c>
      <c r="B10" s="7">
        <v>338000</v>
      </c>
      <c r="C10" s="7">
        <v>55000</v>
      </c>
      <c r="D10" s="7">
        <v>282000</v>
      </c>
      <c r="E10" s="7">
        <v>95000</v>
      </c>
      <c r="F10" s="7">
        <v>38000</v>
      </c>
      <c r="G10" s="7">
        <v>33000</v>
      </c>
      <c r="H10" s="7">
        <v>83000</v>
      </c>
      <c r="I10" s="7">
        <v>33000</v>
      </c>
      <c r="J10" s="8">
        <v>33.593553528734603</v>
      </c>
      <c r="K10" s="8">
        <v>13.6307447091118</v>
      </c>
      <c r="L10" s="8">
        <v>11.7548924112282</v>
      </c>
      <c r="M10" s="8">
        <v>29.330735854068902</v>
      </c>
      <c r="N10" s="8">
        <v>11.690073496856501</v>
      </c>
      <c r="O10" s="7"/>
    </row>
    <row r="11" spans="1:15" x14ac:dyDescent="0.25">
      <c r="A11" s="11" t="s">
        <v>106</v>
      </c>
      <c r="B11" s="7">
        <v>338000</v>
      </c>
      <c r="C11" s="7">
        <v>54000</v>
      </c>
      <c r="D11" s="7">
        <v>283000</v>
      </c>
      <c r="E11" s="7">
        <v>97000</v>
      </c>
      <c r="F11" s="7">
        <v>42000</v>
      </c>
      <c r="G11" s="7">
        <v>29000</v>
      </c>
      <c r="H11" s="7">
        <v>87000</v>
      </c>
      <c r="I11" s="7">
        <v>28000</v>
      </c>
      <c r="J11" s="8">
        <v>34.391273055700601</v>
      </c>
      <c r="K11" s="8">
        <v>14.8198585964071</v>
      </c>
      <c r="L11" s="8">
        <v>10.129337717503301</v>
      </c>
      <c r="M11" s="8">
        <v>30.862886496098</v>
      </c>
      <c r="N11" s="8">
        <v>9.7966441342910695</v>
      </c>
      <c r="O11" s="7"/>
    </row>
    <row r="12" spans="1:15" x14ac:dyDescent="0.25">
      <c r="A12" s="11" t="s">
        <v>107</v>
      </c>
      <c r="B12" s="7">
        <v>326000</v>
      </c>
      <c r="C12" s="7">
        <v>48000</v>
      </c>
      <c r="D12" s="7">
        <v>278000</v>
      </c>
      <c r="E12" s="7">
        <v>94000</v>
      </c>
      <c r="F12" s="7">
        <v>45000</v>
      </c>
      <c r="G12" s="7">
        <v>27000</v>
      </c>
      <c r="H12" s="7">
        <v>87000</v>
      </c>
      <c r="I12" s="7">
        <v>25000</v>
      </c>
      <c r="J12" s="8">
        <v>33.947773209510899</v>
      </c>
      <c r="K12" s="8">
        <v>16.087447169431599</v>
      </c>
      <c r="L12" s="8">
        <v>9.6751818521606605</v>
      </c>
      <c r="M12" s="8">
        <v>31.327808286133202</v>
      </c>
      <c r="N12" s="8">
        <v>8.9617894827635798</v>
      </c>
      <c r="O12" s="7"/>
    </row>
    <row r="13" spans="1:15" x14ac:dyDescent="0.25">
      <c r="A13" s="11" t="s">
        <v>108</v>
      </c>
      <c r="B13" s="7">
        <v>326000</v>
      </c>
      <c r="C13" s="7">
        <v>49000</v>
      </c>
      <c r="D13" s="7">
        <v>277000</v>
      </c>
      <c r="E13" s="7">
        <v>102000</v>
      </c>
      <c r="F13" s="7">
        <v>50000</v>
      </c>
      <c r="G13" s="7">
        <v>29000</v>
      </c>
      <c r="H13" s="7">
        <v>76000</v>
      </c>
      <c r="I13" s="7">
        <v>20000</v>
      </c>
      <c r="J13" s="8">
        <v>36.902992075978197</v>
      </c>
      <c r="K13" s="8">
        <v>17.976632074246201</v>
      </c>
      <c r="L13" s="8">
        <v>10.506906456129199</v>
      </c>
      <c r="M13" s="8">
        <v>27.357360391438</v>
      </c>
      <c r="N13" s="8">
        <v>7.2561090022083299</v>
      </c>
      <c r="O13" s="7"/>
    </row>
    <row r="14" spans="1:15" x14ac:dyDescent="0.25">
      <c r="A14" s="11" t="s">
        <v>109</v>
      </c>
      <c r="B14" s="7">
        <v>313000</v>
      </c>
      <c r="C14" s="7">
        <v>47000</v>
      </c>
      <c r="D14" s="7">
        <v>265000</v>
      </c>
      <c r="E14" s="7">
        <v>97000</v>
      </c>
      <c r="F14" s="7">
        <v>49000</v>
      </c>
      <c r="G14" s="7">
        <v>31000</v>
      </c>
      <c r="H14" s="7">
        <v>69000</v>
      </c>
      <c r="I14" s="7">
        <v>19000</v>
      </c>
      <c r="J14" s="8">
        <v>36.523044202936802</v>
      </c>
      <c r="K14" s="8">
        <v>18.5567865573597</v>
      </c>
      <c r="L14" s="8">
        <v>11.7212070018779</v>
      </c>
      <c r="M14" s="8">
        <v>25.864487567217001</v>
      </c>
      <c r="N14" s="8">
        <v>7.3344746706085502</v>
      </c>
      <c r="O14" s="7"/>
    </row>
    <row r="15" spans="1:15" x14ac:dyDescent="0.25">
      <c r="A15" s="11" t="s">
        <v>111</v>
      </c>
      <c r="B15" s="7">
        <v>310000</v>
      </c>
      <c r="C15" s="7">
        <v>45000</v>
      </c>
      <c r="D15" s="7">
        <v>265000</v>
      </c>
      <c r="E15" s="7">
        <v>103000</v>
      </c>
      <c r="F15" s="7">
        <v>44000</v>
      </c>
      <c r="G15" s="7">
        <v>31000</v>
      </c>
      <c r="H15" s="7">
        <v>66000</v>
      </c>
      <c r="I15" s="7">
        <v>20000</v>
      </c>
      <c r="J15" s="8">
        <v>38.996670181684898</v>
      </c>
      <c r="K15" s="8">
        <v>16.614319352631899</v>
      </c>
      <c r="L15" s="8">
        <v>11.654364102971099</v>
      </c>
      <c r="M15" s="8">
        <v>25.1282225724642</v>
      </c>
      <c r="N15" s="8">
        <v>7.6064237902479004</v>
      </c>
      <c r="O15" s="7"/>
    </row>
    <row r="16" spans="1:15" x14ac:dyDescent="0.25">
      <c r="A16" s="11" t="s">
        <v>112</v>
      </c>
      <c r="B16" s="7">
        <v>302000</v>
      </c>
      <c r="C16" s="7">
        <v>48000</v>
      </c>
      <c r="D16" s="7">
        <v>254000</v>
      </c>
      <c r="E16" s="7">
        <v>99000</v>
      </c>
      <c r="F16" s="7">
        <v>40000</v>
      </c>
      <c r="G16" s="7">
        <v>29000</v>
      </c>
      <c r="H16" s="7">
        <v>68000</v>
      </c>
      <c r="I16" s="7">
        <v>18000</v>
      </c>
      <c r="J16" s="8">
        <v>38.825072162999803</v>
      </c>
      <c r="K16" s="8">
        <v>15.6525779813262</v>
      </c>
      <c r="L16" s="8">
        <v>11.5929416119619</v>
      </c>
      <c r="M16" s="8">
        <v>26.6701845718854</v>
      </c>
      <c r="N16" s="8">
        <v>7.2592236718266996</v>
      </c>
      <c r="O16" s="7"/>
    </row>
    <row r="17" spans="1:15" x14ac:dyDescent="0.25">
      <c r="A17" s="11" t="s">
        <v>113</v>
      </c>
      <c r="B17" s="7">
        <v>314000</v>
      </c>
      <c r="C17" s="7">
        <v>52000</v>
      </c>
      <c r="D17" s="7">
        <v>262000</v>
      </c>
      <c r="E17" s="7">
        <v>100000</v>
      </c>
      <c r="F17" s="7">
        <v>45000</v>
      </c>
      <c r="G17" s="7">
        <v>28000</v>
      </c>
      <c r="H17" s="7">
        <v>67000</v>
      </c>
      <c r="I17" s="7">
        <v>22000</v>
      </c>
      <c r="J17" s="8">
        <v>38.112794208009397</v>
      </c>
      <c r="K17" s="8">
        <v>17.1256063537862</v>
      </c>
      <c r="L17" s="8">
        <v>10.709610445123801</v>
      </c>
      <c r="M17" s="8">
        <v>25.5529221386399</v>
      </c>
      <c r="N17" s="8">
        <v>8.4990668544407395</v>
      </c>
      <c r="O17" s="7"/>
    </row>
    <row r="18" spans="1:15" x14ac:dyDescent="0.25">
      <c r="A18" s="11" t="s">
        <v>114</v>
      </c>
      <c r="B18" s="7">
        <v>302000</v>
      </c>
      <c r="C18" s="7">
        <v>50000</v>
      </c>
      <c r="D18" s="7">
        <v>252000</v>
      </c>
      <c r="E18" s="7">
        <v>99000</v>
      </c>
      <c r="F18" s="7">
        <v>37000</v>
      </c>
      <c r="G18" s="7">
        <v>32000</v>
      </c>
      <c r="H18" s="7">
        <v>67000</v>
      </c>
      <c r="I18" s="7">
        <v>18000</v>
      </c>
      <c r="J18" s="8">
        <v>39.307810908399098</v>
      </c>
      <c r="K18" s="8">
        <v>14.5932834194078</v>
      </c>
      <c r="L18" s="8">
        <v>12.669390925917901</v>
      </c>
      <c r="M18" s="8">
        <v>26.481464599823202</v>
      </c>
      <c r="N18" s="8">
        <v>6.9480501464520499</v>
      </c>
      <c r="O18" s="7"/>
    </row>
    <row r="19" spans="1:15" x14ac:dyDescent="0.25">
      <c r="A19" s="11" t="s">
        <v>117</v>
      </c>
      <c r="B19" s="7">
        <v>-10000</v>
      </c>
      <c r="C19" s="7">
        <v>3000</v>
      </c>
      <c r="D19" s="7">
        <v>-13000</v>
      </c>
      <c r="E19" s="7">
        <v>2000</v>
      </c>
      <c r="F19" s="7">
        <v>-12000</v>
      </c>
      <c r="G19" s="7">
        <v>1000</v>
      </c>
      <c r="H19" s="7">
        <v>-2000</v>
      </c>
      <c r="I19" s="7">
        <v>-2000</v>
      </c>
      <c r="J19" s="8">
        <v>2.7847667054623</v>
      </c>
      <c r="K19" s="8">
        <v>-3.9635031379518999</v>
      </c>
      <c r="L19" s="8">
        <v>0.94818392403999996</v>
      </c>
      <c r="M19" s="8">
        <v>0.61697703260620096</v>
      </c>
      <c r="N19" s="8">
        <v>-0.38642452415650003</v>
      </c>
      <c r="O19" s="7" t="s">
        <v>116</v>
      </c>
    </row>
    <row r="20" spans="1:15" x14ac:dyDescent="0.25">
      <c r="A20" s="7"/>
      <c r="B20" s="7"/>
      <c r="C20" s="7"/>
      <c r="D20" s="7"/>
      <c r="E20" s="7"/>
      <c r="F20" s="7"/>
      <c r="G20" s="7"/>
      <c r="H20" s="7"/>
      <c r="I20" s="7"/>
      <c r="J20" s="8"/>
      <c r="K20" s="8"/>
      <c r="L20" s="8"/>
      <c r="M20" s="8"/>
      <c r="N20" s="8"/>
      <c r="O20" s="7"/>
    </row>
    <row r="21" spans="1:15" ht="30" customHeight="1" x14ac:dyDescent="0.3">
      <c r="A21" s="3" t="s">
        <v>245</v>
      </c>
    </row>
    <row r="22" spans="1:15" ht="78" x14ac:dyDescent="0.3">
      <c r="A22" s="5" t="s">
        <v>76</v>
      </c>
      <c r="B22" s="6" t="s">
        <v>255</v>
      </c>
      <c r="C22" s="6" t="s">
        <v>234</v>
      </c>
      <c r="D22" s="6" t="s">
        <v>233</v>
      </c>
      <c r="E22" s="6" t="s">
        <v>256</v>
      </c>
      <c r="F22" s="6" t="s">
        <v>257</v>
      </c>
      <c r="G22" s="6" t="s">
        <v>258</v>
      </c>
      <c r="H22" s="6" t="s">
        <v>259</v>
      </c>
      <c r="I22" s="6" t="s">
        <v>260</v>
      </c>
      <c r="J22" s="6" t="s">
        <v>261</v>
      </c>
      <c r="K22" s="6" t="s">
        <v>262</v>
      </c>
      <c r="L22" s="6" t="s">
        <v>263</v>
      </c>
      <c r="M22" s="6" t="s">
        <v>264</v>
      </c>
      <c r="N22" s="6" t="s">
        <v>265</v>
      </c>
      <c r="O22" s="6" t="s">
        <v>104</v>
      </c>
    </row>
    <row r="23" spans="1:15" x14ac:dyDescent="0.25">
      <c r="A23" s="11" t="s">
        <v>105</v>
      </c>
      <c r="B23" s="7">
        <v>157000</v>
      </c>
      <c r="C23" s="7">
        <v>29000</v>
      </c>
      <c r="D23" s="7">
        <v>129000</v>
      </c>
      <c r="E23" s="7">
        <v>50000</v>
      </c>
      <c r="F23" s="9">
        <v>6000</v>
      </c>
      <c r="G23" s="7">
        <v>13000</v>
      </c>
      <c r="H23" s="7">
        <v>42000</v>
      </c>
      <c r="I23" s="7">
        <v>18000</v>
      </c>
      <c r="J23" s="8">
        <v>39.061977851175399</v>
      </c>
      <c r="K23" s="10">
        <v>4.2929862055566304</v>
      </c>
      <c r="L23" s="8">
        <v>9.7579172333398105</v>
      </c>
      <c r="M23" s="8">
        <v>32.647367398484597</v>
      </c>
      <c r="N23" s="8">
        <v>14.2397513114436</v>
      </c>
      <c r="O23" s="7" t="s">
        <v>266</v>
      </c>
    </row>
    <row r="24" spans="1:15" x14ac:dyDescent="0.25">
      <c r="A24" s="11" t="s">
        <v>106</v>
      </c>
      <c r="B24" s="7">
        <v>148000</v>
      </c>
      <c r="C24" s="7">
        <v>26000</v>
      </c>
      <c r="D24" s="7">
        <v>122000</v>
      </c>
      <c r="E24" s="7">
        <v>51000</v>
      </c>
      <c r="F24" s="9">
        <v>7000</v>
      </c>
      <c r="G24" s="7">
        <v>10000</v>
      </c>
      <c r="H24" s="7">
        <v>39000</v>
      </c>
      <c r="I24" s="7">
        <v>15000</v>
      </c>
      <c r="J24" s="8">
        <v>41.5604899327205</v>
      </c>
      <c r="K24" s="10">
        <v>5.6904157527663397</v>
      </c>
      <c r="L24" s="8">
        <v>8.5886093106932506</v>
      </c>
      <c r="M24" s="8">
        <v>32.222687729501899</v>
      </c>
      <c r="N24" s="8">
        <v>11.937797274317999</v>
      </c>
      <c r="O24" s="7" t="s">
        <v>266</v>
      </c>
    </row>
    <row r="25" spans="1:15" x14ac:dyDescent="0.25">
      <c r="A25" s="11" t="s">
        <v>107</v>
      </c>
      <c r="B25" s="7">
        <v>140000</v>
      </c>
      <c r="C25" s="7">
        <v>23000</v>
      </c>
      <c r="D25" s="7">
        <v>117000</v>
      </c>
      <c r="E25" s="7">
        <v>46000</v>
      </c>
      <c r="F25" s="9">
        <v>7000</v>
      </c>
      <c r="G25" s="7">
        <v>10000</v>
      </c>
      <c r="H25" s="7">
        <v>44000</v>
      </c>
      <c r="I25" s="7">
        <v>10000</v>
      </c>
      <c r="J25" s="8">
        <v>39.060130080464802</v>
      </c>
      <c r="K25" s="10">
        <v>6.1166953734886098</v>
      </c>
      <c r="L25" s="8">
        <v>8.7491537914427902</v>
      </c>
      <c r="M25" s="8">
        <v>37.596510621524097</v>
      </c>
      <c r="N25" s="8">
        <v>8.4775101330796794</v>
      </c>
      <c r="O25" s="7" t="s">
        <v>266</v>
      </c>
    </row>
    <row r="26" spans="1:15" x14ac:dyDescent="0.25">
      <c r="A26" s="11" t="s">
        <v>108</v>
      </c>
      <c r="B26" s="7">
        <v>138000</v>
      </c>
      <c r="C26" s="7">
        <v>25000</v>
      </c>
      <c r="D26" s="7">
        <v>113000</v>
      </c>
      <c r="E26" s="7">
        <v>47000</v>
      </c>
      <c r="F26" s="7">
        <v>10000</v>
      </c>
      <c r="G26" s="7">
        <v>11000</v>
      </c>
      <c r="H26" s="7">
        <v>37000</v>
      </c>
      <c r="I26" s="7">
        <v>8000</v>
      </c>
      <c r="J26" s="8">
        <v>41.6156303499885</v>
      </c>
      <c r="K26" s="8">
        <v>8.7205916094530398</v>
      </c>
      <c r="L26" s="8">
        <v>9.8748654229689894</v>
      </c>
      <c r="M26" s="8">
        <v>32.362025450502102</v>
      </c>
      <c r="N26" s="8">
        <v>7.42688716708731</v>
      </c>
      <c r="O26" s="7"/>
    </row>
    <row r="27" spans="1:15" x14ac:dyDescent="0.25">
      <c r="A27" s="11" t="s">
        <v>109</v>
      </c>
      <c r="B27" s="7">
        <v>128000</v>
      </c>
      <c r="C27" s="7">
        <v>22000</v>
      </c>
      <c r="D27" s="7">
        <v>107000</v>
      </c>
      <c r="E27" s="7">
        <v>44000</v>
      </c>
      <c r="F27" s="9">
        <v>8000</v>
      </c>
      <c r="G27" s="7">
        <v>12000</v>
      </c>
      <c r="H27" s="7">
        <v>35000</v>
      </c>
      <c r="I27" s="9">
        <v>8000</v>
      </c>
      <c r="J27" s="8">
        <v>41.248030314399301</v>
      </c>
      <c r="K27" s="10">
        <v>7.87874240264125</v>
      </c>
      <c r="L27" s="8">
        <v>11.2984917835972</v>
      </c>
      <c r="M27" s="8">
        <v>32.366624146469597</v>
      </c>
      <c r="N27" s="10">
        <v>7.2081113528926197</v>
      </c>
      <c r="O27" s="7" t="s">
        <v>267</v>
      </c>
    </row>
    <row r="28" spans="1:15" x14ac:dyDescent="0.25">
      <c r="A28" s="11" t="s">
        <v>111</v>
      </c>
      <c r="B28" s="7">
        <v>126000</v>
      </c>
      <c r="C28" s="7">
        <v>20000</v>
      </c>
      <c r="D28" s="7">
        <v>107000</v>
      </c>
      <c r="E28" s="7">
        <v>45000</v>
      </c>
      <c r="F28" s="9">
        <v>8000</v>
      </c>
      <c r="G28" s="7">
        <v>12000</v>
      </c>
      <c r="H28" s="7">
        <v>33000</v>
      </c>
      <c r="I28" s="7">
        <v>9000</v>
      </c>
      <c r="J28" s="8">
        <v>42.173374845268</v>
      </c>
      <c r="K28" s="10">
        <v>7.0529652275029102</v>
      </c>
      <c r="L28" s="8">
        <v>11.335759030721301</v>
      </c>
      <c r="M28" s="8">
        <v>30.6434975055328</v>
      </c>
      <c r="N28" s="8">
        <v>8.7944033909749102</v>
      </c>
      <c r="O28" s="7" t="s">
        <v>266</v>
      </c>
    </row>
    <row r="29" spans="1:15" x14ac:dyDescent="0.25">
      <c r="A29" s="11" t="s">
        <v>112</v>
      </c>
      <c r="B29" s="7">
        <v>125000</v>
      </c>
      <c r="C29" s="7">
        <v>19000</v>
      </c>
      <c r="D29" s="7">
        <v>106000</v>
      </c>
      <c r="E29" s="7">
        <v>42000</v>
      </c>
      <c r="F29" s="9">
        <v>7000</v>
      </c>
      <c r="G29" s="7">
        <v>12000</v>
      </c>
      <c r="H29" s="7">
        <v>37000</v>
      </c>
      <c r="I29" s="7">
        <v>8000</v>
      </c>
      <c r="J29" s="8">
        <v>39.701167903919803</v>
      </c>
      <c r="K29" s="10">
        <v>6.6613078632559501</v>
      </c>
      <c r="L29" s="8">
        <v>11.0605702397276</v>
      </c>
      <c r="M29" s="8">
        <v>34.574684382240299</v>
      </c>
      <c r="N29" s="8">
        <v>8.0022696108563096</v>
      </c>
      <c r="O29" s="7" t="s">
        <v>266</v>
      </c>
    </row>
    <row r="30" spans="1:15" x14ac:dyDescent="0.25">
      <c r="A30" s="11" t="s">
        <v>113</v>
      </c>
      <c r="B30" s="7">
        <v>130000</v>
      </c>
      <c r="C30" s="7">
        <v>22000</v>
      </c>
      <c r="D30" s="7">
        <v>108000</v>
      </c>
      <c r="E30" s="7">
        <v>41000</v>
      </c>
      <c r="F30" s="9">
        <v>9000</v>
      </c>
      <c r="G30" s="7">
        <v>12000</v>
      </c>
      <c r="H30" s="7">
        <v>35000</v>
      </c>
      <c r="I30" s="7">
        <v>11000</v>
      </c>
      <c r="J30" s="8">
        <v>38.181228574075803</v>
      </c>
      <c r="K30" s="10">
        <v>8.2460854257389098</v>
      </c>
      <c r="L30" s="8">
        <v>10.900583711665</v>
      </c>
      <c r="M30" s="8">
        <v>32.131010840359501</v>
      </c>
      <c r="N30" s="8">
        <v>10.541091448160801</v>
      </c>
      <c r="O30" s="7" t="s">
        <v>266</v>
      </c>
    </row>
    <row r="31" spans="1:15" x14ac:dyDescent="0.25">
      <c r="A31" s="11" t="s">
        <v>114</v>
      </c>
      <c r="B31" s="7">
        <v>127000</v>
      </c>
      <c r="C31" s="7">
        <v>20000</v>
      </c>
      <c r="D31" s="7">
        <v>106000</v>
      </c>
      <c r="E31" s="7">
        <v>48000</v>
      </c>
      <c r="F31" s="9">
        <v>6000</v>
      </c>
      <c r="G31" s="7">
        <v>13000</v>
      </c>
      <c r="H31" s="7">
        <v>32000</v>
      </c>
      <c r="I31" s="9">
        <v>7000</v>
      </c>
      <c r="J31" s="8">
        <v>45.185679132933899</v>
      </c>
      <c r="K31" s="10">
        <v>5.6257865770047104</v>
      </c>
      <c r="L31" s="8">
        <v>12.237729398726399</v>
      </c>
      <c r="M31" s="8">
        <v>30.001690553562401</v>
      </c>
      <c r="N31" s="10">
        <v>6.9491143377725999</v>
      </c>
      <c r="O31" s="7" t="s">
        <v>267</v>
      </c>
    </row>
    <row r="32" spans="1:15" x14ac:dyDescent="0.25">
      <c r="A32" s="11" t="s">
        <v>117</v>
      </c>
      <c r="B32" s="7">
        <v>-2000</v>
      </c>
      <c r="C32" s="7">
        <v>-2000</v>
      </c>
      <c r="D32" s="7">
        <v>0</v>
      </c>
      <c r="E32" s="7">
        <v>4000</v>
      </c>
      <c r="F32" s="9">
        <v>-2000</v>
      </c>
      <c r="G32" s="7">
        <v>1000</v>
      </c>
      <c r="H32" s="7">
        <v>-3000</v>
      </c>
      <c r="I32" s="9">
        <v>0</v>
      </c>
      <c r="J32" s="8">
        <v>3.9376488185345999</v>
      </c>
      <c r="K32" s="10">
        <v>-2.2529558256365401</v>
      </c>
      <c r="L32" s="8">
        <v>0.93923761512919901</v>
      </c>
      <c r="M32" s="8">
        <v>-2.3649335929072</v>
      </c>
      <c r="N32" s="10">
        <v>-0.25899701512001999</v>
      </c>
      <c r="O32" s="7" t="s">
        <v>267</v>
      </c>
    </row>
    <row r="33" spans="1:15" x14ac:dyDescent="0.25">
      <c r="A33" s="7"/>
      <c r="B33" s="7"/>
      <c r="C33" s="7"/>
      <c r="D33" s="7"/>
      <c r="E33" s="7"/>
      <c r="F33" s="7"/>
      <c r="G33" s="7"/>
      <c r="H33" s="7"/>
      <c r="I33" s="7"/>
      <c r="J33" s="8"/>
      <c r="K33" s="8"/>
      <c r="L33" s="8"/>
      <c r="M33" s="8"/>
      <c r="N33" s="8"/>
      <c r="O33" s="7"/>
    </row>
    <row r="34" spans="1:15" ht="30" customHeight="1" x14ac:dyDescent="0.3">
      <c r="A34" s="3" t="s">
        <v>246</v>
      </c>
    </row>
    <row r="35" spans="1:15" ht="78" x14ac:dyDescent="0.3">
      <c r="A35" s="5" t="s">
        <v>76</v>
      </c>
      <c r="B35" s="6" t="s">
        <v>268</v>
      </c>
      <c r="C35" s="6" t="s">
        <v>238</v>
      </c>
      <c r="D35" s="6" t="s">
        <v>237</v>
      </c>
      <c r="E35" s="6" t="s">
        <v>269</v>
      </c>
      <c r="F35" s="6" t="s">
        <v>270</v>
      </c>
      <c r="G35" s="6" t="s">
        <v>271</v>
      </c>
      <c r="H35" s="6" t="s">
        <v>272</v>
      </c>
      <c r="I35" s="6" t="s">
        <v>273</v>
      </c>
      <c r="J35" s="6" t="s">
        <v>274</v>
      </c>
      <c r="K35" s="6" t="s">
        <v>275</v>
      </c>
      <c r="L35" s="6" t="s">
        <v>276</v>
      </c>
      <c r="M35" s="6" t="s">
        <v>277</v>
      </c>
      <c r="N35" s="6" t="s">
        <v>278</v>
      </c>
      <c r="O35" s="6" t="s">
        <v>104</v>
      </c>
    </row>
    <row r="36" spans="1:15" x14ac:dyDescent="0.25">
      <c r="A36" s="11" t="s">
        <v>105</v>
      </c>
      <c r="B36" s="7">
        <v>180000</v>
      </c>
      <c r="C36" s="7">
        <v>27000</v>
      </c>
      <c r="D36" s="7">
        <v>154000</v>
      </c>
      <c r="E36" s="7">
        <v>45000</v>
      </c>
      <c r="F36" s="7">
        <v>33000</v>
      </c>
      <c r="G36" s="7">
        <v>21000</v>
      </c>
      <c r="H36" s="7">
        <v>41000</v>
      </c>
      <c r="I36" s="7">
        <v>15000</v>
      </c>
      <c r="J36" s="8">
        <v>29.013992840872099</v>
      </c>
      <c r="K36" s="8">
        <v>21.450699642043599</v>
      </c>
      <c r="L36" s="8">
        <v>13.4272697689554</v>
      </c>
      <c r="M36" s="8">
        <v>26.5532053368044</v>
      </c>
      <c r="N36" s="8">
        <v>9.5548324113244405</v>
      </c>
      <c r="O36" s="7"/>
    </row>
    <row r="37" spans="1:15" x14ac:dyDescent="0.25">
      <c r="A37" s="11" t="s">
        <v>106</v>
      </c>
      <c r="B37" s="7">
        <v>190000</v>
      </c>
      <c r="C37" s="7">
        <v>28000</v>
      </c>
      <c r="D37" s="7">
        <v>162000</v>
      </c>
      <c r="E37" s="7">
        <v>47000</v>
      </c>
      <c r="F37" s="7">
        <v>35000</v>
      </c>
      <c r="G37" s="7">
        <v>18000</v>
      </c>
      <c r="H37" s="7">
        <v>48000</v>
      </c>
      <c r="I37" s="7">
        <v>13000</v>
      </c>
      <c r="J37" s="8">
        <v>28.9945768120065</v>
      </c>
      <c r="K37" s="8">
        <v>21.692133594701701</v>
      </c>
      <c r="L37" s="8">
        <v>11.2891356910081</v>
      </c>
      <c r="M37" s="8">
        <v>29.8392831745129</v>
      </c>
      <c r="N37" s="8">
        <v>8.1848707277708002</v>
      </c>
      <c r="O37" s="7"/>
    </row>
    <row r="38" spans="1:15" x14ac:dyDescent="0.25">
      <c r="A38" s="11" t="s">
        <v>107</v>
      </c>
      <c r="B38" s="7">
        <v>187000</v>
      </c>
      <c r="C38" s="7">
        <v>25000</v>
      </c>
      <c r="D38" s="7">
        <v>162000</v>
      </c>
      <c r="E38" s="7">
        <v>49000</v>
      </c>
      <c r="F38" s="7">
        <v>38000</v>
      </c>
      <c r="G38" s="7">
        <v>17000</v>
      </c>
      <c r="H38" s="7">
        <v>43000</v>
      </c>
      <c r="I38" s="7">
        <v>15000</v>
      </c>
      <c r="J38" s="8">
        <v>30.254842124158898</v>
      </c>
      <c r="K38" s="8">
        <v>23.289858929997301</v>
      </c>
      <c r="L38" s="8">
        <v>10.344101862569699</v>
      </c>
      <c r="M38" s="8">
        <v>26.799586508285302</v>
      </c>
      <c r="N38" s="8">
        <v>9.3116105749887108</v>
      </c>
      <c r="O38" s="7"/>
    </row>
    <row r="39" spans="1:15" x14ac:dyDescent="0.25">
      <c r="A39" s="11" t="s">
        <v>108</v>
      </c>
      <c r="B39" s="7">
        <v>188000</v>
      </c>
      <c r="C39" s="7">
        <v>24000</v>
      </c>
      <c r="D39" s="7">
        <v>164000</v>
      </c>
      <c r="E39" s="7">
        <v>55000</v>
      </c>
      <c r="F39" s="7">
        <v>40000</v>
      </c>
      <c r="G39" s="7">
        <v>18000</v>
      </c>
      <c r="H39" s="7">
        <v>39000</v>
      </c>
      <c r="I39" s="7">
        <v>12000</v>
      </c>
      <c r="J39" s="8">
        <v>33.643034172903398</v>
      </c>
      <c r="K39" s="8">
        <v>24.379479165394901</v>
      </c>
      <c r="L39" s="8">
        <v>10.9441195502216</v>
      </c>
      <c r="M39" s="8">
        <v>23.895393556106299</v>
      </c>
      <c r="N39" s="8">
        <v>7.1379735553737804</v>
      </c>
      <c r="O39" s="7"/>
    </row>
    <row r="40" spans="1:15" x14ac:dyDescent="0.25">
      <c r="A40" s="11" t="s">
        <v>109</v>
      </c>
      <c r="B40" s="7">
        <v>184000</v>
      </c>
      <c r="C40" s="7">
        <v>26000</v>
      </c>
      <c r="D40" s="7">
        <v>159000</v>
      </c>
      <c r="E40" s="7">
        <v>53000</v>
      </c>
      <c r="F40" s="7">
        <v>41000</v>
      </c>
      <c r="G40" s="7">
        <v>19000</v>
      </c>
      <c r="H40" s="7">
        <v>34000</v>
      </c>
      <c r="I40" s="7">
        <v>12000</v>
      </c>
      <c r="J40" s="8">
        <v>33.346156271678097</v>
      </c>
      <c r="K40" s="8">
        <v>25.736267894305399</v>
      </c>
      <c r="L40" s="8">
        <v>12.0054234722835</v>
      </c>
      <c r="M40" s="8">
        <v>21.4927161505959</v>
      </c>
      <c r="N40" s="8">
        <v>7.4194362111370404</v>
      </c>
      <c r="O40" s="7"/>
    </row>
    <row r="41" spans="1:15" x14ac:dyDescent="0.25">
      <c r="A41" s="11" t="s">
        <v>111</v>
      </c>
      <c r="B41" s="7">
        <v>183000</v>
      </c>
      <c r="C41" s="7">
        <v>26000</v>
      </c>
      <c r="D41" s="7">
        <v>158000</v>
      </c>
      <c r="E41" s="7">
        <v>58000</v>
      </c>
      <c r="F41" s="7">
        <v>36000</v>
      </c>
      <c r="G41" s="7">
        <v>19000</v>
      </c>
      <c r="H41" s="7">
        <v>34000</v>
      </c>
      <c r="I41" s="7">
        <v>11000</v>
      </c>
      <c r="J41" s="8">
        <v>36.851902268539902</v>
      </c>
      <c r="K41" s="8">
        <v>23.0697150237744</v>
      </c>
      <c r="L41" s="8">
        <v>11.869471898089801</v>
      </c>
      <c r="M41" s="8">
        <v>21.404557340306301</v>
      </c>
      <c r="N41" s="8">
        <v>6.8043534692895502</v>
      </c>
      <c r="O41" s="7"/>
    </row>
    <row r="42" spans="1:15" x14ac:dyDescent="0.25">
      <c r="A42" s="11" t="s">
        <v>112</v>
      </c>
      <c r="B42" s="7">
        <v>177000</v>
      </c>
      <c r="C42" s="7">
        <v>29000</v>
      </c>
      <c r="D42" s="7">
        <v>148000</v>
      </c>
      <c r="E42" s="7">
        <v>57000</v>
      </c>
      <c r="F42" s="7">
        <v>33000</v>
      </c>
      <c r="G42" s="7">
        <v>18000</v>
      </c>
      <c r="H42" s="7">
        <v>31000</v>
      </c>
      <c r="I42" s="7">
        <v>10000</v>
      </c>
      <c r="J42" s="8">
        <v>38.1999271225556</v>
      </c>
      <c r="K42" s="8">
        <v>22.0683698395347</v>
      </c>
      <c r="L42" s="8">
        <v>11.9728194123919</v>
      </c>
      <c r="M42" s="8">
        <v>21.0298662563936</v>
      </c>
      <c r="N42" s="8">
        <v>6.7290173691242599</v>
      </c>
      <c r="O42" s="7"/>
    </row>
    <row r="43" spans="1:15" x14ac:dyDescent="0.25">
      <c r="A43" s="11" t="s">
        <v>113</v>
      </c>
      <c r="B43" s="7">
        <v>185000</v>
      </c>
      <c r="C43" s="7">
        <v>31000</v>
      </c>
      <c r="D43" s="7">
        <v>154000</v>
      </c>
      <c r="E43" s="7">
        <v>59000</v>
      </c>
      <c r="F43" s="7">
        <v>36000</v>
      </c>
      <c r="G43" s="7">
        <v>16000</v>
      </c>
      <c r="H43" s="7">
        <v>32000</v>
      </c>
      <c r="I43" s="7">
        <v>11000</v>
      </c>
      <c r="J43" s="8">
        <v>38.0648594625114</v>
      </c>
      <c r="K43" s="8">
        <v>23.3452530064184</v>
      </c>
      <c r="L43" s="8">
        <v>10.575843516974199</v>
      </c>
      <c r="M43" s="8">
        <v>20.9453101170118</v>
      </c>
      <c r="N43" s="8">
        <v>7.06873389708411</v>
      </c>
      <c r="O43" s="7"/>
    </row>
    <row r="44" spans="1:15" x14ac:dyDescent="0.25">
      <c r="A44" s="11" t="s">
        <v>114</v>
      </c>
      <c r="B44" s="7">
        <v>176000</v>
      </c>
      <c r="C44" s="7">
        <v>30000</v>
      </c>
      <c r="D44" s="7">
        <v>146000</v>
      </c>
      <c r="E44" s="7">
        <v>51000</v>
      </c>
      <c r="F44" s="7">
        <v>31000</v>
      </c>
      <c r="G44" s="7">
        <v>19000</v>
      </c>
      <c r="H44" s="7">
        <v>35000</v>
      </c>
      <c r="I44" s="7">
        <v>10000</v>
      </c>
      <c r="J44" s="8">
        <v>35.016149272768402</v>
      </c>
      <c r="K44" s="8">
        <v>21.140803829194901</v>
      </c>
      <c r="L44" s="8">
        <v>12.984563901060801</v>
      </c>
      <c r="M44" s="8">
        <v>23.911209858256701</v>
      </c>
      <c r="N44" s="8">
        <v>6.9472731387191704</v>
      </c>
      <c r="O44" s="7"/>
    </row>
    <row r="45" spans="1:15" x14ac:dyDescent="0.25">
      <c r="A45" s="11" t="s">
        <v>117</v>
      </c>
      <c r="B45" s="7">
        <v>-9000</v>
      </c>
      <c r="C45" s="7">
        <v>4000</v>
      </c>
      <c r="D45" s="7">
        <v>-13000</v>
      </c>
      <c r="E45" s="7">
        <v>-2000</v>
      </c>
      <c r="F45" s="7">
        <v>-10000</v>
      </c>
      <c r="G45" s="7">
        <v>0</v>
      </c>
      <c r="H45" s="7">
        <v>1000</v>
      </c>
      <c r="I45" s="7">
        <v>-2000</v>
      </c>
      <c r="J45" s="8">
        <v>1.6699930010902999</v>
      </c>
      <c r="K45" s="8">
        <v>-4.5954640651104999</v>
      </c>
      <c r="L45" s="8">
        <v>0.97914042877730101</v>
      </c>
      <c r="M45" s="8">
        <v>2.4184937076608</v>
      </c>
      <c r="N45" s="8">
        <v>-0.47216307241786998</v>
      </c>
      <c r="O45" s="7" t="s">
        <v>116</v>
      </c>
    </row>
    <row r="46" spans="1:15" x14ac:dyDescent="0.25">
      <c r="A46" s="7"/>
      <c r="B46" s="7"/>
      <c r="C46" s="7"/>
      <c r="D46" s="7"/>
      <c r="E46" s="7"/>
      <c r="F46" s="7"/>
      <c r="G46" s="7"/>
      <c r="H46" s="7"/>
      <c r="I46" s="7"/>
      <c r="J46" s="8"/>
      <c r="K46" s="8"/>
      <c r="L46" s="8"/>
      <c r="M46" s="8"/>
      <c r="N46" s="8"/>
      <c r="O46" s="7"/>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zoomScaleNormal="100"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279</v>
      </c>
    </row>
    <row r="2" spans="1:16" x14ac:dyDescent="0.25">
      <c r="A2" t="s">
        <v>130</v>
      </c>
    </row>
    <row r="3" spans="1:16" ht="30" customHeight="1" x14ac:dyDescent="0.3">
      <c r="A3" s="3" t="s">
        <v>69</v>
      </c>
    </row>
    <row r="4" spans="1:16" x14ac:dyDescent="0.25">
      <c r="A4" t="s">
        <v>131</v>
      </c>
    </row>
    <row r="5" spans="1:16" x14ac:dyDescent="0.25">
      <c r="A5" t="s">
        <v>132</v>
      </c>
    </row>
    <row r="6" spans="1:16" x14ac:dyDescent="0.25">
      <c r="A6" t="s">
        <v>280</v>
      </c>
    </row>
    <row r="7" spans="1:16" ht="30" customHeight="1" x14ac:dyDescent="0.3">
      <c r="A7" s="3" t="s">
        <v>281</v>
      </c>
    </row>
    <row r="8" spans="1:16" ht="62.4" x14ac:dyDescent="0.3">
      <c r="A8" s="5" t="s">
        <v>76</v>
      </c>
      <c r="B8" s="6" t="s">
        <v>284</v>
      </c>
      <c r="C8" s="6" t="s">
        <v>184</v>
      </c>
      <c r="D8" s="6" t="s">
        <v>285</v>
      </c>
      <c r="E8" s="6" t="s">
        <v>286</v>
      </c>
      <c r="F8" s="6" t="s">
        <v>287</v>
      </c>
      <c r="G8" s="6" t="s">
        <v>288</v>
      </c>
      <c r="H8" s="6" t="s">
        <v>289</v>
      </c>
      <c r="I8" s="6" t="s">
        <v>290</v>
      </c>
      <c r="J8" s="6" t="s">
        <v>291</v>
      </c>
      <c r="K8" s="6" t="s">
        <v>292</v>
      </c>
      <c r="L8" s="6" t="s">
        <v>293</v>
      </c>
      <c r="M8" s="6" t="s">
        <v>294</v>
      </c>
      <c r="N8" s="6" t="s">
        <v>295</v>
      </c>
      <c r="O8" s="6" t="s">
        <v>296</v>
      </c>
      <c r="P8" s="6" t="s">
        <v>104</v>
      </c>
    </row>
    <row r="9" spans="1:16" x14ac:dyDescent="0.25">
      <c r="A9" s="11" t="s">
        <v>105</v>
      </c>
      <c r="B9" s="7">
        <v>616000</v>
      </c>
      <c r="C9" s="7">
        <v>338000</v>
      </c>
      <c r="D9" s="7">
        <v>106000</v>
      </c>
      <c r="E9" s="7">
        <v>50000</v>
      </c>
      <c r="F9" s="7">
        <v>53000</v>
      </c>
      <c r="G9" s="7">
        <v>129000</v>
      </c>
      <c r="H9" s="7">
        <v>278000</v>
      </c>
      <c r="I9" s="8">
        <v>41.602906956317298</v>
      </c>
      <c r="J9" s="8">
        <v>28.956144932085099</v>
      </c>
      <c r="K9" s="8">
        <v>53.560905351881303</v>
      </c>
      <c r="L9" s="8">
        <v>20.937160641250198</v>
      </c>
      <c r="M9" s="8">
        <v>14.6940192783133</v>
      </c>
      <c r="N9" s="8">
        <v>34.951909380723102</v>
      </c>
      <c r="O9" s="8">
        <v>88.576980044275302</v>
      </c>
      <c r="P9" s="7"/>
    </row>
    <row r="10" spans="1:16" x14ac:dyDescent="0.25">
      <c r="A10" s="11" t="s">
        <v>106</v>
      </c>
      <c r="B10" s="7">
        <v>623000</v>
      </c>
      <c r="C10" s="7">
        <v>338000</v>
      </c>
      <c r="D10" s="7">
        <v>106000</v>
      </c>
      <c r="E10" s="7">
        <v>43000</v>
      </c>
      <c r="F10" s="7">
        <v>56000</v>
      </c>
      <c r="G10" s="7">
        <v>133000</v>
      </c>
      <c r="H10" s="7">
        <v>286000</v>
      </c>
      <c r="I10" s="8">
        <v>42.1462440998706</v>
      </c>
      <c r="J10" s="8">
        <v>28.984922691139602</v>
      </c>
      <c r="K10" s="8">
        <v>53.729585984998401</v>
      </c>
      <c r="L10" s="8">
        <v>17.856057293943699</v>
      </c>
      <c r="M10" s="8">
        <v>15.601369984876801</v>
      </c>
      <c r="N10" s="8">
        <v>36.073932094977998</v>
      </c>
      <c r="O10" s="8">
        <v>91.029923629084706</v>
      </c>
      <c r="P10" s="7"/>
    </row>
    <row r="11" spans="1:16" x14ac:dyDescent="0.25">
      <c r="A11" s="11" t="s">
        <v>107</v>
      </c>
      <c r="B11" s="7">
        <v>609000</v>
      </c>
      <c r="C11" s="7">
        <v>326000</v>
      </c>
      <c r="D11" s="7">
        <v>102000</v>
      </c>
      <c r="E11" s="7">
        <v>41000</v>
      </c>
      <c r="F11" s="7">
        <v>55000</v>
      </c>
      <c r="G11" s="7">
        <v>128000</v>
      </c>
      <c r="H11" s="7">
        <v>283000</v>
      </c>
      <c r="I11" s="8">
        <v>41.131259960236697</v>
      </c>
      <c r="J11" s="8">
        <v>27.967616029413801</v>
      </c>
      <c r="K11" s="8">
        <v>51.695619986410698</v>
      </c>
      <c r="L11" s="8">
        <v>16.964397147778001</v>
      </c>
      <c r="M11" s="8">
        <v>15.405873056872499</v>
      </c>
      <c r="N11" s="8">
        <v>34.717877905793799</v>
      </c>
      <c r="O11" s="8">
        <v>90.022770338051899</v>
      </c>
      <c r="P11" s="7"/>
    </row>
    <row r="12" spans="1:16" x14ac:dyDescent="0.25">
      <c r="A12" s="11" t="s">
        <v>108</v>
      </c>
      <c r="B12" s="7">
        <v>604000</v>
      </c>
      <c r="C12" s="7">
        <v>326000</v>
      </c>
      <c r="D12" s="7">
        <v>92000</v>
      </c>
      <c r="E12" s="7">
        <v>44000</v>
      </c>
      <c r="F12" s="7">
        <v>58000</v>
      </c>
      <c r="G12" s="7">
        <v>132000</v>
      </c>
      <c r="H12" s="7">
        <v>279000</v>
      </c>
      <c r="I12" s="8">
        <v>40.726757745620603</v>
      </c>
      <c r="J12" s="8">
        <v>27.864800560550499</v>
      </c>
      <c r="K12" s="8">
        <v>46.342808569202298</v>
      </c>
      <c r="L12" s="8">
        <v>18.335795869579702</v>
      </c>
      <c r="M12" s="8">
        <v>16.010675446473101</v>
      </c>
      <c r="N12" s="8">
        <v>35.772153063682701</v>
      </c>
      <c r="O12" s="8">
        <v>88.498778189814303</v>
      </c>
      <c r="P12" s="7"/>
    </row>
    <row r="13" spans="1:16" x14ac:dyDescent="0.25">
      <c r="A13" s="11" t="s">
        <v>109</v>
      </c>
      <c r="B13" s="7">
        <v>597000</v>
      </c>
      <c r="C13" s="7">
        <v>313000</v>
      </c>
      <c r="D13" s="7">
        <v>84000</v>
      </c>
      <c r="E13" s="7">
        <v>44000</v>
      </c>
      <c r="F13" s="7">
        <v>59000</v>
      </c>
      <c r="G13" s="7">
        <v>125000</v>
      </c>
      <c r="H13" s="7">
        <v>285000</v>
      </c>
      <c r="I13" s="8">
        <v>40.206044668146497</v>
      </c>
      <c r="J13" s="8">
        <v>26.718946004792102</v>
      </c>
      <c r="K13" s="8">
        <v>42.454193574467702</v>
      </c>
      <c r="L13" s="8">
        <v>18.281384079028602</v>
      </c>
      <c r="M13" s="8">
        <v>16.366736701074899</v>
      </c>
      <c r="N13" s="8">
        <v>33.913711155690898</v>
      </c>
      <c r="O13" s="8">
        <v>90.302707129186103</v>
      </c>
      <c r="P13" s="7"/>
    </row>
    <row r="14" spans="1:16" x14ac:dyDescent="0.25">
      <c r="A14" s="11" t="s">
        <v>111</v>
      </c>
      <c r="B14" s="7">
        <v>594000</v>
      </c>
      <c r="C14" s="7">
        <v>310000</v>
      </c>
      <c r="D14" s="7">
        <v>84000</v>
      </c>
      <c r="E14" s="7">
        <v>35000</v>
      </c>
      <c r="F14" s="7">
        <v>59000</v>
      </c>
      <c r="G14" s="7">
        <v>132000</v>
      </c>
      <c r="H14" s="7">
        <v>284000</v>
      </c>
      <c r="I14" s="8">
        <v>39.9932222071754</v>
      </c>
      <c r="J14" s="8">
        <v>26.483470438337001</v>
      </c>
      <c r="K14" s="8">
        <v>42.599663195796502</v>
      </c>
      <c r="L14" s="8">
        <v>14.3697569637479</v>
      </c>
      <c r="M14" s="8">
        <v>16.360876598196299</v>
      </c>
      <c r="N14" s="8">
        <v>35.648637899641002</v>
      </c>
      <c r="O14" s="8">
        <v>90.173072586306006</v>
      </c>
      <c r="P14" s="7"/>
    </row>
    <row r="15" spans="1:16" x14ac:dyDescent="0.25">
      <c r="A15" s="11" t="s">
        <v>112</v>
      </c>
      <c r="B15" s="7">
        <v>583000</v>
      </c>
      <c r="C15" s="7">
        <v>302000</v>
      </c>
      <c r="D15" s="7">
        <v>82000</v>
      </c>
      <c r="E15" s="7">
        <v>39000</v>
      </c>
      <c r="F15" s="7">
        <v>59000</v>
      </c>
      <c r="G15" s="7">
        <v>122000</v>
      </c>
      <c r="H15" s="7">
        <v>281000</v>
      </c>
      <c r="I15" s="8">
        <v>39.2613027583199</v>
      </c>
      <c r="J15" s="8">
        <v>25.7892902538029</v>
      </c>
      <c r="K15" s="8">
        <v>41.231207565470399</v>
      </c>
      <c r="L15" s="8">
        <v>16.186671749778299</v>
      </c>
      <c r="M15" s="8">
        <v>16.2540395767852</v>
      </c>
      <c r="N15" s="8">
        <v>33.105569580565103</v>
      </c>
      <c r="O15" s="8">
        <v>89.303528366544001</v>
      </c>
      <c r="P15" s="7"/>
    </row>
    <row r="16" spans="1:16" x14ac:dyDescent="0.25">
      <c r="A16" s="11" t="s">
        <v>113</v>
      </c>
      <c r="B16" s="7">
        <v>601000</v>
      </c>
      <c r="C16" s="7">
        <v>314000</v>
      </c>
      <c r="D16" s="7">
        <v>83000</v>
      </c>
      <c r="E16" s="7">
        <v>43000</v>
      </c>
      <c r="F16" s="7">
        <v>64000</v>
      </c>
      <c r="G16" s="7">
        <v>125000</v>
      </c>
      <c r="H16" s="7">
        <v>287000</v>
      </c>
      <c r="I16" s="8">
        <v>40.411489665712502</v>
      </c>
      <c r="J16" s="8">
        <v>26.799345901777802</v>
      </c>
      <c r="K16" s="8">
        <v>41.741950779070798</v>
      </c>
      <c r="L16" s="8">
        <v>17.6137304241301</v>
      </c>
      <c r="M16" s="8">
        <v>17.7050548369537</v>
      </c>
      <c r="N16" s="8">
        <v>33.6765289296346</v>
      </c>
      <c r="O16" s="8">
        <v>90.972402648838795</v>
      </c>
      <c r="P16" s="7"/>
    </row>
    <row r="17" spans="1:16" x14ac:dyDescent="0.25">
      <c r="A17" s="11" t="s">
        <v>114</v>
      </c>
      <c r="B17" s="7">
        <v>585000</v>
      </c>
      <c r="C17" s="7">
        <v>302000</v>
      </c>
      <c r="D17" s="7">
        <v>83000</v>
      </c>
      <c r="E17" s="7">
        <v>36000</v>
      </c>
      <c r="F17" s="7">
        <v>62000</v>
      </c>
      <c r="G17" s="7">
        <v>122000</v>
      </c>
      <c r="H17" s="7">
        <v>283000</v>
      </c>
      <c r="I17" s="8">
        <v>39.294955199550998</v>
      </c>
      <c r="J17" s="8">
        <v>25.769573912754499</v>
      </c>
      <c r="K17" s="8">
        <v>41.616236943278501</v>
      </c>
      <c r="L17" s="8">
        <v>14.8784964818137</v>
      </c>
      <c r="M17" s="8">
        <v>17.2042090618496</v>
      </c>
      <c r="N17" s="8">
        <v>32.758555614866602</v>
      </c>
      <c r="O17" s="8">
        <v>89.531737114462501</v>
      </c>
      <c r="P17" s="7"/>
    </row>
    <row r="18" spans="1:16" x14ac:dyDescent="0.25">
      <c r="A18" s="11" t="s">
        <v>117</v>
      </c>
      <c r="B18" s="7">
        <v>-12000</v>
      </c>
      <c r="C18" s="7">
        <v>-10000</v>
      </c>
      <c r="D18" s="7">
        <v>-1000</v>
      </c>
      <c r="E18" s="7">
        <v>-8000</v>
      </c>
      <c r="F18" s="7">
        <v>3000</v>
      </c>
      <c r="G18" s="7">
        <v>-4000</v>
      </c>
      <c r="H18" s="7">
        <v>-2000</v>
      </c>
      <c r="I18" s="8">
        <v>-0.911089468595499</v>
      </c>
      <c r="J18" s="8">
        <v>-0.94937209203760298</v>
      </c>
      <c r="K18" s="8">
        <v>-0.83795663118920105</v>
      </c>
      <c r="L18" s="8">
        <v>-3.4028875972149</v>
      </c>
      <c r="M18" s="8">
        <v>0.837472360774701</v>
      </c>
      <c r="N18" s="8">
        <v>-1.1551555408242999</v>
      </c>
      <c r="O18" s="8">
        <v>-0.77097001472360205</v>
      </c>
      <c r="P18" s="7" t="s">
        <v>116</v>
      </c>
    </row>
    <row r="19" spans="1:16" x14ac:dyDescent="0.25">
      <c r="A19" s="7"/>
      <c r="B19" s="7"/>
      <c r="C19" s="7"/>
      <c r="D19" s="7"/>
      <c r="E19" s="7"/>
      <c r="F19" s="7"/>
      <c r="G19" s="7"/>
      <c r="H19" s="7"/>
      <c r="I19" s="8"/>
      <c r="J19" s="8"/>
      <c r="K19" s="8"/>
      <c r="L19" s="8"/>
      <c r="M19" s="8"/>
      <c r="N19" s="8"/>
      <c r="O19" s="8"/>
      <c r="P19" s="7"/>
    </row>
    <row r="20" spans="1:16" ht="30" customHeight="1" x14ac:dyDescent="0.3">
      <c r="A20" s="3" t="s">
        <v>282</v>
      </c>
    </row>
    <row r="21" spans="1:16" ht="46.8" x14ac:dyDescent="0.3">
      <c r="A21" s="5" t="s">
        <v>76</v>
      </c>
      <c r="B21" s="6" t="s">
        <v>297</v>
      </c>
      <c r="C21" s="6" t="s">
        <v>298</v>
      </c>
      <c r="D21" s="6" t="s">
        <v>299</v>
      </c>
      <c r="E21" s="6" t="s">
        <v>300</v>
      </c>
      <c r="F21" s="6" t="s">
        <v>301</v>
      </c>
      <c r="G21" s="6" t="s">
        <v>302</v>
      </c>
      <c r="H21" s="6" t="s">
        <v>303</v>
      </c>
      <c r="I21" s="6" t="s">
        <v>304</v>
      </c>
      <c r="J21" s="6" t="s">
        <v>305</v>
      </c>
      <c r="K21" s="6" t="s">
        <v>306</v>
      </c>
      <c r="L21" s="6" t="s">
        <v>307</v>
      </c>
      <c r="M21" s="6" t="s">
        <v>308</v>
      </c>
      <c r="N21" s="6" t="s">
        <v>309</v>
      </c>
      <c r="O21" s="6" t="s">
        <v>310</v>
      </c>
      <c r="P21" s="6" t="s">
        <v>104</v>
      </c>
    </row>
    <row r="22" spans="1:16" x14ac:dyDescent="0.25">
      <c r="A22" s="11" t="s">
        <v>105</v>
      </c>
      <c r="B22" s="7">
        <v>281000</v>
      </c>
      <c r="C22" s="7">
        <v>157000</v>
      </c>
      <c r="D22" s="7">
        <v>54000</v>
      </c>
      <c r="E22" s="7">
        <v>25000</v>
      </c>
      <c r="F22" s="7">
        <v>20000</v>
      </c>
      <c r="G22" s="7">
        <v>58000</v>
      </c>
      <c r="H22" s="7">
        <v>124000</v>
      </c>
      <c r="I22" s="8">
        <v>38.872899092867101</v>
      </c>
      <c r="J22" s="8">
        <v>27.2372401509455</v>
      </c>
      <c r="K22" s="8">
        <v>53.413453020728802</v>
      </c>
      <c r="L22" s="8">
        <v>20.7772820010948</v>
      </c>
      <c r="M22" s="8">
        <v>11.573341257278701</v>
      </c>
      <c r="N22" s="8">
        <v>32.018467384842701</v>
      </c>
      <c r="O22" s="8">
        <v>84.802620780215605</v>
      </c>
      <c r="P22" s="7"/>
    </row>
    <row r="23" spans="1:16" x14ac:dyDescent="0.25">
      <c r="A23" s="11" t="s">
        <v>106</v>
      </c>
      <c r="B23" s="7">
        <v>277000</v>
      </c>
      <c r="C23" s="7">
        <v>148000</v>
      </c>
      <c r="D23" s="7">
        <v>52000</v>
      </c>
      <c r="E23" s="7">
        <v>17000</v>
      </c>
      <c r="F23" s="7">
        <v>21000</v>
      </c>
      <c r="G23" s="7">
        <v>59000</v>
      </c>
      <c r="H23" s="7">
        <v>129000</v>
      </c>
      <c r="I23" s="8">
        <v>38.309863051597702</v>
      </c>
      <c r="J23" s="8">
        <v>25.629742901576499</v>
      </c>
      <c r="K23" s="8">
        <v>50.743549340161501</v>
      </c>
      <c r="L23" s="8">
        <v>13.823898013893601</v>
      </c>
      <c r="M23" s="8">
        <v>12.0061763696672</v>
      </c>
      <c r="N23" s="8">
        <v>32.603837772935499</v>
      </c>
      <c r="O23" s="8">
        <v>88.363434781715995</v>
      </c>
      <c r="P23" s="7"/>
    </row>
    <row r="24" spans="1:16" x14ac:dyDescent="0.25">
      <c r="A24" s="11" t="s">
        <v>107</v>
      </c>
      <c r="B24" s="7">
        <v>266000</v>
      </c>
      <c r="C24" s="7">
        <v>140000</v>
      </c>
      <c r="D24" s="7">
        <v>51000</v>
      </c>
      <c r="E24" s="7">
        <v>15000</v>
      </c>
      <c r="F24" s="7">
        <v>20000</v>
      </c>
      <c r="G24" s="7">
        <v>54000</v>
      </c>
      <c r="H24" s="7">
        <v>127000</v>
      </c>
      <c r="I24" s="8">
        <v>36.799039100801799</v>
      </c>
      <c r="J24" s="8">
        <v>24.184274669249</v>
      </c>
      <c r="K24" s="8">
        <v>49.726937269372698</v>
      </c>
      <c r="L24" s="8">
        <v>12.2889788066731</v>
      </c>
      <c r="M24" s="8">
        <v>11.3061910094385</v>
      </c>
      <c r="N24" s="8">
        <v>30.256125340296698</v>
      </c>
      <c r="O24" s="8">
        <v>86.592087088524494</v>
      </c>
      <c r="P24" s="7"/>
    </row>
    <row r="25" spans="1:16" x14ac:dyDescent="0.25">
      <c r="A25" s="11" t="s">
        <v>108</v>
      </c>
      <c r="B25" s="7">
        <v>260000</v>
      </c>
      <c r="C25" s="7">
        <v>138000</v>
      </c>
      <c r="D25" s="7">
        <v>45000</v>
      </c>
      <c r="E25" s="7">
        <v>17000</v>
      </c>
      <c r="F25" s="7">
        <v>22000</v>
      </c>
      <c r="G25" s="7">
        <v>54000</v>
      </c>
      <c r="H25" s="7">
        <v>123000</v>
      </c>
      <c r="I25" s="8">
        <v>35.920414065312102</v>
      </c>
      <c r="J25" s="8">
        <v>23.8313605376329</v>
      </c>
      <c r="K25" s="8">
        <v>44.037507977809398</v>
      </c>
      <c r="L25" s="8">
        <v>14.4258687865527</v>
      </c>
      <c r="M25" s="8">
        <v>12.5664897407684</v>
      </c>
      <c r="N25" s="8">
        <v>29.679436366760701</v>
      </c>
      <c r="O25" s="8">
        <v>83.638881876547899</v>
      </c>
      <c r="P25" s="7"/>
    </row>
    <row r="26" spans="1:16" x14ac:dyDescent="0.25">
      <c r="A26" s="11" t="s">
        <v>109</v>
      </c>
      <c r="B26" s="7">
        <v>258000</v>
      </c>
      <c r="C26" s="7">
        <v>128000</v>
      </c>
      <c r="D26" s="7">
        <v>41000</v>
      </c>
      <c r="E26" s="7">
        <v>14000</v>
      </c>
      <c r="F26" s="7">
        <v>21000</v>
      </c>
      <c r="G26" s="7">
        <v>52000</v>
      </c>
      <c r="H26" s="7">
        <v>130000</v>
      </c>
      <c r="I26" s="8">
        <v>35.588987620922303</v>
      </c>
      <c r="J26" s="8">
        <v>22.177279436517601</v>
      </c>
      <c r="K26" s="8">
        <v>40.403020200039201</v>
      </c>
      <c r="L26" s="8">
        <v>11.9672456247624</v>
      </c>
      <c r="M26" s="8">
        <v>12.0071521308339</v>
      </c>
      <c r="N26" s="8">
        <v>28.615319888618899</v>
      </c>
      <c r="O26" s="8">
        <v>88.535930429093298</v>
      </c>
      <c r="P26" s="7"/>
    </row>
    <row r="27" spans="1:16" x14ac:dyDescent="0.25">
      <c r="A27" s="11" t="s">
        <v>111</v>
      </c>
      <c r="B27" s="7">
        <v>254000</v>
      </c>
      <c r="C27" s="7">
        <v>126000</v>
      </c>
      <c r="D27" s="7">
        <v>39000</v>
      </c>
      <c r="E27" s="9">
        <v>10000</v>
      </c>
      <c r="F27" s="7">
        <v>21000</v>
      </c>
      <c r="G27" s="7">
        <v>56000</v>
      </c>
      <c r="H27" s="7">
        <v>128000</v>
      </c>
      <c r="I27" s="8">
        <v>35.025432490178503</v>
      </c>
      <c r="J27" s="8">
        <v>21.8069897498182</v>
      </c>
      <c r="K27" s="8">
        <v>38.487959019450102</v>
      </c>
      <c r="L27" s="10">
        <v>8.0615552541924398</v>
      </c>
      <c r="M27" s="8">
        <v>12.051330267649099</v>
      </c>
      <c r="N27" s="8">
        <v>31.0841357607455</v>
      </c>
      <c r="O27" s="8">
        <v>87.204615667901095</v>
      </c>
      <c r="P27" s="7" t="s">
        <v>311</v>
      </c>
    </row>
    <row r="28" spans="1:16" x14ac:dyDescent="0.25">
      <c r="A28" s="11" t="s">
        <v>112</v>
      </c>
      <c r="B28" s="7">
        <v>253000</v>
      </c>
      <c r="C28" s="7">
        <v>125000</v>
      </c>
      <c r="D28" s="7">
        <v>42000</v>
      </c>
      <c r="E28" s="7">
        <v>13000</v>
      </c>
      <c r="F28" s="7">
        <v>20000</v>
      </c>
      <c r="G28" s="7">
        <v>51000</v>
      </c>
      <c r="H28" s="7">
        <v>128000</v>
      </c>
      <c r="I28" s="8">
        <v>34.8206613937298</v>
      </c>
      <c r="J28" s="8">
        <v>21.608897050194301</v>
      </c>
      <c r="K28" s="8">
        <v>40.755519824306802</v>
      </c>
      <c r="L28" s="8">
        <v>10.804694533230901</v>
      </c>
      <c r="M28" s="8">
        <v>11.2064157000239</v>
      </c>
      <c r="N28" s="8">
        <v>28.1566026978706</v>
      </c>
      <c r="O28" s="8">
        <v>86.969672198152495</v>
      </c>
      <c r="P28" s="7"/>
    </row>
    <row r="29" spans="1:16" x14ac:dyDescent="0.25">
      <c r="A29" s="11" t="s">
        <v>113</v>
      </c>
      <c r="B29" s="7">
        <v>259000</v>
      </c>
      <c r="C29" s="7">
        <v>130000</v>
      </c>
      <c r="D29" s="7">
        <v>41000</v>
      </c>
      <c r="E29" s="7">
        <v>12000</v>
      </c>
      <c r="F29" s="7">
        <v>22000</v>
      </c>
      <c r="G29" s="7">
        <v>54000</v>
      </c>
      <c r="H29" s="7">
        <v>129000</v>
      </c>
      <c r="I29" s="8">
        <v>35.613115439409</v>
      </c>
      <c r="J29" s="8">
        <v>22.326111272929101</v>
      </c>
      <c r="K29" s="8">
        <v>40.447755349765998</v>
      </c>
      <c r="L29" s="8">
        <v>10.118384688363699</v>
      </c>
      <c r="M29" s="8">
        <v>12.541141561077101</v>
      </c>
      <c r="N29" s="8">
        <v>29.787151724175999</v>
      </c>
      <c r="O29" s="8">
        <v>88.060493499602003</v>
      </c>
      <c r="P29" s="7"/>
    </row>
    <row r="30" spans="1:16" x14ac:dyDescent="0.25">
      <c r="A30" s="11" t="s">
        <v>114</v>
      </c>
      <c r="B30" s="7">
        <v>251000</v>
      </c>
      <c r="C30" s="7">
        <v>127000</v>
      </c>
      <c r="D30" s="7">
        <v>41000</v>
      </c>
      <c r="E30" s="9">
        <v>10000</v>
      </c>
      <c r="F30" s="7">
        <v>22000</v>
      </c>
      <c r="G30" s="7">
        <v>54000</v>
      </c>
      <c r="H30" s="7">
        <v>125000</v>
      </c>
      <c r="I30" s="8">
        <v>34.519628191409701</v>
      </c>
      <c r="J30" s="8">
        <v>21.814125088447501</v>
      </c>
      <c r="K30" s="8">
        <v>39.709952180248202</v>
      </c>
      <c r="L30" s="10">
        <v>8.5400220834226008</v>
      </c>
      <c r="M30" s="8">
        <v>12.6169816463747</v>
      </c>
      <c r="N30" s="8">
        <v>29.545655294247499</v>
      </c>
      <c r="O30" s="8">
        <v>84.670689608306802</v>
      </c>
      <c r="P30" s="7" t="s">
        <v>311</v>
      </c>
    </row>
    <row r="31" spans="1:16" x14ac:dyDescent="0.25">
      <c r="A31" s="11" t="s">
        <v>117</v>
      </c>
      <c r="B31" s="7">
        <v>-7000</v>
      </c>
      <c r="C31" s="7">
        <v>-2000</v>
      </c>
      <c r="D31" s="7">
        <v>-1000</v>
      </c>
      <c r="E31" s="9">
        <v>-4000</v>
      </c>
      <c r="F31" s="7">
        <v>1000</v>
      </c>
      <c r="G31" s="7">
        <v>2000</v>
      </c>
      <c r="H31" s="7">
        <v>-5000</v>
      </c>
      <c r="I31" s="8">
        <v>-1.0693594295126001</v>
      </c>
      <c r="J31" s="8">
        <v>-0.3631543480701</v>
      </c>
      <c r="K31" s="8">
        <v>-0.69306801979099897</v>
      </c>
      <c r="L31" s="10">
        <v>-3.4272235413397998</v>
      </c>
      <c r="M31" s="8">
        <v>0.609829515540801</v>
      </c>
      <c r="N31" s="8">
        <v>0.93033540562859995</v>
      </c>
      <c r="O31" s="8">
        <v>-3.8652408207865001</v>
      </c>
      <c r="P31" s="7" t="s">
        <v>311</v>
      </c>
    </row>
    <row r="32" spans="1:16" x14ac:dyDescent="0.25">
      <c r="A32" s="7"/>
      <c r="B32" s="7"/>
      <c r="C32" s="7"/>
      <c r="D32" s="7"/>
      <c r="E32" s="7"/>
      <c r="F32" s="7"/>
      <c r="G32" s="7"/>
      <c r="H32" s="7"/>
      <c r="I32" s="8"/>
      <c r="J32" s="8"/>
      <c r="K32" s="8"/>
      <c r="L32" s="8"/>
      <c r="M32" s="8"/>
      <c r="N32" s="8"/>
      <c r="O32" s="8"/>
      <c r="P32" s="7"/>
    </row>
    <row r="33" spans="1:16" ht="30" customHeight="1" x14ac:dyDescent="0.3">
      <c r="A33" s="3" t="s">
        <v>283</v>
      </c>
    </row>
    <row r="34" spans="1:16" ht="46.8" x14ac:dyDescent="0.3">
      <c r="A34" s="5" t="s">
        <v>76</v>
      </c>
      <c r="B34" s="6" t="s">
        <v>312</v>
      </c>
      <c r="C34" s="6" t="s">
        <v>313</v>
      </c>
      <c r="D34" s="6" t="s">
        <v>314</v>
      </c>
      <c r="E34" s="6" t="s">
        <v>315</v>
      </c>
      <c r="F34" s="6" t="s">
        <v>316</v>
      </c>
      <c r="G34" s="6" t="s">
        <v>317</v>
      </c>
      <c r="H34" s="6" t="s">
        <v>318</v>
      </c>
      <c r="I34" s="6" t="s">
        <v>319</v>
      </c>
      <c r="J34" s="6" t="s">
        <v>320</v>
      </c>
      <c r="K34" s="6" t="s">
        <v>321</v>
      </c>
      <c r="L34" s="6" t="s">
        <v>322</v>
      </c>
      <c r="M34" s="6" t="s">
        <v>323</v>
      </c>
      <c r="N34" s="6" t="s">
        <v>324</v>
      </c>
      <c r="O34" s="6" t="s">
        <v>325</v>
      </c>
      <c r="P34" s="6" t="s">
        <v>104</v>
      </c>
    </row>
    <row r="35" spans="1:16" x14ac:dyDescent="0.25">
      <c r="A35" s="11" t="s">
        <v>105</v>
      </c>
      <c r="B35" s="7">
        <v>335000</v>
      </c>
      <c r="C35" s="7">
        <v>180000</v>
      </c>
      <c r="D35" s="7">
        <v>51000</v>
      </c>
      <c r="E35" s="7">
        <v>25000</v>
      </c>
      <c r="F35" s="7">
        <v>33000</v>
      </c>
      <c r="G35" s="7">
        <v>71000</v>
      </c>
      <c r="H35" s="7">
        <v>154000</v>
      </c>
      <c r="I35" s="8">
        <v>44.212841204348599</v>
      </c>
      <c r="J35" s="8">
        <v>30.640705416102801</v>
      </c>
      <c r="K35" s="8">
        <v>53.7176335199037</v>
      </c>
      <c r="L35" s="8">
        <v>21.098113869198201</v>
      </c>
      <c r="M35" s="8">
        <v>17.646073094657599</v>
      </c>
      <c r="N35" s="8">
        <v>37.751747250532901</v>
      </c>
      <c r="O35" s="8">
        <v>91.867238223563007</v>
      </c>
      <c r="P35" s="7"/>
    </row>
    <row r="36" spans="1:16" x14ac:dyDescent="0.25">
      <c r="A36" s="11" t="s">
        <v>106</v>
      </c>
      <c r="B36" s="7">
        <v>346000</v>
      </c>
      <c r="C36" s="7">
        <v>190000</v>
      </c>
      <c r="D36" s="7">
        <v>54000</v>
      </c>
      <c r="E36" s="7">
        <v>26000</v>
      </c>
      <c r="F36" s="7">
        <v>35000</v>
      </c>
      <c r="G36" s="7">
        <v>74000</v>
      </c>
      <c r="H36" s="7">
        <v>156000</v>
      </c>
      <c r="I36" s="8">
        <v>45.814205395367999</v>
      </c>
      <c r="J36" s="8">
        <v>32.273423985263697</v>
      </c>
      <c r="K36" s="8">
        <v>56.904278265239903</v>
      </c>
      <c r="L36" s="8">
        <v>21.915473186383501</v>
      </c>
      <c r="M36" s="8">
        <v>19.002228810075099</v>
      </c>
      <c r="N36" s="8">
        <v>39.386654779719997</v>
      </c>
      <c r="O36" s="8">
        <v>93.3544133878233</v>
      </c>
      <c r="P36" s="7"/>
    </row>
    <row r="37" spans="1:16" x14ac:dyDescent="0.25">
      <c r="A37" s="11" t="s">
        <v>107</v>
      </c>
      <c r="B37" s="7">
        <v>343000</v>
      </c>
      <c r="C37" s="7">
        <v>187000</v>
      </c>
      <c r="D37" s="7">
        <v>51000</v>
      </c>
      <c r="E37" s="7">
        <v>26000</v>
      </c>
      <c r="F37" s="7">
        <v>36000</v>
      </c>
      <c r="G37" s="7">
        <v>74000</v>
      </c>
      <c r="H37" s="7">
        <v>156000</v>
      </c>
      <c r="I37" s="8">
        <v>45.272948787745896</v>
      </c>
      <c r="J37" s="8">
        <v>31.67540733673</v>
      </c>
      <c r="K37" s="8">
        <v>53.788615844919399</v>
      </c>
      <c r="L37" s="8">
        <v>21.6723720464223</v>
      </c>
      <c r="M37" s="8">
        <v>19.284089005150701</v>
      </c>
      <c r="N37" s="8">
        <v>38.975332269505401</v>
      </c>
      <c r="O37" s="8">
        <v>93.013358130219402</v>
      </c>
      <c r="P37" s="7"/>
    </row>
    <row r="38" spans="1:16" x14ac:dyDescent="0.25">
      <c r="A38" s="11" t="s">
        <v>108</v>
      </c>
      <c r="B38" s="7">
        <v>344000</v>
      </c>
      <c r="C38" s="7">
        <v>188000</v>
      </c>
      <c r="D38" s="7">
        <v>47000</v>
      </c>
      <c r="E38" s="7">
        <v>27000</v>
      </c>
      <c r="F38" s="7">
        <v>36000</v>
      </c>
      <c r="G38" s="7">
        <v>79000</v>
      </c>
      <c r="H38" s="7">
        <v>156000</v>
      </c>
      <c r="I38" s="8">
        <v>45.321809755486598</v>
      </c>
      <c r="J38" s="8">
        <v>31.817758315475601</v>
      </c>
      <c r="K38" s="8">
        <v>48.793753196997699</v>
      </c>
      <c r="L38" s="8">
        <v>22.272753775290099</v>
      </c>
      <c r="M38" s="8">
        <v>19.268707024403401</v>
      </c>
      <c r="N38" s="8">
        <v>41.586436732966597</v>
      </c>
      <c r="O38" s="8">
        <v>92.735383334324595</v>
      </c>
      <c r="P38" s="7"/>
    </row>
    <row r="39" spans="1:16" x14ac:dyDescent="0.25">
      <c r="A39" s="11" t="s">
        <v>109</v>
      </c>
      <c r="B39" s="7">
        <v>339000</v>
      </c>
      <c r="C39" s="7">
        <v>184000</v>
      </c>
      <c r="D39" s="7">
        <v>43000</v>
      </c>
      <c r="E39" s="7">
        <v>30000</v>
      </c>
      <c r="F39" s="7">
        <v>38000</v>
      </c>
      <c r="G39" s="7">
        <v>74000</v>
      </c>
      <c r="H39" s="7">
        <v>155000</v>
      </c>
      <c r="I39" s="8">
        <v>44.620360688294603</v>
      </c>
      <c r="J39" s="8">
        <v>31.170378191429101</v>
      </c>
      <c r="K39" s="8">
        <v>44.635000729790001</v>
      </c>
      <c r="L39" s="8">
        <v>24.638332210270601</v>
      </c>
      <c r="M39" s="8">
        <v>20.490845134912401</v>
      </c>
      <c r="N39" s="8">
        <v>38.971532449414198</v>
      </c>
      <c r="O39" s="8">
        <v>91.842760308681207</v>
      </c>
      <c r="P39" s="7"/>
    </row>
    <row r="40" spans="1:16" x14ac:dyDescent="0.25">
      <c r="A40" s="11" t="s">
        <v>111</v>
      </c>
      <c r="B40" s="7">
        <v>340000</v>
      </c>
      <c r="C40" s="7">
        <v>183000</v>
      </c>
      <c r="D40" s="7">
        <v>45000</v>
      </c>
      <c r="E40" s="7">
        <v>25000</v>
      </c>
      <c r="F40" s="7">
        <v>38000</v>
      </c>
      <c r="G40" s="7">
        <v>76000</v>
      </c>
      <c r="H40" s="7">
        <v>156000</v>
      </c>
      <c r="I40" s="8">
        <v>44.7426163896316</v>
      </c>
      <c r="J40" s="8">
        <v>31.066659216628501</v>
      </c>
      <c r="K40" s="8">
        <v>46.971483425327897</v>
      </c>
      <c r="L40" s="8">
        <v>20.721553346322299</v>
      </c>
      <c r="M40" s="8">
        <v>20.436992362874001</v>
      </c>
      <c r="N40" s="8">
        <v>40.004970415452703</v>
      </c>
      <c r="O40" s="8">
        <v>92.760748596975205</v>
      </c>
      <c r="P40" s="7"/>
    </row>
    <row r="41" spans="1:16" x14ac:dyDescent="0.25">
      <c r="A41" s="11" t="s">
        <v>112</v>
      </c>
      <c r="B41" s="7">
        <v>330000</v>
      </c>
      <c r="C41" s="7">
        <v>177000</v>
      </c>
      <c r="D41" s="7">
        <v>40000</v>
      </c>
      <c r="E41" s="7">
        <v>26000</v>
      </c>
      <c r="F41" s="7">
        <v>39000</v>
      </c>
      <c r="G41" s="7">
        <v>72000</v>
      </c>
      <c r="H41" s="7">
        <v>154000</v>
      </c>
      <c r="I41" s="8">
        <v>43.506782445682497</v>
      </c>
      <c r="J41" s="8">
        <v>29.886138379417002</v>
      </c>
      <c r="K41" s="8">
        <v>41.736837717287102</v>
      </c>
      <c r="L41" s="8">
        <v>21.605887978710101</v>
      </c>
      <c r="M41" s="8">
        <v>21.028912938135999</v>
      </c>
      <c r="N41" s="8">
        <v>37.828358327214701</v>
      </c>
      <c r="O41" s="8">
        <v>91.338409636264302</v>
      </c>
      <c r="P41" s="7"/>
    </row>
    <row r="42" spans="1:16" x14ac:dyDescent="0.25">
      <c r="A42" s="11" t="s">
        <v>113</v>
      </c>
      <c r="B42" s="7">
        <v>342000</v>
      </c>
      <c r="C42" s="7">
        <v>185000</v>
      </c>
      <c r="D42" s="7">
        <v>41000</v>
      </c>
      <c r="E42" s="7">
        <v>30000</v>
      </c>
      <c r="F42" s="7">
        <v>42000</v>
      </c>
      <c r="G42" s="7">
        <v>71000</v>
      </c>
      <c r="H42" s="7">
        <v>158000</v>
      </c>
      <c r="I42" s="8">
        <v>44.998534258262403</v>
      </c>
      <c r="J42" s="8">
        <v>31.182864709299999</v>
      </c>
      <c r="K42" s="8">
        <v>43.117748061813799</v>
      </c>
      <c r="L42" s="8">
        <v>25.159248893355102</v>
      </c>
      <c r="M42" s="8">
        <v>22.5897168421392</v>
      </c>
      <c r="N42" s="8">
        <v>37.387796002320499</v>
      </c>
      <c r="O42" s="8">
        <v>93.510814321043298</v>
      </c>
      <c r="P42" s="7"/>
    </row>
    <row r="43" spans="1:16" x14ac:dyDescent="0.25">
      <c r="A43" s="11" t="s">
        <v>114</v>
      </c>
      <c r="B43" s="7">
        <v>334000</v>
      </c>
      <c r="C43" s="7">
        <v>176000</v>
      </c>
      <c r="D43" s="7">
        <v>42000</v>
      </c>
      <c r="E43" s="7">
        <v>26000</v>
      </c>
      <c r="F43" s="7">
        <v>40000</v>
      </c>
      <c r="G43" s="7">
        <v>68000</v>
      </c>
      <c r="H43" s="7">
        <v>158000</v>
      </c>
      <c r="I43" s="8">
        <v>43.860351812576702</v>
      </c>
      <c r="J43" s="8">
        <v>29.646052041047</v>
      </c>
      <c r="K43" s="8">
        <v>43.642543814057902</v>
      </c>
      <c r="L43" s="8">
        <v>21.260619938935399</v>
      </c>
      <c r="M43" s="8">
        <v>21.543213192243599</v>
      </c>
      <c r="N43" s="8">
        <v>35.8250872034818</v>
      </c>
      <c r="O43" s="8">
        <v>93.769512852564304</v>
      </c>
      <c r="P43" s="7"/>
    </row>
    <row r="44" spans="1:16" x14ac:dyDescent="0.25">
      <c r="A44" s="11" t="s">
        <v>117</v>
      </c>
      <c r="B44" s="7">
        <v>-5000</v>
      </c>
      <c r="C44" s="7">
        <v>-9000</v>
      </c>
      <c r="D44" s="7">
        <v>-1000</v>
      </c>
      <c r="E44" s="7">
        <v>-4000</v>
      </c>
      <c r="F44" s="7">
        <v>2000</v>
      </c>
      <c r="G44" s="7">
        <v>-6000</v>
      </c>
      <c r="H44" s="7">
        <v>4000</v>
      </c>
      <c r="I44" s="8">
        <v>-0.76000887571790099</v>
      </c>
      <c r="J44" s="8">
        <v>-1.5243261503821</v>
      </c>
      <c r="K44" s="8">
        <v>-0.99245691573209904</v>
      </c>
      <c r="L44" s="8">
        <v>-3.3777122713351999</v>
      </c>
      <c r="M44" s="8">
        <v>1.0523680573312</v>
      </c>
      <c r="N44" s="8">
        <v>-3.1464452459324002</v>
      </c>
      <c r="O44" s="8">
        <v>1.9267525438830999</v>
      </c>
      <c r="P44" s="7" t="s">
        <v>116</v>
      </c>
    </row>
    <row r="45" spans="1:16" x14ac:dyDescent="0.25">
      <c r="A45" s="7"/>
      <c r="B45" s="7"/>
      <c r="C45" s="7"/>
      <c r="D45" s="7"/>
      <c r="E45" s="7"/>
      <c r="F45" s="7"/>
      <c r="G45" s="7"/>
      <c r="H45" s="7"/>
      <c r="I45" s="8"/>
      <c r="J45" s="8"/>
      <c r="K45" s="8"/>
      <c r="L45" s="8"/>
      <c r="M45" s="8"/>
      <c r="N45" s="8"/>
      <c r="O45" s="8"/>
      <c r="P45" s="7"/>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2.49</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Labour-force-survey-tables-December_2023 </dc:title>
  <dc:creator>2337760</dc:creator>
  <cp:lastModifiedBy>McFetridge, Mark</cp:lastModifiedBy>
  <dcterms:created xsi:type="dcterms:W3CDTF">2023-12-06T10:07:49Z</dcterms:created>
  <dcterms:modified xsi:type="dcterms:W3CDTF">2023-12-07T15:48:48Z</dcterms:modified>
</cp:coreProperties>
</file>