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LFS\RAP Project\Working Copy\lmr_master\outputs\lfs\"/>
    </mc:Choice>
  </mc:AlternateContent>
  <xr:revisionPtr revIDLastSave="0" documentId="13_ncr:1_{8C65FDD4-1AB1-43A6-AAD5-F80B99061C52}" xr6:coauthVersionLast="47" xr6:coauthVersionMax="47" xr10:uidLastSave="{00000000-0000-0000-0000-000000000000}"/>
  <bookViews>
    <workbookView xWindow="-23148" yWindow="-4224" windowWidth="23256" windowHeight="12456" xr2:uid="{00000000-000D-0000-FFFF-FFFF00000000}"/>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<sst xmlns="http://schemas.openxmlformats.org/spreadsheetml/2006/main" count="1293" uniqueCount="604">
  <si>
    <t>Labour Force Survey Tables</t>
  </si>
  <si>
    <t>Each month Labour Force Survey data is published on the NISRA website at the link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</si>
  <si>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</si>
  <si>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</si>
  <si>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is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</si>
  <si>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</si>
  <si>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</si>
  <si>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</si>
  <si>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</si>
  <si>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</si>
  <si>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</si>
  <si>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</si>
  <si>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</si>
  <si>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</si>
  <si>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</si>
  <si>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</si>
  <si>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</si>
  <si>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</si>
  <si>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</si>
  <si>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</si>
  <si>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</si>
  <si>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</si>
  <si>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</si>
  <si>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</si>
  <si>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</si>
  <si>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</si>
  <si>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</si>
  <si>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</si>
  <si>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</si>
  <si>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</si>
  <si>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</si>
  <si>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</si>
  <si>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</si>
  <si>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</si>
  <si>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</si>
  <si>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</si>
  <si>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</si>
  <si>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</si>
  <si>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</si>
  <si>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</si>
  <si>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</si>
  <si>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</si>
  <si>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</si>
  <si>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</si>
  <si>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</si>
  <si>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</si>
  <si>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</si>
  <si>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</si>
  <si>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</si>
  <si>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</si>
  <si>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</si>
  <si>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</si>
  <si>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</si>
  <si>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</si>
  <si>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</si>
  <si>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</si>
  <si>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</si>
  <si>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</si>
  <si>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</si>
  <si>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</si>
  <si>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</si>
  <si>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</si>
  <si>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t>
  </si>
  <si>
    <t>2.14</t>
  </si>
  <si>
    <t>Sampling variability of regional and UK LFS estimates</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</si>
  <si>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</si>
  <si>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</si>
  <si>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</si>
  <si>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</si>
  <si>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</si>
  <si>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</si>
  <si>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</si>
  <si>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</si>
  <si>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</si>
  <si>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</si>
  <si>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</si>
  <si>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</si>
  <si>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</si>
  <si>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</si>
  <si>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</si>
  <si>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</si>
  <si>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</si>
  <si>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</si>
  <si>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</si>
  <si>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</si>
  <si>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</si>
  <si>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</si>
  <si>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</si>
  <si>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</si>
  <si>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</si>
  <si>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</si>
  <si>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</si>
  <si>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</si>
  <si>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</si>
  <si>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</si>
  <si>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</si>
  <si>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</si>
  <si>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</si>
  <si>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</si>
  <si>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</si>
  <si>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</si>
  <si>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</si>
  <si>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</si>
  <si>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</si>
  <si>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</si>
  <si>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Dec-Feb 2022</t>
  </si>
  <si>
    <t>[s] The following columns are shaded in this row:  W AA</t>
  </si>
  <si>
    <t>Mar-May 2022</t>
  </si>
  <si>
    <t>Jun-Aug 2022</t>
  </si>
  <si>
    <t>Sep-Nov 2022</t>
  </si>
  <si>
    <t>Dec-Feb 2023</t>
  </si>
  <si>
    <t>Mar-May 2023</t>
  </si>
  <si>
    <t>Jun-Aug 2023</t>
  </si>
  <si>
    <t>Sep-Nov 2023</t>
  </si>
  <si>
    <t>Dec-Feb 2024</t>
  </si>
  <si>
    <t>Change on quarter</t>
  </si>
  <si>
    <t/>
  </si>
  <si>
    <t>Change on year</t>
  </si>
  <si>
    <t>Aged 16 to 64 population [note 4]</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</si>
  <si>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</si>
  <si>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</si>
  <si>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</si>
  <si>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</si>
  <si>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 xml:space="preserve">Unemployment rate [note 11] (%) </t>
  </si>
  <si>
    <t>Male population aged 16 and over [note 4]</t>
  </si>
  <si>
    <t>Female population aged 16 and over [note 4]</t>
  </si>
  <si>
    <t xml:space="preserve">Female unemployment rate [note 11] (%) </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</si>
  <si>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</si>
  <si>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</si>
  <si>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</si>
  <si>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</si>
  <si>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</si>
  <si>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</si>
  <si>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</si>
  <si>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</si>
  <si>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</si>
  <si>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</si>
  <si>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</si>
  <si>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</si>
  <si>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</si>
  <si>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</si>
  <si>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</si>
  <si>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</si>
  <si>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</si>
  <si>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</si>
  <si>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</si>
  <si>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</si>
  <si>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</si>
  <si>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</si>
  <si>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</si>
  <si>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</si>
  <si>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</si>
  <si>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</si>
  <si>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</si>
  <si>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</si>
  <si>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</si>
  <si>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</si>
  <si>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</si>
  <si>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</si>
  <si>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</si>
  <si>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</si>
  <si>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</si>
  <si>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</si>
  <si>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</si>
  <si>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</si>
  <si>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</si>
  <si>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</si>
  <si>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</si>
  <si>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</si>
  <si>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</si>
  <si>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</si>
  <si>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</si>
  <si>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</si>
  <si>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</si>
  <si>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</si>
  <si>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</si>
  <si>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</si>
  <si>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</si>
  <si>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</si>
  <si>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</si>
  <si>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</si>
  <si>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</si>
  <si>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</si>
  <si>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</si>
  <si>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</si>
  <si>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</si>
  <si>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</si>
  <si>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</si>
  <si>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</si>
  <si>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</si>
  <si>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</si>
  <si>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</si>
  <si>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</si>
  <si>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</si>
  <si>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</si>
  <si>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</si>
  <si>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</si>
  <si>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</si>
  <si>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</si>
  <si>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</si>
  <si>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</si>
  <si>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</si>
  <si>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</si>
  <si>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</si>
  <si>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</si>
  <si>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</si>
  <si>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</si>
  <si>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</si>
  <si>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</si>
  <si>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</si>
  <si>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</si>
  <si>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</si>
  <si>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</si>
  <si>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</si>
  <si>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</si>
  <si>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</si>
  <si>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</si>
  <si>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</si>
  <si>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</si>
  <si>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</si>
  <si>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</si>
  <si>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</si>
  <si>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</si>
  <si>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</si>
  <si>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</si>
  <si>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</si>
  <si>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</si>
  <si>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</si>
  <si>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</si>
  <si>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</si>
  <si>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</si>
  <si>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</si>
  <si>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</si>
  <si>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</si>
  <si>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</si>
  <si>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 xml:space="preserve">[s] The following columns are shaded in this row:   F   I </t>
  </si>
  <si>
    <t>[s] The following columns are shaded in this row:   F G  I J</t>
  </si>
  <si>
    <t>Females who do not want job</t>
  </si>
  <si>
    <t>Females who want job</t>
  </si>
  <si>
    <t>[s] The following columns are shaded in this row:  E F G H I J</t>
  </si>
  <si>
    <t>[s] The following columns are shaded in this row:    G   J</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</si>
  <si>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</si>
  <si>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</si>
  <si>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</si>
  <si>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</si>
  <si>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</si>
  <si>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</si>
  <si>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</si>
  <si>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</si>
  <si>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</si>
  <si>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</si>
  <si>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</si>
  <si>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</si>
  <si>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</si>
  <si>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</si>
  <si>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</si>
  <si>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</si>
  <si>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</si>
  <si>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</si>
  <si>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</si>
  <si>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</si>
  <si>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</si>
  <si>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</si>
  <si>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</si>
  <si>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</si>
  <si>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</si>
  <si>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</si>
  <si>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[s] The following columns are shaded in this row:  F I K N</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</si>
  <si>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</si>
  <si>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</si>
  <si>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</si>
  <si>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</si>
  <si>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</si>
  <si>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</si>
  <si>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</si>
  <si>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</si>
  <si>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</si>
  <si>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</si>
  <si>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</si>
  <si>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</si>
  <si>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</si>
  <si>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</si>
  <si>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</si>
  <si>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</si>
  <si>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</si>
  <si>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</si>
  <si>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</si>
  <si>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</si>
  <si>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</si>
  <si>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</si>
  <si>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</si>
  <si>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</si>
  <si>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</si>
  <si>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</si>
  <si>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</si>
  <si>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</si>
  <si>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</si>
  <si>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</si>
  <si>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</si>
  <si>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</si>
  <si>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</si>
  <si>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</si>
  <si>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</si>
  <si>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</si>
  <si>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</si>
  <si>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</si>
  <si>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</si>
  <si>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</si>
  <si>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</si>
  <si>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</si>
  <si>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</si>
  <si>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</si>
  <si>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</si>
  <si>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</si>
  <si>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</si>
  <si>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</si>
  <si>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</si>
  <si>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</si>
  <si>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</si>
  <si>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</si>
  <si>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</si>
  <si>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</si>
  <si>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</si>
  <si>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</si>
  <si>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</si>
  <si>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</si>
  <si>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</si>
  <si>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</si>
  <si>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</si>
  <si>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</si>
  <si>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</si>
  <si>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</si>
  <si>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</si>
  <si>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</si>
  <si>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</si>
  <si>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</si>
  <si>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</si>
  <si>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</si>
  <si>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</si>
  <si>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</si>
  <si>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</si>
  <si>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</si>
  <si>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</si>
  <si>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</si>
  <si>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</si>
  <si>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</si>
  <si>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</si>
  <si>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</si>
  <si>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</si>
  <si>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</si>
  <si>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</si>
  <si>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</si>
  <si>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</si>
  <si>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</si>
  <si>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</si>
  <si>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</si>
  <si>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</si>
  <si>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</si>
  <si>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</si>
  <si>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</si>
  <si>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</si>
  <si>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</si>
  <si>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</si>
  <si>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</si>
  <si>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</si>
  <si>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</si>
  <si>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</si>
  <si>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</si>
  <si>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</si>
  <si>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</si>
  <si>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</si>
  <si>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</si>
  <si>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</si>
  <si>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</si>
  <si>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</si>
  <si>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</si>
  <si>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</si>
  <si>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</si>
  <si>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</si>
  <si>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</si>
  <si>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</si>
  <si>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</si>
  <si>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</si>
  <si>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</si>
  <si>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</si>
  <si>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</si>
  <si>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</si>
  <si>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</si>
  <si>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</si>
  <si>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</si>
  <si>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</si>
  <si>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</si>
  <si>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</si>
  <si>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</si>
  <si>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</si>
  <si>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</si>
  <si>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</si>
  <si>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</si>
  <si>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</si>
  <si>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</si>
  <si>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</si>
  <si>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</si>
  <si>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</si>
  <si>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</si>
  <si>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</si>
  <si>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</si>
  <si>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</si>
  <si>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</si>
  <si>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</si>
  <si>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</si>
  <si>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</si>
  <si>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</si>
  <si>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</si>
  <si>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</si>
  <si>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</si>
  <si>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</si>
  <si>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</si>
  <si>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</si>
  <si>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</si>
  <si>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</si>
  <si>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</si>
  <si>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</si>
  <si>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</si>
  <si>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</si>
  <si>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</si>
  <si>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</si>
  <si>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</si>
  <si>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</si>
  <si>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</si>
  <si>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</si>
  <si>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</si>
  <si>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</si>
  <si>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</si>
  <si>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</si>
  <si>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</si>
  <si>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</si>
  <si>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</si>
  <si>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</si>
  <si>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</si>
  <si>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</si>
  <si>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[d]</t>
  </si>
  <si>
    <t xml:space="preserve">[s] The following columns are shaded in this row:  C D E F  I J K L </t>
  </si>
  <si>
    <t>[s] The following columns are shaded in this row:  C D E F G I J K L M</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</si>
  <si>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</si>
  <si>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</si>
  <si>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</si>
  <si>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</si>
  <si>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</si>
  <si>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</si>
  <si>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</si>
  <si>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</si>
  <si>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</si>
  <si>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</si>
  <si>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[s] The following columns are shaded in this row:  C D E F G</t>
  </si>
  <si>
    <t>Table 2.13: Seasonally adjusted regional LFS estimates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</si>
  <si>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</si>
  <si>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</si>
  <si>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</si>
  <si>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2022.</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</si>
  <si>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</si>
  <si>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</si>
  <si>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</si>
  <si>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</si>
  <si>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</si>
  <si>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</si>
  <si>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</si>
  <si>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</si>
  <si>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</si>
  <si>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 xml:space="preserve">North West </t>
  </si>
  <si>
    <t>Yorkshire &amp; the Humber</t>
  </si>
  <si>
    <t>East Midlands</t>
  </si>
  <si>
    <t>West Midlands</t>
  </si>
  <si>
    <t xml:space="preserve">East </t>
  </si>
  <si>
    <t>London</t>
  </si>
  <si>
    <t>South East</t>
  </si>
  <si>
    <t>South West</t>
  </si>
  <si>
    <t>England</t>
  </si>
  <si>
    <t>Wales</t>
  </si>
  <si>
    <t>Scotland</t>
  </si>
  <si>
    <t>Great Britain</t>
  </si>
  <si>
    <t xml:space="preserve">N Ireland </t>
  </si>
  <si>
    <t>United Kingdom</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</si>
  <si>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</si>
  <si>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</si>
  <si>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</si>
  <si>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</si>
  <si>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</si>
  <si>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</si>
  <si>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±0.6</t>
  </si>
  <si>
    <t>±0.3</t>
  </si>
  <si>
    <t>±3.0</t>
  </si>
  <si>
    <t>±1.5</t>
  </si>
  <si>
    <t>±2.3</t>
  </si>
  <si>
    <t>±1.2</t>
  </si>
  <si>
    <t>±1.0</t>
  </si>
  <si>
    <t>±2.1</t>
  </si>
  <si>
    <t>±2.2</t>
  </si>
  <si>
    <t>±1.3</t>
  </si>
  <si>
    <t>±1.8</t>
  </si>
  <si>
    <t>±0.9</t>
  </si>
  <si>
    <t>±1.9</t>
  </si>
  <si>
    <t>±1.1</t>
  </si>
  <si>
    <t>±1.6</t>
  </si>
  <si>
    <t>±0.8</t>
  </si>
  <si>
    <t>±3.4</t>
  </si>
  <si>
    <t>±1.7</t>
  </si>
  <si>
    <t>±2.4</t>
  </si>
  <si>
    <t>Table 2.48: Confidence intervals of Northern Ireland LFS estimates</t>
  </si>
  <si>
    <t>December-February 2024</t>
  </si>
  <si>
    <t>Lower limit</t>
  </si>
  <si>
    <t>LFS estimate</t>
  </si>
  <si>
    <t>Upper limit</t>
  </si>
  <si>
    <t>Change in lower limit</t>
  </si>
  <si>
    <t>Change in LFS estimate</t>
  </si>
  <si>
    <t>Change in upper limit</t>
  </si>
  <si>
    <t>In employment</t>
  </si>
  <si>
    <t>Unemployment</t>
  </si>
  <si>
    <t>Economic activity rate</t>
  </si>
  <si>
    <t>Economically inactive</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</si>
  <si>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</si>
  <si>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</si>
  <si>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</si>
  <si>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</si>
  <si>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</si>
  <si>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</si>
  <si>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</si>
  <si>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</si>
  <si>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</si>
  <si>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</si>
  <si>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+/- 5,000</t>
  </si>
  <si>
    <t>+/- 7,000</t>
  </si>
  <si>
    <t>+/- 8,000</t>
  </si>
  <si>
    <t>Employment (age 16 and over)</t>
  </si>
  <si>
    <t>+/- 21,000</t>
  </si>
  <si>
    <t>+/- 18,000</t>
  </si>
  <si>
    <t>+/- 28,000</t>
  </si>
  <si>
    <t>+/- 29,000</t>
  </si>
  <si>
    <t>Economically inactive (age 16 and over)</t>
  </si>
  <si>
    <t>+/- 27,000</t>
  </si>
  <si>
    <t>Unemployment rate (age 16 and over)</t>
  </si>
  <si>
    <t>+/- 0.6pps</t>
  </si>
  <si>
    <t>-0.4pps</t>
  </si>
  <si>
    <t>-0.2pps</t>
  </si>
  <si>
    <t>+/- 0.8pps</t>
  </si>
  <si>
    <t>Employment rate (aged 16 to 64)</t>
  </si>
  <si>
    <t>+/- 1.7pps</t>
  </si>
  <si>
    <t>1.1pps</t>
  </si>
  <si>
    <t>+/- 1.4pps</t>
  </si>
  <si>
    <t>0.9pps</t>
  </si>
  <si>
    <t>+/- 2.2pps</t>
  </si>
  <si>
    <t>+/- 2.3pps</t>
  </si>
  <si>
    <t>Economic inactivity rate (aged 16 to 64)</t>
  </si>
  <si>
    <t>+/- 1.6pps</t>
  </si>
  <si>
    <t>-0.8pps</t>
  </si>
  <si>
    <t>+/- 1.3pps</t>
  </si>
  <si>
    <t>+/- 2.1pps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</si>
  <si>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</si>
  <si>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</si>
  <si>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</si>
  <si>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</si>
  <si>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</si>
  <si>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</si>
  <si>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</si>
  <si>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</si>
  <si>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</si>
  <si>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</si>
  <si>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</si>
  <si>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</si>
  <si>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</si>
  <si>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</si>
  <si>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</si>
  <si>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</si>
  <si>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</si>
  <si>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</si>
  <si>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</si>
  <si>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</si>
  <si>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</si>
  <si>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</si>
  <si>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</si>
  <si>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</si>
  <si>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</si>
  <si>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</si>
  <si>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</si>
  <si>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</si>
  <si>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</si>
  <si>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</si>
  <si>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</si>
  <si>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</si>
  <si>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</si>
  <si>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</si>
  <si>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</si>
  <si>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</si>
  <si>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</si>
  <si>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</si>
  <si>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</si>
  <si>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</si>
  <si>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</si>
  <si>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</si>
  <si>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Revisions were published in March 2019 (affecting LFS data from June-August 2011 to October-December 2018), October 2020 (affecting data for January-March 2020 to May-July 2020), July 2021 (affecting data from January-March 2020 to February-April 2021), to include new population weights using PAYE Real-Time Information data, and June 2022 (affecting LFS data from January-March 2020 to January-March 2022) to include new population weights using PAYE Real-Time Information and with the introduction of the non-response bias adjustment to Northern Ireland data. The latest reweighting was introduced in February 2024, affecting data from July-September 2022 to September-November 2023, to incorporate the latest estimates of the size and composition of the UK population.</t>
  </si>
  <si>
    <t>An overview of the impact of these reweightings on estimates of unemployment, employment and economic inactivity is available on Background Information page on the NISRA website:</t>
  </si>
  <si>
    <t>Note 21: revisions link</t>
  </si>
  <si>
    <t>Note 22: sampling</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</si>
  <si>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</si>
  <si>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Revisions policies for labour market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</si>
</sst>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0" fontId="0" fillId="0" borderId="0" xfId="0" applyAlignment="1">
      <alignment horizontal="right"/>
    </xf>
    <xf numFmtId="0" fontId="1" fillId="0" borderId="0" xfId="0" applyFont="1" applyAlignment="1">
      <alignment wrapText="1"/>
    </xf>
    <xf numFmtId="165" fontId="0" fillId="0" borderId="0" xfId="0" applyNumberFormat="1" applyAlignment="1">
      <alignment horizontal="right"/>
    </xf>
    <xf numFmtId="166" fontId="0" fillId="0" borderId="0" xfId="0" applyNumberFormat="1" applyAlignment="1">
      <alignment horizontal="right"/>
    </xf>
  </cellXfs>
  <cellStyles count="1">
    <cellStyle name="Normal" xfId="0" builtinId="0"/>
  </cellStyles>
  <dxfs count="12">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C37" totalsRowShown="0">
  <tableColumns count="3">
    <tableColumn id="1" xr3:uid="{00000000-0010-0000-0000-000001000000}" name="Worksheet name"/>
    <tableColumn id="2" xr3:uid="{00000000-0010-0000-0000-000002000000}" name="Table no."/>
    <tableColumn id="3" xr3:uid="{00000000-0010-0000-0000-000003000000}" name="Table nam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2_4b" displayName="table_2_4b" ref="A21:M31" totalsRowShown="0">
  <tableColumns count="13">
    <tableColumn id="1" xr3:uid="{00000000-0010-0000-0900-000001000000}" name="Rolling monthly quarter [note 3]"/>
    <tableColumn id="2" xr3:uid="{00000000-0010-0000-0900-000002000000}" name="Males aged 16 to 64 total economically inactive"/>
    <tableColumn id="3" xr3:uid="{00000000-0010-0000-0900-000003000000}" name="Males, long-term sick"/>
    <tableColumn id="4" xr3:uid="{00000000-0010-0000-0900-000004000000}" name="Males, family and home care"/>
    <tableColumn id="5" xr3:uid="{00000000-0010-0000-0900-000005000000}" name="Males, retired"/>
    <tableColumn id="6" xr3:uid="{00000000-0010-0000-0900-000006000000}" name="Males, student"/>
    <tableColumn id="7" xr3:uid="{00000000-0010-0000-0900-000007000000}" name="Males, other"/>
    <tableColumn id="8" xr3:uid="{00000000-0010-0000-0900-000008000000}" name="Males, long-term sick (%)"/>
    <tableColumn id="9" xr3:uid="{00000000-0010-0000-0900-000009000000}" name="Males, family and home care (%)"/>
    <tableColumn id="10" xr3:uid="{00000000-0010-0000-0900-00000A000000}" name="Males, retired (%)"/>
    <tableColumn id="11" xr3:uid="{00000000-0010-0000-0900-00000B000000}" name="Males, student (%)"/>
    <tableColumn id="12" xr3:uid="{00000000-0010-0000-0900-00000C000000}" name="Males, other (%)"/>
    <tableColumn id="13" xr3:uid="{00000000-0010-0000-0900-00000D000000}" name="Small sample size cells [note 2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2_4c" displayName="table_2_4c" ref="A34:M44" totalsRowShown="0">
  <tableColumns count="13">
    <tableColumn id="1" xr3:uid="{00000000-0010-0000-0A00-000001000000}" name="Rolling monthly quarter [note 3]"/>
    <tableColumn id="2" xr3:uid="{00000000-0010-0000-0A00-000002000000}" name="Females aged 16 to 64 total economically inactive"/>
    <tableColumn id="3" xr3:uid="{00000000-0010-0000-0A00-000003000000}" name="Females, long-term sick"/>
    <tableColumn id="4" xr3:uid="{00000000-0010-0000-0A00-000004000000}" name="Females, family and home care"/>
    <tableColumn id="5" xr3:uid="{00000000-0010-0000-0A00-000005000000}" name="Females, retired"/>
    <tableColumn id="6" xr3:uid="{00000000-0010-0000-0A00-000006000000}" name="Females, student"/>
    <tableColumn id="7" xr3:uid="{00000000-0010-0000-0A00-000007000000}" name="Females, other"/>
    <tableColumn id="8" xr3:uid="{00000000-0010-0000-0A00-000008000000}" name="Females, long-term sick (%)"/>
    <tableColumn id="9" xr3:uid="{00000000-0010-0000-0A00-000009000000}" name="Females, family and home care (%)"/>
    <tableColumn id="10" xr3:uid="{00000000-0010-0000-0A00-00000A000000}" name="Females, retired (%)"/>
    <tableColumn id="11" xr3:uid="{00000000-0010-0000-0A00-00000B000000}" name="Females, student (%)"/>
    <tableColumn id="12" xr3:uid="{00000000-0010-0000-0A00-00000C000000}" name="Females, other (%)"/>
    <tableColumn id="13" xr3:uid="{00000000-0010-0000-0A00-00000D000000}" name="Small sample size cells [note 22]"/>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2_5a" displayName="table_2_5a" ref="A9:K19" totalsRowShown="0">
  <tableColumns count="11">
    <tableColumn id="1" xr3:uid="{00000000-0010-0000-0B00-000001000000}" name="Rolling monthly quarter [note 3]"/>
    <tableColumn id="2" xr3:uid="{00000000-0010-0000-0B00-000002000000}" name="Aged 16 to 64 total economically inactive"/>
    <tableColumn id="3" xr3:uid="{00000000-0010-0000-0B00-000003000000}" name="Total who do not want job"/>
    <tableColumn id="4" xr3:uid="{00000000-0010-0000-0B00-000004000000}" name="Total who do want job"/>
    <tableColumn id="5" xr3:uid="{00000000-0010-0000-0B00-000005000000}" name="Long-term sick who want job"/>
    <tableColumn id="6" xr3:uid="{00000000-0010-0000-0B00-000006000000}" name="Family and home care who want job"/>
    <tableColumn id="7" xr3:uid="{00000000-0010-0000-0B00-000007000000}" name="'Other' who want job"/>
    <tableColumn id="8" xr3:uid="{00000000-0010-0000-0B00-000008000000}" name="Long-term sick who want job (%)"/>
    <tableColumn id="9" xr3:uid="{00000000-0010-0000-0B00-000009000000}" name="Family and home care who want job (%)"/>
    <tableColumn id="10" xr3:uid="{00000000-0010-0000-0B00-00000A000000}" name="'Other' who want job (%)"/>
    <tableColumn id="11" xr3:uid="{00000000-0010-0000-0B00-00000B000000}" name="Small sample size cells [note 2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2_5b" displayName="table_2_5b" ref="A22:K32" totalsRowShown="0">
  <tableColumns count="11">
    <tableColumn id="1" xr3:uid="{00000000-0010-0000-0C00-000001000000}" name="Rolling monthly quarter [note 3]"/>
    <tableColumn id="2" xr3:uid="{00000000-0010-0000-0C00-000002000000}" name="Males aged 16 to 64 total economically inactive"/>
    <tableColumn id="3" xr3:uid="{00000000-0010-0000-0C00-000003000000}" name="Males who do not want job"/>
    <tableColumn id="4" xr3:uid="{00000000-0010-0000-0C00-000004000000}" name="Males who want job"/>
    <tableColumn id="5" xr3:uid="{00000000-0010-0000-0C00-000005000000}" name="Long-term sick who want job"/>
    <tableColumn id="6" xr3:uid="{00000000-0010-0000-0C00-000006000000}" name="Family and home care who want job"/>
    <tableColumn id="7" xr3:uid="{00000000-0010-0000-0C00-000007000000}" name="'Other' who want job"/>
    <tableColumn id="8" xr3:uid="{00000000-0010-0000-0C00-000008000000}" name="Long-term sick who want job (%)"/>
    <tableColumn id="9" xr3:uid="{00000000-0010-0000-0C00-000009000000}" name="Family and home care who want job (%)"/>
    <tableColumn id="10" xr3:uid="{00000000-0010-0000-0C00-00000A000000}" name="'Other' who want job (%)"/>
    <tableColumn id="11" xr3:uid="{00000000-0010-0000-0C00-00000B000000}" name="Small sample size cells [note 22]"/>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2_5c" displayName="table_2_5c" ref="A35:K45" totalsRowShown="0">
  <tableColumns count="11">
    <tableColumn id="1" xr3:uid="{00000000-0010-0000-0D00-000001000000}" name="Rolling monthly quarter [note 3]"/>
    <tableColumn id="2" xr3:uid="{00000000-0010-0000-0D00-000002000000}" name="Females aged 16 to 64 total economically inactive"/>
    <tableColumn id="3" xr3:uid="{00000000-0010-0000-0D00-000003000000}" name="Females who do not want job"/>
    <tableColumn id="4" xr3:uid="{00000000-0010-0000-0D00-000004000000}" name="Females who want job"/>
    <tableColumn id="5" xr3:uid="{00000000-0010-0000-0D00-000005000000}" name="Long-term sick who want job"/>
    <tableColumn id="6" xr3:uid="{00000000-0010-0000-0D00-000006000000}" name="Family and home care who want job"/>
    <tableColumn id="7" xr3:uid="{00000000-0010-0000-0D00-000007000000}" name="'Other' who want job"/>
    <tableColumn id="8" xr3:uid="{00000000-0010-0000-0D00-000008000000}" name="Long-term sick who want job (%)"/>
    <tableColumn id="9" xr3:uid="{00000000-0010-0000-0D00-000009000000}" name="Family and home care who want job (%)"/>
    <tableColumn id="10" xr3:uid="{00000000-0010-0000-0D00-00000A000000}" name="'Other' who want job (%)"/>
    <tableColumn id="11" xr3:uid="{00000000-0010-0000-0D00-00000B000000}" name="Small sample size cells [note 22]"/>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2_6a" displayName="table_2_6a" ref="A9:O19" totalsRowShown="0">
  <tableColumns count="15">
    <tableColumn id="1" xr3:uid="{00000000-0010-0000-0E00-000001000000}" name="Rolling monthly quarter [note 3]"/>
    <tableColumn id="2" xr3:uid="{00000000-0010-0000-0E00-000002000000}" name="Aged 16 to 64 economically inactive"/>
    <tableColumn id="3" xr3:uid="{00000000-0010-0000-0E00-000003000000}" name="Total who want job"/>
    <tableColumn id="4" xr3:uid="{00000000-0010-0000-0E00-000004000000}" name="Total who do not want job"/>
    <tableColumn id="5" xr3:uid="{00000000-0010-0000-0E00-000005000000}" name="Long-term sick who do not want job"/>
    <tableColumn id="6" xr3:uid="{00000000-0010-0000-0E00-000006000000}" name="Family and home care who do not want job"/>
    <tableColumn id="7" xr3:uid="{00000000-0010-0000-0E00-000007000000}" name="Retired who do not want job"/>
    <tableColumn id="8" xr3:uid="{00000000-0010-0000-0E00-000008000000}" name="Students who do not want job"/>
    <tableColumn id="9" xr3:uid="{00000000-0010-0000-0E00-000009000000}" name="'Other' who do not want job"/>
    <tableColumn id="10" xr3:uid="{00000000-0010-0000-0E00-00000A000000}" name="Long-term sick (%)"/>
    <tableColumn id="11" xr3:uid="{00000000-0010-0000-0E00-00000B000000}" name="Family and home care (%)"/>
    <tableColumn id="12" xr3:uid="{00000000-0010-0000-0E00-00000C000000}" name="Retired (%)"/>
    <tableColumn id="13" xr3:uid="{00000000-0010-0000-0E00-00000D000000}" name="Student (%)"/>
    <tableColumn id="14" xr3:uid="{00000000-0010-0000-0E00-00000E000000}" name="'Other' (%)"/>
    <tableColumn id="15" xr3:uid="{00000000-0010-0000-0E00-00000F000000}" name="Small sample size cells [note 2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2_6b" displayName="table_2_6b" ref="A22:O32" totalsRowShown="0">
  <tableColumns count="15">
    <tableColumn id="1" xr3:uid="{00000000-0010-0000-0F00-000001000000}" name="Rolling monthly quarter [note 3]"/>
    <tableColumn id="2" xr3:uid="{00000000-0010-0000-0F00-000002000000}" name="Males aged 16 to 64 economically inactive"/>
    <tableColumn id="3" xr3:uid="{00000000-0010-0000-0F00-000003000000}" name="Males who want job"/>
    <tableColumn id="4" xr3:uid="{00000000-0010-0000-0F00-000004000000}" name="Males who do not want job"/>
    <tableColumn id="5" xr3:uid="{00000000-0010-0000-0F00-000005000000}" name="Long-term sick males who do not want job"/>
    <tableColumn id="6" xr3:uid="{00000000-0010-0000-0F00-000006000000}" name="Family and home care males who do not want job"/>
    <tableColumn id="7" xr3:uid="{00000000-0010-0000-0F00-000007000000}" name="Retired males who do not want job"/>
    <tableColumn id="8" xr3:uid="{00000000-0010-0000-0F00-000008000000}" name="Male students who do not want job"/>
    <tableColumn id="9" xr3:uid="{00000000-0010-0000-0F00-000009000000}" name="'Other' males who do not want job"/>
    <tableColumn id="10" xr3:uid="{00000000-0010-0000-0F00-00000A000000}" name="Male long-term sick (%)"/>
    <tableColumn id="11" xr3:uid="{00000000-0010-0000-0F00-00000B000000}" name="Male family and home care (%)"/>
    <tableColumn id="12" xr3:uid="{00000000-0010-0000-0F00-00000C000000}" name="Retired males (%)"/>
    <tableColumn id="13" xr3:uid="{00000000-0010-0000-0F00-00000D000000}" name="Student males (%)"/>
    <tableColumn id="14" xr3:uid="{00000000-0010-0000-0F00-00000E000000}" name="Males 'other' (%)"/>
    <tableColumn id="15" xr3:uid="{00000000-0010-0000-0F00-00000F000000}" name="Small sample size cells [note 22]"/>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2_6c" displayName="table_2_6c" ref="A35:O45" totalsRowShown="0">
  <tableColumns count="15">
    <tableColumn id="1" xr3:uid="{00000000-0010-0000-1000-000001000000}" name="Rolling monthly quarter [note 3]"/>
    <tableColumn id="2" xr3:uid="{00000000-0010-0000-1000-000002000000}" name="Females aged 16 to 64 economically inactive"/>
    <tableColumn id="3" xr3:uid="{00000000-0010-0000-1000-000003000000}" name="Females who want job"/>
    <tableColumn id="4" xr3:uid="{00000000-0010-0000-1000-000004000000}" name="Females who do not want job"/>
    <tableColumn id="5" xr3:uid="{00000000-0010-0000-1000-000005000000}" name="Long-term sick females who do not want job"/>
    <tableColumn id="6" xr3:uid="{00000000-0010-0000-1000-000006000000}" name="Family and home care females who do not want job"/>
    <tableColumn id="7" xr3:uid="{00000000-0010-0000-1000-000007000000}" name="Retired females who do not want job"/>
    <tableColumn id="8" xr3:uid="{00000000-0010-0000-1000-000008000000}" name="Female students who do not want job"/>
    <tableColumn id="9" xr3:uid="{00000000-0010-0000-1000-000009000000}" name="'Other' females who do not want job"/>
    <tableColumn id="10" xr3:uid="{00000000-0010-0000-1000-00000A000000}" name="Females long-term sick (%)"/>
    <tableColumn id="11" xr3:uid="{00000000-0010-0000-1000-00000B000000}" name="Female family and home care (%)"/>
    <tableColumn id="12" xr3:uid="{00000000-0010-0000-1000-00000C000000}" name="Retired females (%)"/>
    <tableColumn id="13" xr3:uid="{00000000-0010-0000-1000-00000D000000}" name="Student females (%)"/>
    <tableColumn id="14" xr3:uid="{00000000-0010-0000-1000-00000E000000}" name="Females 'other' (%)"/>
    <tableColumn id="15" xr3:uid="{00000000-0010-0000-1000-00000F000000}" name="Small sample size cells [note 22]"/>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2_7a" displayName="table_2_7a" ref="A8:P18" totalsRowShown="0">
  <tableColumns count="16">
    <tableColumn id="1" xr3:uid="{00000000-0010-0000-1100-000001000000}" name="Rolling monthly quarter [note 3]"/>
    <tableColumn id="2" xr3:uid="{00000000-0010-0000-1100-000002000000}" name="Aged 16 and over total economically inactive"/>
    <tableColumn id="3" xr3:uid="{00000000-0010-0000-1100-000003000000}" name="Aged 16 to 64 total economically inactive"/>
    <tableColumn id="4" xr3:uid="{00000000-0010-0000-1100-000004000000}" name="Aged 16 to 24 total economically inactive"/>
    <tableColumn id="5" xr3:uid="{00000000-0010-0000-1100-000005000000}" name="Aged 25 to 34 total economically inactive"/>
    <tableColumn id="6" xr3:uid="{00000000-0010-0000-1100-000006000000}" name="Aged 35 to 49 total economically inactive"/>
    <tableColumn id="7" xr3:uid="{00000000-0010-0000-1100-000007000000}" name="Aged 50 to 64 total economically inactive"/>
    <tableColumn id="8" xr3:uid="{00000000-0010-0000-1100-000008000000}" name="Aged 65 and over total economically inactive"/>
    <tableColumn id="9" xr3:uid="{00000000-0010-0000-1100-000009000000}" name="Aged 16 and over economic inactivity rate (%)"/>
    <tableColumn id="10" xr3:uid="{00000000-0010-0000-1100-00000A000000}" name="Aged 16 to 64 economic inactivity rate (%)"/>
    <tableColumn id="11" xr3:uid="{00000000-0010-0000-1100-00000B000000}" name="Aged 16 to 24 economic inactivity rate (%)"/>
    <tableColumn id="12" xr3:uid="{00000000-0010-0000-1100-00000C000000}" name="Aged 25 to 34 economic inactivity rate (%)"/>
    <tableColumn id="13" xr3:uid="{00000000-0010-0000-1100-00000D000000}" name="Aged 35 to 49 economic inactivity rate (%)"/>
    <tableColumn id="14" xr3:uid="{00000000-0010-0000-1100-00000E000000}" name="Aged 50 to 64 economic inactivity rate (%)"/>
    <tableColumn id="15" xr3:uid="{00000000-0010-0000-1100-00000F000000}" name="Aged 65 and over economic inactivity rate (%)"/>
    <tableColumn id="16" xr3:uid="{00000000-0010-0000-1100-000010000000}" name="Small sample size cells [note 22]"/>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2_7b" displayName="table_2_7b" ref="A21:P31" totalsRowShown="0">
  <tableColumns count="16">
    <tableColumn id="1" xr3:uid="{00000000-0010-0000-1200-000001000000}" name="Rolling monthly quarter [note 3]"/>
    <tableColumn id="2" xr3:uid="{00000000-0010-0000-1200-000002000000}" name="Aged 16 and over economically inactive males"/>
    <tableColumn id="3" xr3:uid="{00000000-0010-0000-1200-000003000000}" name="Aged 16 to 64 economically inactive males"/>
    <tableColumn id="4" xr3:uid="{00000000-0010-0000-1200-000004000000}" name="Aged 16 to 24 economically inactive males"/>
    <tableColumn id="5" xr3:uid="{00000000-0010-0000-1200-000005000000}" name="Aged 25 to 34 economically inactive males"/>
    <tableColumn id="6" xr3:uid="{00000000-0010-0000-1200-000006000000}" name="Aged 35 to 49 economically inactive males"/>
    <tableColumn id="7" xr3:uid="{00000000-0010-0000-1200-000007000000}" name="Aged 50 to 64 economically inactive males"/>
    <tableColumn id="8" xr3:uid="{00000000-0010-0000-1200-000008000000}" name="Aged 65 and over economically inactive males"/>
    <tableColumn id="9" xr3:uid="{00000000-0010-0000-1200-000009000000}" name="Aged 16 and over male economic inactivity rate (%)"/>
    <tableColumn id="10" xr3:uid="{00000000-0010-0000-1200-00000A000000}" name="Aged 16 to 64 male economic inactivity rate (%)"/>
    <tableColumn id="11" xr3:uid="{00000000-0010-0000-1200-00000B000000}" name="Aged 16 to 24 male economic inactivity rate (%)"/>
    <tableColumn id="12" xr3:uid="{00000000-0010-0000-1200-00000C000000}" name="Aged 25 to 34 male economic inactivity rate (%)"/>
    <tableColumn id="13" xr3:uid="{00000000-0010-0000-1200-00000D000000}" name="Aged 35 to 49 male economic inactivity rate (%)"/>
    <tableColumn id="14" xr3:uid="{00000000-0010-0000-1200-00000E000000}" name="Aged 50 to 64 male economic inactivity rate (%)"/>
    <tableColumn id="15" xr3:uid="{00000000-0010-0000-1200-00000F000000}" name="Aged 65 and over male economic inactivity rate (%)"/>
    <tableColumn id="16" xr3:uid="{00000000-0010-0000-1200-000010000000}" name="Small sample size cells [note 22]"/>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_7c" displayName="table_2_7c" ref="A34:P44" totalsRowShown="0">
  <tableColumns count="16">
    <tableColumn id="1" xr3:uid="{00000000-0010-0000-1300-000001000000}" name="Rolling monthly quarter [note 3]"/>
    <tableColumn id="2" xr3:uid="{00000000-0010-0000-1300-000002000000}" name="Aged 16 and over economically inactive females"/>
    <tableColumn id="3" xr3:uid="{00000000-0010-0000-1300-000003000000}" name="Aged 16 to 64 economically inactive females"/>
    <tableColumn id="4" xr3:uid="{00000000-0010-0000-1300-000004000000}" name="Aged 16 to 24 economically inactive females"/>
    <tableColumn id="5" xr3:uid="{00000000-0010-0000-1300-000005000000}" name="Aged 25 to 34 economically inactive females"/>
    <tableColumn id="6" xr3:uid="{00000000-0010-0000-1300-000006000000}" name="Aged 35 to 49 economically inactive females"/>
    <tableColumn id="7" xr3:uid="{00000000-0010-0000-1300-000007000000}" name="Aged 50 to 64 economically inactive females"/>
    <tableColumn id="8" xr3:uid="{00000000-0010-0000-1300-000008000000}" name="Aged 65 and over economically inactive females"/>
    <tableColumn id="9" xr3:uid="{00000000-0010-0000-1300-000009000000}" name="Aged 16 and over female economic inactivity rate (%)"/>
    <tableColumn id="10" xr3:uid="{00000000-0010-0000-1300-00000A000000}" name="Aged 16 to 64 female economic inactivity rate (%)"/>
    <tableColumn id="11" xr3:uid="{00000000-0010-0000-1300-00000B000000}" name="Aged 16 to 24 female economic inactivity rate (%)"/>
    <tableColumn id="12" xr3:uid="{00000000-0010-0000-1300-00000C000000}" name="Aged 25 to 34 female economic inactivity rate (%)"/>
    <tableColumn id="13" xr3:uid="{00000000-0010-0000-1300-00000D000000}" name="Aged 35 to 49 female economic inactivity rate (%)"/>
    <tableColumn id="14" xr3:uid="{00000000-0010-0000-1300-00000E000000}" name="Aged 50 to 64 female economic inactivity rate (%)"/>
    <tableColumn id="15" xr3:uid="{00000000-0010-0000-1300-00000F000000}" name="Aged 65 and over female economic inactivity rate (%)"/>
    <tableColumn id="16" xr3:uid="{00000000-0010-0000-1300-000010000000}" name="Small sample size cells [note 22]"/>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_8a" displayName="table_2_8a" ref="A9:K19" totalsRowShown="0">
  <tableColumns count="11">
    <tableColumn id="1" xr3:uid="{00000000-0010-0000-1400-000001000000}" name="Rolling monthly quarter [note 3]"/>
    <tableColumn id="2" xr3:uid="{00000000-0010-0000-1400-000002000000}" name="Total aged 16 and over in employment"/>
    <tableColumn id="3" xr3:uid="{00000000-0010-0000-1400-000003000000}" name="Employees [note 13]"/>
    <tableColumn id="4" xr3:uid="{00000000-0010-0000-1400-000004000000}" name="Self Employed [note 13]"/>
    <tableColumn id="5" xr3:uid="{00000000-0010-0000-1400-000005000000}" name="Other"/>
    <tableColumn id="6" xr3:uid="{00000000-0010-0000-1400-000006000000}" name="Full-time worker [note 15]"/>
    <tableColumn id="7" xr3:uid="{00000000-0010-0000-1400-000007000000}" name="Part-time worker [note 15]"/>
    <tableColumn id="8" xr3:uid="{00000000-0010-0000-1400-000008000000}" name="Workers with second jobs"/>
    <tableColumn id="9" xr3:uid="{00000000-0010-0000-1400-000009000000}" name="Temporary employees [note 16]"/>
    <tableColumn id="10" xr3:uid="{00000000-0010-0000-1400-00000A000000}" name="Temporary employees [note 16] as percentage of all employees (%)"/>
    <tableColumn id="11" xr3:uid="{00000000-0010-0000-1400-00000B000000}" name="Small sample size cells [note 22]"/>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_8b" displayName="table_2_8b" ref="A22:K32" totalsRowShown="0">
  <tableColumns count="11">
    <tableColumn id="1" xr3:uid="{00000000-0010-0000-1500-000001000000}" name="Rolling monthly quarter [note 3]"/>
    <tableColumn id="2" xr3:uid="{00000000-0010-0000-1500-000002000000}" name="Males aged 16 and over in employment"/>
    <tableColumn id="3" xr3:uid="{00000000-0010-0000-1500-000003000000}" name="Male employees [note 13]"/>
    <tableColumn id="4" xr3:uid="{00000000-0010-0000-1500-000004000000}" name="Male self employed [note 13]"/>
    <tableColumn id="5" xr3:uid="{00000000-0010-0000-1500-000005000000}" name=" Male 'Other'"/>
    <tableColumn id="6" xr3:uid="{00000000-0010-0000-1500-000006000000}" name="Male full-time worker [note 15]"/>
    <tableColumn id="7" xr3:uid="{00000000-0010-0000-1500-000007000000}" name="Male part-time worker [note 15]"/>
    <tableColumn id="8" xr3:uid="{00000000-0010-0000-1500-000008000000}" name="Male workers with second jobs"/>
    <tableColumn id="9" xr3:uid="{00000000-0010-0000-1500-000009000000}" name="Male temporary employees [note 16]"/>
    <tableColumn id="10" xr3:uid="{00000000-0010-0000-1500-00000A000000}" name="Male temporary employees [note 16] as percentage of all employees (%)"/>
    <tableColumn id="11" xr3:uid="{00000000-0010-0000-1500-00000B000000}" name="Small sample size cells [note 22]"/>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_8c" displayName="table_2_8c" ref="A35:K45" totalsRowShown="0">
  <tableColumns count="11">
    <tableColumn id="1" xr3:uid="{00000000-0010-0000-1600-000001000000}" name="Rolling monthly quarter [note 3]"/>
    <tableColumn id="2" xr3:uid="{00000000-0010-0000-1600-000002000000}" name="Females aged 16 and over in employment"/>
    <tableColumn id="3" xr3:uid="{00000000-0010-0000-1600-000003000000}" name="Female employees [note 13]"/>
    <tableColumn id="4" xr3:uid="{00000000-0010-0000-1600-000004000000}" name="Females self employed [note 13]"/>
    <tableColumn id="5" xr3:uid="{00000000-0010-0000-1600-000005000000}" name="Female 'Other'"/>
    <tableColumn id="6" xr3:uid="{00000000-0010-0000-1600-000006000000}" name="Female full-time worker [note 15]"/>
    <tableColumn id="7" xr3:uid="{00000000-0010-0000-1600-000007000000}" name="Female part-time worker [note 15]"/>
    <tableColumn id="8" xr3:uid="{00000000-0010-0000-1600-000008000000}" name="Female workers with second jobs"/>
    <tableColumn id="9" xr3:uid="{00000000-0010-0000-1600-000009000000}" name="Female temporary employees [note 16]"/>
    <tableColumn id="10" xr3:uid="{00000000-0010-0000-1600-00000A000000}" name="Female temporary employees [note 16] as percentage of all employees (%)"/>
    <tableColumn id="11" xr3:uid="{00000000-0010-0000-1600-00000B000000}" name="Small sample size cells [note 22]"/>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_9a" displayName="table_2_9a" ref="A8:G18" totalsRowShown="0">
  <tableColumns count="7">
    <tableColumn id="1" xr3:uid="{00000000-0010-0000-1700-000001000000}" name="Rolling monthly quarter [note 3]"/>
    <tableColumn id="2" xr3:uid="{00000000-0010-0000-1700-000002000000}" name="Total weekly hours (millions)"/>
    <tableColumn id="3" xr3:uid="{00000000-0010-0000-1700-000003000000}" name="Total average hours"/>
    <tableColumn id="4" xr3:uid="{00000000-0010-0000-1700-000004000000}" name="Full-time average hours (in main job) [note 15]"/>
    <tableColumn id="5" xr3:uid="{00000000-0010-0000-1700-000005000000}" name="Part-time average hours (in main job) [note 15]"/>
    <tableColumn id="6" xr3:uid="{00000000-0010-0000-1700-000006000000}" name="Average hours of workers with second jobs"/>
    <tableColumn id="7" xr3:uid="{00000000-0010-0000-1700-000007000000}" name="Small sample size cells [note 22]"/>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_9b" displayName="table_2_9b" ref="A21:G31" totalsRowShown="0">
  <tableColumns count="7">
    <tableColumn id="1" xr3:uid="{00000000-0010-0000-1800-000001000000}" name="Rolling monthly quarter [note 3]"/>
    <tableColumn id="2" xr3:uid="{00000000-0010-0000-1800-000002000000}" name="Total weekly hours for males (millions)"/>
    <tableColumn id="3" xr3:uid="{00000000-0010-0000-1800-000003000000}" name="Total average hours for males"/>
    <tableColumn id="4" xr3:uid="{00000000-0010-0000-1800-000004000000}" name="Full-time average hours for males (in main job) [note 15]"/>
    <tableColumn id="5" xr3:uid="{00000000-0010-0000-1800-000005000000}" name="Part-time average hours for males (in main job) [note 15]"/>
    <tableColumn id="6" xr3:uid="{00000000-0010-0000-1800-000006000000}" name="Average hours of male workers with second jobs"/>
    <tableColumn id="7" xr3:uid="{00000000-0010-0000-1800-000007000000}" name="Small sample size cells [note 22]"/>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_9c" displayName="table_2_9c" ref="A34:G44" totalsRowShown="0">
  <tableColumns count="7">
    <tableColumn id="1" xr3:uid="{00000000-0010-0000-1900-000001000000}" name="Rolling monthly quarter [note 3]"/>
    <tableColumn id="2" xr3:uid="{00000000-0010-0000-1900-000002000000}" name="Total weekly hours for females (millions)"/>
    <tableColumn id="3" xr3:uid="{00000000-0010-0000-1900-000003000000}" name="Total average hours for females"/>
    <tableColumn id="4" xr3:uid="{00000000-0010-0000-1900-000004000000}" name="Full-time average hours for females (in main job) [note 15]"/>
    <tableColumn id="5" xr3:uid="{00000000-0010-0000-1900-000005000000}" name="Part-time average hours for females (in main job) [note 15]"/>
    <tableColumn id="6" xr3:uid="{00000000-0010-0000-1900-000006000000}" name="Average hours of female workers with second jobs"/>
    <tableColumn id="7" xr3:uid="{00000000-0010-0000-1900-000007000000}" name="Small sample size cells [note 22]"/>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_10a" displayName="table_2_10a" ref="A8:P18" totalsRowShown="0">
  <tableColumns count="16">
    <tableColumn id="1" xr3:uid="{00000000-0010-0000-1A00-000001000000}" name="Rolling monthly quarter [note 3]"/>
    <tableColumn id="2" xr3:uid="{00000000-0010-0000-1A00-000002000000}" name="Aged 16 and over total employed"/>
    <tableColumn id="3" xr3:uid="{00000000-0010-0000-1A00-000003000000}" name="Aged 16 to 64 total employed"/>
    <tableColumn id="4" xr3:uid="{00000000-0010-0000-1A00-000004000000}" name="Aged 16 to 24 total employed"/>
    <tableColumn id="5" xr3:uid="{00000000-0010-0000-1A00-000005000000}" name="Aged 25 to 34 total employed"/>
    <tableColumn id="6" xr3:uid="{00000000-0010-0000-1A00-000006000000}" name="Aged 35 to 49 total employed"/>
    <tableColumn id="7" xr3:uid="{00000000-0010-0000-1A00-000007000000}" name="Aged 50 to 64 total employed"/>
    <tableColumn id="8" xr3:uid="{00000000-0010-0000-1A00-000008000000}" name="Aged 65 and over total employed"/>
    <tableColumn id="9" xr3:uid="{00000000-0010-0000-1A00-000009000000}" name="Aged 16 and over employment rate (%)"/>
    <tableColumn id="10" xr3:uid="{00000000-0010-0000-1A00-00000A000000}" name="Aged 16 to 64 employment rate (%)"/>
    <tableColumn id="11" xr3:uid="{00000000-0010-0000-1A00-00000B000000}" name="Aged 16 to 24 employment rate (%)"/>
    <tableColumn id="12" xr3:uid="{00000000-0010-0000-1A00-00000C000000}" name="Aged 25 to 34 employment rate (%)"/>
    <tableColumn id="13" xr3:uid="{00000000-0010-0000-1A00-00000D000000}" name="Aged 35 to 49 employment rate (%)"/>
    <tableColumn id="14" xr3:uid="{00000000-0010-0000-1A00-00000E000000}" name="Aged 50 to 64 employment rate (%)"/>
    <tableColumn id="15" xr3:uid="{00000000-0010-0000-1A00-00000F000000}" name="Aged 65 and over employment rate (%)"/>
    <tableColumn id="16" xr3:uid="{00000000-0010-0000-1A00-000010000000}" name="Small sample size cells [note 22]"/>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_10b" displayName="table_2_10b" ref="A21:P31" totalsRowShown="0">
  <tableColumns count="16">
    <tableColumn id="1" xr3:uid="{00000000-0010-0000-1B00-000001000000}" name="Rolling monthly quarter [note 3]"/>
    <tableColumn id="2" xr3:uid="{00000000-0010-0000-1B00-000002000000}" name="Males aged 16 and over total employed"/>
    <tableColumn id="3" xr3:uid="{00000000-0010-0000-1B00-000003000000}" name="Males aged 16 to 64 total employed"/>
    <tableColumn id="4" xr3:uid="{00000000-0010-0000-1B00-000004000000}" name="Males aged 16 to 24 total employed"/>
    <tableColumn id="5" xr3:uid="{00000000-0010-0000-1B00-000005000000}" name="Males aged 25 to 34 total employed"/>
    <tableColumn id="6" xr3:uid="{00000000-0010-0000-1B00-000006000000}" name="Males aged 35 to 49 total employed"/>
    <tableColumn id="7" xr3:uid="{00000000-0010-0000-1B00-000007000000}" name="Males aged 50 to 64 total employed"/>
    <tableColumn id="8" xr3:uid="{00000000-0010-0000-1B00-000008000000}" name="Males aged 65 and over total employed"/>
    <tableColumn id="9" xr3:uid="{00000000-0010-0000-1B00-000009000000}" name="Males aged 16 and over employment rate (%)"/>
    <tableColumn id="10" xr3:uid="{00000000-0010-0000-1B00-00000A000000}" name="Males aged 16 to 64 employment rate (%)"/>
    <tableColumn id="11" xr3:uid="{00000000-0010-0000-1B00-00000B000000}" name="Males aged 16 to 24 employment rate (%)"/>
    <tableColumn id="12" xr3:uid="{00000000-0010-0000-1B00-00000C000000}" name="Males aged 25 to 34 employment rate (%)"/>
    <tableColumn id="13" xr3:uid="{00000000-0010-0000-1B00-00000D000000}" name="Males aged 35 to 49 employment rate (%)"/>
    <tableColumn id="14" xr3:uid="{00000000-0010-0000-1B00-00000E000000}" name="Males aged 50 to 64 employment rate (%)"/>
    <tableColumn id="15" xr3:uid="{00000000-0010-0000-1B00-00000F000000}" name="Males aged 65 and over employment rate (%)"/>
    <tableColumn id="16" xr3:uid="{00000000-0010-0000-1B00-000010000000}" name="Small sample size cells [note 22]"/>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_10c" displayName="table_2_10c" ref="A34:P44" totalsRowShown="0">
  <tableColumns count="16">
    <tableColumn id="1" xr3:uid="{00000000-0010-0000-1C00-000001000000}" name="Rolling monthly quarter [note 3]"/>
    <tableColumn id="2" xr3:uid="{00000000-0010-0000-1C00-000002000000}" name="Females aged 16 and over total employed"/>
    <tableColumn id="3" xr3:uid="{00000000-0010-0000-1C00-000003000000}" name="Females aged 16 to 64 total employed"/>
    <tableColumn id="4" xr3:uid="{00000000-0010-0000-1C00-000004000000}" name="Females aged 16 to 24 total employed"/>
    <tableColumn id="5" xr3:uid="{00000000-0010-0000-1C00-000005000000}" name="Females aged 25 to 34 total employed"/>
    <tableColumn id="6" xr3:uid="{00000000-0010-0000-1C00-000006000000}" name="Females aged 35 to 49 total employed"/>
    <tableColumn id="7" xr3:uid="{00000000-0010-0000-1C00-000007000000}" name="Females aged 50 to 64 total employed"/>
    <tableColumn id="8" xr3:uid="{00000000-0010-0000-1C00-000008000000}" name="Females aged 65 and over total employed"/>
    <tableColumn id="9" xr3:uid="{00000000-0010-0000-1C00-000009000000}" name="Females aged 16 and over employment rate (%)"/>
    <tableColumn id="10" xr3:uid="{00000000-0010-0000-1C00-00000A000000}" name="Females aged 16 to 64 employment rate (%)"/>
    <tableColumn id="11" xr3:uid="{00000000-0010-0000-1C00-00000B000000}" name="Females aged 16 to 24 employment rate (%)"/>
    <tableColumn id="12" xr3:uid="{00000000-0010-0000-1C00-00000C000000}" name="Females aged 25 to 34 employment rate (%)"/>
    <tableColumn id="13" xr3:uid="{00000000-0010-0000-1C00-00000D000000}" name="Females aged 35 to 49 employment rate (%)"/>
    <tableColumn id="14" xr3:uid="{00000000-0010-0000-1C00-00000E000000}" name="Females aged 50 to 64 employment rate (%)"/>
    <tableColumn id="15" xr3:uid="{00000000-0010-0000-1C00-00000F000000}" name="Females aged 65 and over employment rate (%)"/>
    <tableColumn id="16" xr3:uid="{00000000-0010-0000-1C00-000010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d 16 to 64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2_11" displayName="table_2_11" ref="A7:N17" totalsRowShown="0">
  <tableColumns count="14">
    <tableColumn id="1" xr3:uid="{00000000-0010-0000-1D00-000001000000}" name="Rolling monthly quarter [note 3]"/>
    <tableColumn id="2" xr3:uid="{00000000-0010-0000-1D00-000002000000}" name="Aged 16 and over total unemployed"/>
    <tableColumn id="3" xr3:uid="{00000000-0010-0000-1D00-000003000000}" name="Aged 16 to 24 total unemployed"/>
    <tableColumn id="4" xr3:uid="{00000000-0010-0000-1D00-000004000000}" name="Aged 25 to 34 total unemployed"/>
    <tableColumn id="5" xr3:uid="{00000000-0010-0000-1D00-000005000000}" name="Aged 35 to 49 total unemployed"/>
    <tableColumn id="6" xr3:uid="{00000000-0010-0000-1D00-000006000000}" name="Aged 50 to 64 total unemployed"/>
    <tableColumn id="7" xr3:uid="{00000000-0010-0000-1D00-000007000000}" name="Aged 65 and over total unemployed"/>
    <tableColumn id="8" xr3:uid="{00000000-0010-0000-1D00-000008000000}" name="Aged 16 and over unemployment rate (%)"/>
    <tableColumn id="9" xr3:uid="{00000000-0010-0000-1D00-000009000000}" name="Aged 16 to 24 unemployment rate (%)"/>
    <tableColumn id="10" xr3:uid="{00000000-0010-0000-1D00-00000A000000}" name="Aged 25 to 34 unemployment rate (%)"/>
    <tableColumn id="11" xr3:uid="{00000000-0010-0000-1D00-00000B000000}" name="Aged 35 to 49 unemployment rate (%)"/>
    <tableColumn id="12" xr3:uid="{00000000-0010-0000-1D00-00000C000000}" name="Aged 50 to 64 unemployment rate (%)"/>
    <tableColumn id="13" xr3:uid="{00000000-0010-0000-1D00-00000D000000}" name="Aged 65 and over unemployment rate (%)"/>
    <tableColumn id="14" xr3:uid="{00000000-0010-0000-1D00-00000E000000}" name="Small sample size cells [note 22]"/>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2_12" displayName="table_2_12" ref="A8:H18" totalsRowShown="0">
  <tableColumns count="8">
    <tableColumn id="1" xr3:uid="{00000000-0010-0000-1E00-000001000000}" name="Rolling monthly quarter [note 3]"/>
    <tableColumn id="2" xr3:uid="{00000000-0010-0000-1E00-000002000000}" name="Aged 16 and over total unemployed"/>
    <tableColumn id="3" xr3:uid="{00000000-0010-0000-1E00-000003000000}" name="Up to 6 months unemployed"/>
    <tableColumn id="4" xr3:uid="{00000000-0010-0000-1E00-000004000000}" name="6 to 12 months unemployed"/>
    <tableColumn id="5" xr3:uid="{00000000-0010-0000-1E00-000005000000}" name="Over 12 months unemployed"/>
    <tableColumn id="6" xr3:uid="{00000000-0010-0000-1E00-000006000000}" name="Over 24 months unemployed"/>
    <tableColumn id="7" xr3:uid="{00000000-0010-0000-1E00-000007000000}" name="Long term unemployed as a percentage of total (%)"/>
    <tableColumn id="8" xr3:uid="{00000000-0010-0000-1E00-000008000000}" name="Small sample size cells [note 22]"/>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2_13" displayName="table_2_13" ref="A7:H22" totalsRowShown="0">
  <tableColumns count="8">
    <tableColumn id="1" xr3:uid="{00000000-0010-0000-1F00-000001000000}" name="Region"/>
    <tableColumn id="2" xr3:uid="{00000000-0010-0000-1F00-000002000000}" name="Economic inactivity rate" dataDxfId="11"/>
    <tableColumn id="3" xr3:uid="{00000000-0010-0000-1F00-000003000000}" name="Economic inactivity rate annual change" dataDxfId="10"/>
    <tableColumn id="4" xr3:uid="{00000000-0010-0000-1F00-000004000000}" name="Employment rate" dataDxfId="9"/>
    <tableColumn id="5" xr3:uid="{00000000-0010-0000-1F00-000005000000}" name="Employment rate annual change" dataDxfId="8"/>
    <tableColumn id="6" xr3:uid="{00000000-0010-0000-1F00-000006000000}" name="Unemployment rate" dataDxfId="7"/>
    <tableColumn id="7" xr3:uid="{00000000-0010-0000-1F00-000007000000}" name="Unemployment rate annual change" dataDxfId="6"/>
    <tableColumn id="8" xr3:uid="{00000000-0010-0000-1F00-000008000000}" name="Job density indicator"/>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_2_14" displayName="table_2_14" ref="A6:E18" totalsRowShown="0">
  <tableColumns count="5">
    <tableColumn id="1" xr3:uid="{00000000-0010-0000-2000-000001000000}" name="Region"/>
    <tableColumn id="2" xr3:uid="{00000000-0010-0000-2000-000002000000}" name="Employment rate" dataDxfId="5"/>
    <tableColumn id="3" xr3:uid="{00000000-0010-0000-2000-000003000000}" name="Employment rate 95% confidence interval" dataDxfId="4"/>
    <tableColumn id="4" xr3:uid="{00000000-0010-0000-2000-000004000000}" name="Unemployment rate" dataDxfId="3"/>
    <tableColumn id="5" xr3:uid="{00000000-0010-0000-2000-000005000000}" name="Unemployment rate 95% confidence interval"/>
  </tableColumns>
  <tableStyleInfo name="none"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_2_48" displayName="table_2_48" ref="A6:G11" totalsRowShown="0">
  <tableColumns count="7">
    <tableColumn id="1" xr3:uid="{00000000-0010-0000-2100-000001000000}" name="December-February 2024"/>
    <tableColumn id="2" xr3:uid="{00000000-0010-0000-2100-000002000000}" name="Lower limit"/>
    <tableColumn id="3" xr3:uid="{00000000-0010-0000-2100-000003000000}" name="LFS estimate"/>
    <tableColumn id="4" xr3:uid="{00000000-0010-0000-2100-000004000000}" name="Upper limit"/>
    <tableColumn id="5" xr3:uid="{00000000-0010-0000-2100-000005000000}" name="Change in lower limit" dataDxfId="2"/>
    <tableColumn id="6" xr3:uid="{00000000-0010-0000-2100-000006000000}" name="Change in LFS estimate" dataDxfId="1"/>
    <tableColumn id="7" xr3:uid="{00000000-0010-0000-2100-000007000000}" name="Change in upper limit" dataDxfId="0"/>
  </tableColumns>
  <tableStyleInfo name="none"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_2_49" displayName="table_2_49" ref="A5:H11" totalsRowShown="0">
  <tableColumns count="8">
    <tableColumn id="1" xr3:uid="{00000000-0010-0000-2200-000001000000}" name="Labour market status"/>
    <tableColumn id="2" xr3:uid="{00000000-0010-0000-2200-000002000000}" name="Estimate"/>
    <tableColumn id="3" xr3:uid="{00000000-0010-0000-2200-000003000000}" name="Confidence interval: estimate"/>
    <tableColumn id="4" xr3:uid="{00000000-0010-0000-2200-000004000000}" name="Change over quarter"/>
    <tableColumn id="5" xr3:uid="{00000000-0010-0000-2200-000005000000}" name="Confidence interval: quarterly change"/>
    <tableColumn id="6" xr3:uid="{00000000-0010-0000-2200-000006000000}" name="Change over year"/>
    <tableColumn id="7" xr3:uid="{00000000-0010-0000-2200-000007000000}" name="Confidence interval: annual change"/>
    <tableColumn id="8" xr3:uid="{00000000-0010-0000-2200-000008000000}" name="Confidence interval around change"/>
  </tableColumns>
  <tableStyleInfo name="none"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notes" displayName="notes" ref="A2:B25" totalsRowShown="0">
  <tableColumns count="2">
    <tableColumn id="1" xr3:uid="{00000000-0010-0000-2300-000001000000}" name="Note reference"/>
    <tableColumn id="2" xr3:uid="{00000000-0010-0000-2300-000002000000}" name="Note or definition"/>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_2a" displayName="table_2_2a" ref="A7:AC18" totalsRowShown="0">
  <tableColumns count="29">
    <tableColumn id="1" xr3:uid="{00000000-0010-0000-0300-000001000000}" name="Rolling monthly quarter [note 3]"/>
    <tableColumn id="2" xr3:uid="{00000000-0010-0000-0300-000002000000}" name="Age 16 and over population [note 4]"/>
    <tableColumn id="3" xr3:uid="{00000000-0010-0000-0300-000003000000}" name="Total economically active [note 7]"/>
    <tableColumn id="4" xr3:uid="{00000000-0010-0000-0300-000004000000}" name="Total in employment [note 5]"/>
    <tableColumn id="5" xr3:uid="{00000000-0010-0000-0300-000005000000}" name="Unemployed [note 6]"/>
    <tableColumn id="6" xr3:uid="{00000000-0010-0000-0300-000006000000}" name="Economically inactive [note 8]"/>
    <tableColumn id="7" xr3:uid="{00000000-0010-0000-0300-000007000000}" name="Activity rate [note 9] (%)"/>
    <tableColumn id="8" xr3:uid="{00000000-0010-0000-0300-000008000000}" name="Employment rate [note 10] (%)"/>
    <tableColumn id="9" xr3:uid="{00000000-0010-0000-0300-000009000000}" name="Unemployment rate [note 11] (%) "/>
    <tableColumn id="10" xr3:uid="{00000000-0010-0000-0300-00000A000000}" name="Inactivity rate [note 12] (%)"/>
    <tableColumn id="11" xr3:uid="{00000000-0010-0000-0300-00000B000000}" name="Male population aged 16 and over [note 4]"/>
    <tableColumn id="12" xr3:uid="{00000000-0010-0000-0300-00000C000000}" name="Males economically active [note 7]"/>
    <tableColumn id="13" xr3:uid="{00000000-0010-0000-0300-00000D000000}" name="Males in employment [note 5]"/>
    <tableColumn id="14" xr3:uid="{00000000-0010-0000-0300-00000E000000}" name="Males unemployed [note 6]"/>
    <tableColumn id="15" xr3:uid="{00000000-0010-0000-0300-00000F000000}" name="Males economically inactive [note 8]"/>
    <tableColumn id="16" xr3:uid="{00000000-0010-0000-0300-000010000000}" name="Male activity rate [note 9] (%)"/>
    <tableColumn id="17" xr3:uid="{00000000-0010-0000-0300-000011000000}" name="Male employment rate [note 10] (%)"/>
    <tableColumn id="18" xr3:uid="{00000000-0010-0000-0300-000012000000}" name="Male unemployment rate [note 11] (%)"/>
    <tableColumn id="19" xr3:uid="{00000000-0010-0000-0300-000013000000}" name="Male inactivity rate [note 12] (%)"/>
    <tableColumn id="20" xr3:uid="{00000000-0010-0000-0300-000014000000}" name="Female population aged 16 and over [note 4]"/>
    <tableColumn id="21" xr3:uid="{00000000-0010-0000-0300-000015000000}" name="Females economically active [note 7]"/>
    <tableColumn id="22" xr3:uid="{00000000-0010-0000-0300-000016000000}" name="Females in employment [note 5]"/>
    <tableColumn id="23" xr3:uid="{00000000-0010-0000-0300-000017000000}" name="Females unemployed [note 6]"/>
    <tableColumn id="24" xr3:uid="{00000000-0010-0000-0300-000018000000}" name="Females economically inactive [note 8]"/>
    <tableColumn id="25" xr3:uid="{00000000-0010-0000-0300-000019000000}" name="Female activity rate [note 9] (%)"/>
    <tableColumn id="26" xr3:uid="{00000000-0010-0000-0300-00001A000000}" name="Female employment rate [note 10] (%)"/>
    <tableColumn id="27" xr3:uid="{00000000-0010-0000-0300-00001B000000}" name="Female unemployment rate [note 11] (%) "/>
    <tableColumn id="28" xr3:uid="{00000000-0010-0000-0300-00001C000000}" name="Female inactivity rate [note 12] (%)"/>
    <tableColumn id="29" xr3:uid="{00000000-0010-0000-0300-00001D000000}" name="Small sample size cells [note 22]"/>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_2b" displayName="table_2_2b" ref="A21:AC32" totalsRowShown="0">
  <tableColumns count="29">
    <tableColumn id="1" xr3:uid="{00000000-0010-0000-0400-000001000000}" name="Rolling monthly quarter [note 3]"/>
    <tableColumn id="2" xr3:uid="{00000000-0010-0000-0400-000002000000}" name="Aged 16 to 64 population [note 4]"/>
    <tableColumn id="3" xr3:uid="{00000000-0010-0000-0400-000003000000}" name="Total economically active [note 7]"/>
    <tableColumn id="4" xr3:uid="{00000000-0010-0000-0400-000004000000}" name="Total in employment [note 5]"/>
    <tableColumn id="5" xr3:uid="{00000000-0010-0000-0400-000005000000}" name="Unemployed [note 6]"/>
    <tableColumn id="6" xr3:uid="{00000000-0010-0000-0400-000006000000}" name="Economically inactive [note 8]"/>
    <tableColumn id="7" xr3:uid="{00000000-0010-0000-0400-000007000000}" name="Activity rate [note 9] (%)"/>
    <tableColumn id="8" xr3:uid="{00000000-0010-0000-0400-000008000000}" name="Employment rate [note 10] (%)"/>
    <tableColumn id="9" xr3:uid="{00000000-0010-0000-0400-000009000000}" name="Unemployment rate [note 11] (%) "/>
    <tableColumn id="10" xr3:uid="{00000000-0010-0000-0400-00000A000000}" name="Inactivity rate [note 12] (%)"/>
    <tableColumn id="11" xr3:uid="{00000000-0010-0000-0400-00000B000000}" name="Male population aged 16 to 64 [note 4]"/>
    <tableColumn id="12" xr3:uid="{00000000-0010-0000-0400-00000C000000}" name="Males economically active [note 7]"/>
    <tableColumn id="13" xr3:uid="{00000000-0010-0000-0400-00000D000000}" name="Males in employment [note 5]"/>
    <tableColumn id="14" xr3:uid="{00000000-0010-0000-0400-00000E000000}" name="Males unemployed [note 6]"/>
    <tableColumn id="15" xr3:uid="{00000000-0010-0000-0400-00000F000000}" name="Males economically inactive [note 8]"/>
    <tableColumn id="16" xr3:uid="{00000000-0010-0000-0400-000010000000}" name="Male activity rate [note 9] (%)"/>
    <tableColumn id="17" xr3:uid="{00000000-0010-0000-0400-000011000000}" name="Male employment rate [note 10] (%)"/>
    <tableColumn id="18" xr3:uid="{00000000-0010-0000-0400-000012000000}" name="Male unemployment rate [note 11] (%)"/>
    <tableColumn id="19" xr3:uid="{00000000-0010-0000-0400-000013000000}" name="Male inactivity rate [note 12] (%)"/>
    <tableColumn id="20" xr3:uid="{00000000-0010-0000-0400-000014000000}" name="Female population aged 16 to 64 [note 4]"/>
    <tableColumn id="21" xr3:uid="{00000000-0010-0000-0400-000015000000}" name="Females economically active [note 7]"/>
    <tableColumn id="22" xr3:uid="{00000000-0010-0000-0400-000016000000}" name="Females in employment [note 5]"/>
    <tableColumn id="23" xr3:uid="{00000000-0010-0000-0400-000017000000}" name="Females unemployed [note 6]"/>
    <tableColumn id="24" xr3:uid="{00000000-0010-0000-0400-000018000000}" name="Females economically inactive [note 8]"/>
    <tableColumn id="25" xr3:uid="{00000000-0010-0000-0400-000019000000}" name="Female activity rate [note 9] (%)"/>
    <tableColumn id="26" xr3:uid="{00000000-0010-0000-0400-00001A000000}" name="Female employment rate [note 10] (%)"/>
    <tableColumn id="27" xr3:uid="{00000000-0010-0000-0400-00001B000000}" name="Female unemployment rate [note 11] (%) "/>
    <tableColumn id="28" xr3:uid="{00000000-0010-0000-0400-00001C000000}" name="Female inactivity rate [note 12] (%)"/>
    <tableColumn id="29" xr3:uid="{00000000-0010-0000-0400-00001D000000}" name="Small sample size cells [note 22]"/>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_3a" displayName="table_2_3a" ref="A8:P18" totalsRowShown="0">
  <tableColumns count="16">
    <tableColumn id="1" xr3:uid="{00000000-0010-0000-0500-000001000000}" name="Rolling monthly quarter [note 3]"/>
    <tableColumn id="2" xr3:uid="{00000000-0010-0000-0500-000002000000}" name="Aged 16 and over economically active"/>
    <tableColumn id="3" xr3:uid="{00000000-0010-0000-0500-000003000000}" name="Aged 16 to 64 economically active"/>
    <tableColumn id="4" xr3:uid="{00000000-0010-0000-0500-000004000000}" name="Aged 16 to 24 economically active"/>
    <tableColumn id="5" xr3:uid="{00000000-0010-0000-0500-000005000000}" name="Aged 25 to 34 economically active"/>
    <tableColumn id="6" xr3:uid="{00000000-0010-0000-0500-000006000000}" name="Aged 35 to 49 economically active"/>
    <tableColumn id="7" xr3:uid="{00000000-0010-0000-0500-000007000000}" name="Aged 50 to 64 economically active"/>
    <tableColumn id="8" xr3:uid="{00000000-0010-0000-0500-000008000000}" name="Aged 65 and over total economically active"/>
    <tableColumn id="9" xr3:uid="{00000000-0010-0000-0500-000009000000}" name="Aged 16 and over economic activity rate (%)"/>
    <tableColumn id="10" xr3:uid="{00000000-0010-0000-0500-00000A000000}" name="Aged 16 to 64 economic activity rate (%)"/>
    <tableColumn id="11" xr3:uid="{00000000-0010-0000-0500-00000B000000}" name="Aged 16 to 24 economic activity rate (%)"/>
    <tableColumn id="12" xr3:uid="{00000000-0010-0000-0500-00000C000000}" name="Aged 25 to 34 economic activity rate (%)"/>
    <tableColumn id="13" xr3:uid="{00000000-0010-0000-0500-00000D000000}" name="Aged 35 to 49 economic activity rate (%)"/>
    <tableColumn id="14" xr3:uid="{00000000-0010-0000-0500-00000E000000}" name="Aged 50 to 64 economic activity rate (%)"/>
    <tableColumn id="15" xr3:uid="{00000000-0010-0000-0500-00000F000000}" name="Aged 65 and over economic activity rate (%)"/>
    <tableColumn id="16" xr3:uid="{00000000-0010-0000-0500-000010000000}" name="Small sample size cells [note 22]"/>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2_3b" displayName="table_2_3b" ref="A21:P31" totalsRowShown="0">
  <tableColumns count="16">
    <tableColumn id="1" xr3:uid="{00000000-0010-0000-0600-000001000000}" name="Rolling monthly quarter [note 3]"/>
    <tableColumn id="2" xr3:uid="{00000000-0010-0000-0600-000002000000}" name="Males aged 16 and over economically active"/>
    <tableColumn id="3" xr3:uid="{00000000-0010-0000-0600-000003000000}" name="Males aged 16 to 64 economically active"/>
    <tableColumn id="4" xr3:uid="{00000000-0010-0000-0600-000004000000}" name="Males aged 16 to 24 economically active"/>
    <tableColumn id="5" xr3:uid="{00000000-0010-0000-0600-000005000000}" name="Males aged 25 to 34 economically active"/>
    <tableColumn id="6" xr3:uid="{00000000-0010-0000-0600-000006000000}" name="Males aged 35 to 49 economically active"/>
    <tableColumn id="7" xr3:uid="{00000000-0010-0000-0600-000007000000}" name="Males aged 50 to 64 economically active"/>
    <tableColumn id="8" xr3:uid="{00000000-0010-0000-0600-000008000000}" name="Males aged 65 and over total economically active"/>
    <tableColumn id="9" xr3:uid="{00000000-0010-0000-0600-000009000000}" name="Males aged 16 and over economic activity rate (%)"/>
    <tableColumn id="10" xr3:uid="{00000000-0010-0000-0600-00000A000000}" name="Males aged 16 to 64 economic activity rate (%)"/>
    <tableColumn id="11" xr3:uid="{00000000-0010-0000-0600-00000B000000}" name="Males aged 16 to 24 economic activity rate (%)"/>
    <tableColumn id="12" xr3:uid="{00000000-0010-0000-0600-00000C000000}" name="Males aged 25 to 34 economic activity rate (%)"/>
    <tableColumn id="13" xr3:uid="{00000000-0010-0000-0600-00000D000000}" name="Males aged 35 to 49 economic activity rate (%)"/>
    <tableColumn id="14" xr3:uid="{00000000-0010-0000-0600-00000E000000}" name="Males aged 50 to 64 economic activity rate (%)"/>
    <tableColumn id="15" xr3:uid="{00000000-0010-0000-0600-00000F000000}" name="Males aged 65 and over economic activity rate (%)"/>
    <tableColumn id="16" xr3:uid="{00000000-0010-0000-0600-000010000000}" name="Small sample size cells [note 22]"/>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2_3c" displayName="table_2_3c" ref="A34:P44" totalsRowShown="0">
  <tableColumns count="16">
    <tableColumn id="1" xr3:uid="{00000000-0010-0000-0700-000001000000}" name="Rolling monthly quarter [note 3]"/>
    <tableColumn id="2" xr3:uid="{00000000-0010-0000-0700-000002000000}" name="Females aged 16 and over economically active"/>
    <tableColumn id="3" xr3:uid="{00000000-0010-0000-0700-000003000000}" name="Females aged 16 to 64 economically active"/>
    <tableColumn id="4" xr3:uid="{00000000-0010-0000-0700-000004000000}" name="Females aged 16 to 24 economically active"/>
    <tableColumn id="5" xr3:uid="{00000000-0010-0000-0700-000005000000}" name="Females aged 25 to 34 economically active"/>
    <tableColumn id="6" xr3:uid="{00000000-0010-0000-0700-000006000000}" name="Females aged 35 to 49 economically active"/>
    <tableColumn id="7" xr3:uid="{00000000-0010-0000-0700-000007000000}" name="Females aged 50 to 64 economically active"/>
    <tableColumn id="8" xr3:uid="{00000000-0010-0000-0700-000008000000}" name="Females aged 65 and over total economically active"/>
    <tableColumn id="9" xr3:uid="{00000000-0010-0000-0700-000009000000}" name="Females aged 16 and over economic activity rate (%)"/>
    <tableColumn id="10" xr3:uid="{00000000-0010-0000-0700-00000A000000}" name="Females aged 16 to 64 economic activity rate (%)"/>
    <tableColumn id="11" xr3:uid="{00000000-0010-0000-0700-00000B000000}" name="Females aged 16 to 24 economic activity rate (%)"/>
    <tableColumn id="12" xr3:uid="{00000000-0010-0000-0700-00000C000000}" name="Females aged 25 to 34 economic activity rate (%)"/>
    <tableColumn id="13" xr3:uid="{00000000-0010-0000-0700-00000D000000}" name="Females aged 35 to 49 economic activity rate (%)"/>
    <tableColumn id="14" xr3:uid="{00000000-0010-0000-0700-00000E000000}" name="Females aged 50 to 64 economic activity rate (%)"/>
    <tableColumn id="15" xr3:uid="{00000000-0010-0000-0700-00000F000000}" name="Females aged 65 and over economic activity rate (%)"/>
    <tableColumn id="16" xr3:uid="{00000000-0010-0000-0700-000010000000}" name="Small sample size cells [note 22]"/>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2_4a" displayName="table_2_4a" ref="A8:M18" totalsRowShown="0">
  <tableColumns count="13">
    <tableColumn id="1" xr3:uid="{00000000-0010-0000-0800-000001000000}" name="Rolling monthly quarter [note 3]"/>
    <tableColumn id="2" xr3:uid="{00000000-0010-0000-0800-000002000000}" name="Aged 16 to 64 total economically inactive"/>
    <tableColumn id="3" xr3:uid="{00000000-0010-0000-0800-000003000000}" name="Long-term sick"/>
    <tableColumn id="4" xr3:uid="{00000000-0010-0000-0800-000004000000}" name="Family and home care"/>
    <tableColumn id="5" xr3:uid="{00000000-0010-0000-0800-000005000000}" name="Retired"/>
    <tableColumn id="6" xr3:uid="{00000000-0010-0000-0800-000006000000}" name="Student"/>
    <tableColumn id="7" xr3:uid="{00000000-0010-0000-0800-000007000000}" name="Other"/>
    <tableColumn id="8" xr3:uid="{00000000-0010-0000-0800-000008000000}" name="Long-term sick (%)"/>
    <tableColumn id="9" xr3:uid="{00000000-0010-0000-0800-000009000000}" name="Family and home care (%)"/>
    <tableColumn id="10" xr3:uid="{00000000-0010-0000-0800-00000A000000}" name="Retired (%)"/>
    <tableColumn id="11" xr3:uid="{00000000-0010-0000-0800-00000B000000}" name="Student (%)"/>
    <tableColumn id="12" xr3:uid="{00000000-0010-0000-0800-00000C000000}" name="Other (%)"/>
    <tableColumn id="13" xr3:uid="{00000000-0010-0000-0800-00000D000000}"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88671875" defaultRowHeight="15" x14ac:dyDescent="0.2"/>
  <cols>
    <col min="1" max="1" width="100.77734375" customWidth="1"/>
  </cols>
  <sheetData>
    <row r="1" spans="1:1" ht="19.5" x14ac:dyDescent="0.3">
      <c r="A1" s="2" t="s">
        <v>0</v>
      </c>
    </row>
    <row r="2" spans="1:1" x14ac:dyDescent="0.2">
      <c r="A2" t="s">
        <v>1</v>
      </c>
    </row>
    <row r="3" spans="1:1" x14ac:dyDescent="0.2">
      <c r="A3" s="1" t="s">
        <v>13</v>
      </c>
    </row>
    <row r="4" spans="1:1" ht="27" customHeight="1" x14ac:dyDescent="0.25">
      <c r="A4" s="3" t="s">
        <v>2</v>
      </c>
    </row>
    <row r="5" spans="1:1" ht="75" x14ac:dyDescent="0.2">
      <c r="A5" s="4" t="s">
        <v>3</v>
      </c>
    </row>
    <row r="6" spans="1:1" ht="90" x14ac:dyDescent="0.2">
      <c r="A6" s="4" t="s">
        <v>4</v>
      </c>
    </row>
    <row r="7" spans="1:1" ht="60" x14ac:dyDescent="0.2">
      <c r="A7" s="4" t="s">
        <v>5</v>
      </c>
    </row>
    <row r="8" spans="1:1" ht="45" x14ac:dyDescent="0.2">
      <c r="A8" s="4" t="s">
        <v>6</v>
      </c>
    </row>
    <row r="9" spans="1:1" ht="27" customHeight="1" x14ac:dyDescent="0.2">
      <c r="A9" t="s">
        <v>7</v>
      </c>
    </row>
    <row r="10" spans="1:1" x14ac:dyDescent="0.2">
      <c r="A10" t="s">
        <v>8</v>
      </c>
    </row>
    <row r="11" spans="1:1" x14ac:dyDescent="0.2">
      <c r="A11" t="s">
        <v>9</v>
      </c>
    </row>
    <row r="12" spans="1:1" x14ac:dyDescent="0.2">
      <c r="A12" t="s">
        <v>10</v>
      </c>
    </row>
    <row r="13" spans="1:1" x14ac:dyDescent="0.2">
      <c r="A13" t="s">
        <v>11</v>
      </c>
    </row>
    <row r="14" spans="1:1" x14ac:dyDescent="0.2">
      <c r="A14" t="s">
        <v>12</v>
      </c>
    </row>
    <row r="15" spans="1:1" x14ac:dyDescent="0.2">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6"/>
  <sheetViews>
    <sheetView workbookViewId="0"/>
  </sheetViews>
  <sheetFormatPr defaultColWidth="10.88671875" defaultRowHeight="15" x14ac:dyDescent="0.2"/>
  <cols>
    <col min="1" max="1" width="21.77734375" customWidth="1"/>
    <col min="2" max="10" width="17.77734375" customWidth="1"/>
    <col min="11" max="11" width="70.77734375" customWidth="1"/>
  </cols>
  <sheetData>
    <row r="1" spans="1:11" ht="19.5" x14ac:dyDescent="0.3">
      <c r="A1" s="2" t="s">
        <v>326</v>
      </c>
    </row>
    <row r="2" spans="1:11" x14ac:dyDescent="0.2">
      <c r="A2" t="s">
        <v>130</v>
      </c>
    </row>
    <row r="3" spans="1:11" ht="30" customHeight="1" x14ac:dyDescent="0.25">
      <c r="A3" s="3" t="s">
        <v>69</v>
      </c>
    </row>
    <row r="4" spans="1:11" x14ac:dyDescent="0.2">
      <c r="A4" t="s">
        <v>131</v>
      </c>
    </row>
    <row r="5" spans="1:11" x14ac:dyDescent="0.2">
      <c r="A5" t="s">
        <v>132</v>
      </c>
    </row>
    <row r="6" spans="1:11" x14ac:dyDescent="0.2">
      <c r="A6" t="s">
        <v>327</v>
      </c>
    </row>
    <row r="7" spans="1:11" x14ac:dyDescent="0.2">
      <c r="A7" t="s">
        <v>328</v>
      </c>
    </row>
    <row r="8" spans="1:11" ht="30" customHeight="1" x14ac:dyDescent="0.25">
      <c r="A8" s="3" t="s">
        <v>329</v>
      </c>
    </row>
    <row r="9" spans="1:11" ht="78.75" x14ac:dyDescent="0.25">
      <c r="A9" s="5" t="s">
        <v>76</v>
      </c>
      <c r="B9" s="6" t="s">
        <v>332</v>
      </c>
      <c r="C9" s="6" t="s">
        <v>333</v>
      </c>
      <c r="D9" s="6" t="s">
        <v>334</v>
      </c>
      <c r="E9" s="6" t="s">
        <v>189</v>
      </c>
      <c r="F9" s="6" t="s">
        <v>335</v>
      </c>
      <c r="G9" s="6" t="s">
        <v>336</v>
      </c>
      <c r="H9" s="6" t="s">
        <v>337</v>
      </c>
      <c r="I9" s="6" t="s">
        <v>338</v>
      </c>
      <c r="J9" s="6" t="s">
        <v>339</v>
      </c>
      <c r="K9" s="6" t="s">
        <v>104</v>
      </c>
    </row>
    <row r="10" spans="1:11" x14ac:dyDescent="0.2">
      <c r="A10" s="11" t="s">
        <v>105</v>
      </c>
      <c r="B10" s="7">
        <v>836000</v>
      </c>
      <c r="C10" s="7">
        <v>737000</v>
      </c>
      <c r="D10" s="7">
        <v>96000</v>
      </c>
      <c r="E10" s="9">
        <v>3000</v>
      </c>
      <c r="F10" s="7">
        <v>645000</v>
      </c>
      <c r="G10" s="7">
        <v>191000</v>
      </c>
      <c r="H10" s="7">
        <v>23000</v>
      </c>
      <c r="I10" s="7">
        <v>41000</v>
      </c>
      <c r="J10" s="8">
        <v>5.5364260692840199</v>
      </c>
      <c r="K10" s="7" t="s">
        <v>340</v>
      </c>
    </row>
    <row r="11" spans="1:11" x14ac:dyDescent="0.2">
      <c r="A11" s="11" t="s">
        <v>107</v>
      </c>
      <c r="B11" s="7">
        <v>853000</v>
      </c>
      <c r="C11" s="7">
        <v>745000</v>
      </c>
      <c r="D11" s="7">
        <v>104000</v>
      </c>
      <c r="E11" s="9">
        <v>4000</v>
      </c>
      <c r="F11" s="7">
        <v>664000</v>
      </c>
      <c r="G11" s="7">
        <v>188000</v>
      </c>
      <c r="H11" s="7">
        <v>26000</v>
      </c>
      <c r="I11" s="7">
        <v>38000</v>
      </c>
      <c r="J11" s="8">
        <v>5.0869376820285002</v>
      </c>
      <c r="K11" s="7" t="s">
        <v>340</v>
      </c>
    </row>
    <row r="12" spans="1:11" x14ac:dyDescent="0.2">
      <c r="A12" s="11" t="s">
        <v>108</v>
      </c>
      <c r="B12" s="7">
        <v>858000</v>
      </c>
      <c r="C12" s="7">
        <v>755000</v>
      </c>
      <c r="D12" s="7">
        <v>100000</v>
      </c>
      <c r="E12" s="9">
        <v>3000</v>
      </c>
      <c r="F12" s="7">
        <v>666000</v>
      </c>
      <c r="G12" s="7">
        <v>191000</v>
      </c>
      <c r="H12" s="7">
        <v>21000</v>
      </c>
      <c r="I12" s="7">
        <v>37000</v>
      </c>
      <c r="J12" s="8">
        <v>4.9157536053056701</v>
      </c>
      <c r="K12" s="7" t="s">
        <v>340</v>
      </c>
    </row>
    <row r="13" spans="1:11" x14ac:dyDescent="0.2">
      <c r="A13" s="11" t="s">
        <v>109</v>
      </c>
      <c r="B13" s="7">
        <v>853000</v>
      </c>
      <c r="C13" s="7">
        <v>747000</v>
      </c>
      <c r="D13" s="7">
        <v>102000</v>
      </c>
      <c r="E13" s="9">
        <v>4000</v>
      </c>
      <c r="F13" s="7">
        <v>655000</v>
      </c>
      <c r="G13" s="7">
        <v>196000</v>
      </c>
      <c r="H13" s="7">
        <v>22000</v>
      </c>
      <c r="I13" s="7">
        <v>37000</v>
      </c>
      <c r="J13" s="8">
        <v>5.0040351884493202</v>
      </c>
      <c r="K13" s="7" t="s">
        <v>340</v>
      </c>
    </row>
    <row r="14" spans="1:11" x14ac:dyDescent="0.2">
      <c r="A14" s="11" t="s">
        <v>110</v>
      </c>
      <c r="B14" s="7">
        <v>862000</v>
      </c>
      <c r="C14" s="7">
        <v>766000</v>
      </c>
      <c r="D14" s="7">
        <v>90000</v>
      </c>
      <c r="E14" s="9">
        <v>6000</v>
      </c>
      <c r="F14" s="7">
        <v>661000</v>
      </c>
      <c r="G14" s="7">
        <v>197000</v>
      </c>
      <c r="H14" s="7">
        <v>21000</v>
      </c>
      <c r="I14" s="7">
        <v>43000</v>
      </c>
      <c r="J14" s="8">
        <v>5.5960044395116499</v>
      </c>
      <c r="K14" s="7" t="s">
        <v>340</v>
      </c>
    </row>
    <row r="15" spans="1:11" x14ac:dyDescent="0.2">
      <c r="A15" s="11" t="s">
        <v>111</v>
      </c>
      <c r="B15" s="7">
        <v>865000</v>
      </c>
      <c r="C15" s="7">
        <v>764000</v>
      </c>
      <c r="D15" s="7">
        <v>96000</v>
      </c>
      <c r="E15" s="9">
        <v>5000</v>
      </c>
      <c r="F15" s="7">
        <v>655000</v>
      </c>
      <c r="G15" s="7">
        <v>207000</v>
      </c>
      <c r="H15" s="7">
        <v>19000</v>
      </c>
      <c r="I15" s="7">
        <v>43000</v>
      </c>
      <c r="J15" s="8">
        <v>5.6051619119181399</v>
      </c>
      <c r="K15" s="7" t="s">
        <v>340</v>
      </c>
    </row>
    <row r="16" spans="1:11" x14ac:dyDescent="0.2">
      <c r="A16" s="11" t="s">
        <v>112</v>
      </c>
      <c r="B16" s="7">
        <v>867000</v>
      </c>
      <c r="C16" s="7">
        <v>760000</v>
      </c>
      <c r="D16" s="7">
        <v>104000</v>
      </c>
      <c r="E16" s="9">
        <v>4000</v>
      </c>
      <c r="F16" s="7">
        <v>663000</v>
      </c>
      <c r="G16" s="7">
        <v>202000</v>
      </c>
      <c r="H16" s="7">
        <v>23000</v>
      </c>
      <c r="I16" s="7">
        <v>40000</v>
      </c>
      <c r="J16" s="8">
        <v>5.2516371055316098</v>
      </c>
      <c r="K16" s="7" t="s">
        <v>340</v>
      </c>
    </row>
    <row r="17" spans="1:11" x14ac:dyDescent="0.2">
      <c r="A17" s="11" t="s">
        <v>113</v>
      </c>
      <c r="B17" s="7">
        <v>860000</v>
      </c>
      <c r="C17" s="7">
        <v>749000</v>
      </c>
      <c r="D17" s="7">
        <v>106000</v>
      </c>
      <c r="E17" s="9">
        <v>5000</v>
      </c>
      <c r="F17" s="7">
        <v>652000</v>
      </c>
      <c r="G17" s="7">
        <v>204000</v>
      </c>
      <c r="H17" s="7">
        <v>24000</v>
      </c>
      <c r="I17" s="7">
        <v>36000</v>
      </c>
      <c r="J17" s="8">
        <v>4.8334497864432597</v>
      </c>
      <c r="K17" s="7" t="s">
        <v>340</v>
      </c>
    </row>
    <row r="18" spans="1:11" x14ac:dyDescent="0.2">
      <c r="A18" s="11" t="s">
        <v>114</v>
      </c>
      <c r="B18" s="7">
        <v>877000</v>
      </c>
      <c r="C18" s="7">
        <v>765000</v>
      </c>
      <c r="D18" s="7">
        <v>107000</v>
      </c>
      <c r="E18" s="9">
        <v>5000</v>
      </c>
      <c r="F18" s="7">
        <v>664000</v>
      </c>
      <c r="G18" s="7">
        <v>211000</v>
      </c>
      <c r="H18" s="7">
        <v>28000</v>
      </c>
      <c r="I18" s="7">
        <v>40000</v>
      </c>
      <c r="J18" s="8">
        <v>5.2229858969313696</v>
      </c>
      <c r="K18" s="7" t="s">
        <v>340</v>
      </c>
    </row>
    <row r="19" spans="1:11" x14ac:dyDescent="0.2">
      <c r="A19" s="11" t="s">
        <v>117</v>
      </c>
      <c r="B19" s="7">
        <v>16000</v>
      </c>
      <c r="C19" s="7">
        <v>-1000</v>
      </c>
      <c r="D19" s="7">
        <v>17000</v>
      </c>
      <c r="E19" s="9">
        <v>0</v>
      </c>
      <c r="F19" s="7">
        <v>4000</v>
      </c>
      <c r="G19" s="7">
        <v>13000</v>
      </c>
      <c r="H19" s="7">
        <v>7000</v>
      </c>
      <c r="I19" s="7">
        <v>-3000</v>
      </c>
      <c r="J19" s="8">
        <v>-0.37301854258028</v>
      </c>
      <c r="K19" s="7" t="s">
        <v>340</v>
      </c>
    </row>
    <row r="20" spans="1:11" x14ac:dyDescent="0.2">
      <c r="A20" s="7"/>
      <c r="B20" s="7"/>
      <c r="C20" s="7"/>
      <c r="D20" s="7"/>
      <c r="E20" s="7"/>
      <c r="F20" s="7"/>
      <c r="G20" s="7"/>
      <c r="H20" s="7"/>
      <c r="I20" s="7"/>
      <c r="J20" s="8"/>
      <c r="K20" s="7"/>
    </row>
    <row r="21" spans="1:11" ht="30" customHeight="1" x14ac:dyDescent="0.25">
      <c r="A21" s="3" t="s">
        <v>330</v>
      </c>
    </row>
    <row r="22" spans="1:11" ht="78.75" x14ac:dyDescent="0.25">
      <c r="A22" s="5" t="s">
        <v>76</v>
      </c>
      <c r="B22" s="6" t="s">
        <v>341</v>
      </c>
      <c r="C22" s="6" t="s">
        <v>342</v>
      </c>
      <c r="D22" s="6" t="s">
        <v>343</v>
      </c>
      <c r="E22" s="6" t="s">
        <v>344</v>
      </c>
      <c r="F22" s="6" t="s">
        <v>345</v>
      </c>
      <c r="G22" s="6" t="s">
        <v>346</v>
      </c>
      <c r="H22" s="6" t="s">
        <v>347</v>
      </c>
      <c r="I22" s="6" t="s">
        <v>348</v>
      </c>
      <c r="J22" s="6" t="s">
        <v>349</v>
      </c>
      <c r="K22" s="6" t="s">
        <v>104</v>
      </c>
    </row>
    <row r="23" spans="1:11" x14ac:dyDescent="0.2">
      <c r="A23" s="11" t="s">
        <v>105</v>
      </c>
      <c r="B23" s="7">
        <v>432000</v>
      </c>
      <c r="C23" s="7">
        <v>360000</v>
      </c>
      <c r="D23" s="7">
        <v>71000</v>
      </c>
      <c r="E23" s="9">
        <v>1000</v>
      </c>
      <c r="F23" s="7">
        <v>387000</v>
      </c>
      <c r="G23" s="7">
        <v>45000</v>
      </c>
      <c r="H23" s="7">
        <v>10000</v>
      </c>
      <c r="I23" s="7">
        <v>16000</v>
      </c>
      <c r="J23" s="8">
        <v>4.3218070335236503</v>
      </c>
      <c r="K23" s="7" t="s">
        <v>340</v>
      </c>
    </row>
    <row r="24" spans="1:11" x14ac:dyDescent="0.2">
      <c r="A24" s="11" t="s">
        <v>107</v>
      </c>
      <c r="B24" s="7">
        <v>451000</v>
      </c>
      <c r="C24" s="7">
        <v>371000</v>
      </c>
      <c r="D24" s="7">
        <v>78000</v>
      </c>
      <c r="E24" s="9">
        <v>2000</v>
      </c>
      <c r="F24" s="7">
        <v>403000</v>
      </c>
      <c r="G24" s="7">
        <v>47000</v>
      </c>
      <c r="H24" s="7">
        <v>14000</v>
      </c>
      <c r="I24" s="7">
        <v>13000</v>
      </c>
      <c r="J24" s="8">
        <v>3.53680174686128</v>
      </c>
      <c r="K24" s="7" t="s">
        <v>340</v>
      </c>
    </row>
    <row r="25" spans="1:11" x14ac:dyDescent="0.2">
      <c r="A25" s="11" t="s">
        <v>108</v>
      </c>
      <c r="B25" s="7">
        <v>447000</v>
      </c>
      <c r="C25" s="7">
        <v>371000</v>
      </c>
      <c r="D25" s="7">
        <v>74000</v>
      </c>
      <c r="E25" s="9">
        <v>1000</v>
      </c>
      <c r="F25" s="7">
        <v>398000</v>
      </c>
      <c r="G25" s="7">
        <v>48000</v>
      </c>
      <c r="H25" s="7">
        <v>11000</v>
      </c>
      <c r="I25" s="7">
        <v>13000</v>
      </c>
      <c r="J25" s="8">
        <v>3.52225596856649</v>
      </c>
      <c r="K25" s="7" t="s">
        <v>340</v>
      </c>
    </row>
    <row r="26" spans="1:11" x14ac:dyDescent="0.2">
      <c r="A26" s="11" t="s">
        <v>109</v>
      </c>
      <c r="B26" s="7">
        <v>445000</v>
      </c>
      <c r="C26" s="7">
        <v>369000</v>
      </c>
      <c r="D26" s="7">
        <v>75000</v>
      </c>
      <c r="E26" s="9">
        <v>2000</v>
      </c>
      <c r="F26" s="7">
        <v>394000</v>
      </c>
      <c r="G26" s="7">
        <v>49000</v>
      </c>
      <c r="H26" s="7">
        <v>11000</v>
      </c>
      <c r="I26" s="7">
        <v>9000</v>
      </c>
      <c r="J26" s="8">
        <v>2.4935504610301402</v>
      </c>
      <c r="K26" s="7" t="s">
        <v>340</v>
      </c>
    </row>
    <row r="27" spans="1:11" x14ac:dyDescent="0.2">
      <c r="A27" s="11" t="s">
        <v>110</v>
      </c>
      <c r="B27" s="7">
        <v>448000</v>
      </c>
      <c r="C27" s="7">
        <v>381000</v>
      </c>
      <c r="D27" s="7">
        <v>65000</v>
      </c>
      <c r="E27" s="9">
        <v>3000</v>
      </c>
      <c r="F27" s="7">
        <v>398000</v>
      </c>
      <c r="G27" s="7">
        <v>48000</v>
      </c>
      <c r="H27" s="7">
        <v>9000</v>
      </c>
      <c r="I27" s="7">
        <v>12000</v>
      </c>
      <c r="J27" s="8">
        <v>3.18401952935309</v>
      </c>
      <c r="K27" s="7" t="s">
        <v>340</v>
      </c>
    </row>
    <row r="28" spans="1:11" x14ac:dyDescent="0.2">
      <c r="A28" s="11" t="s">
        <v>111</v>
      </c>
      <c r="B28" s="7">
        <v>453000</v>
      </c>
      <c r="C28" s="7">
        <v>380000</v>
      </c>
      <c r="D28" s="7">
        <v>71000</v>
      </c>
      <c r="E28" s="9">
        <v>2000</v>
      </c>
      <c r="F28" s="7">
        <v>397000</v>
      </c>
      <c r="G28" s="7">
        <v>55000</v>
      </c>
      <c r="H28" s="7">
        <v>10000</v>
      </c>
      <c r="I28" s="7">
        <v>14000</v>
      </c>
      <c r="J28" s="8">
        <v>3.6227633894168201</v>
      </c>
      <c r="K28" s="7" t="s">
        <v>340</v>
      </c>
    </row>
    <row r="29" spans="1:11" x14ac:dyDescent="0.2">
      <c r="A29" s="11" t="s">
        <v>112</v>
      </c>
      <c r="B29" s="7">
        <v>453000</v>
      </c>
      <c r="C29" s="7">
        <v>374000</v>
      </c>
      <c r="D29" s="7">
        <v>78000</v>
      </c>
      <c r="E29" s="9">
        <v>1000</v>
      </c>
      <c r="F29" s="7">
        <v>404000</v>
      </c>
      <c r="G29" s="7">
        <v>49000</v>
      </c>
      <c r="H29" s="7">
        <v>11000</v>
      </c>
      <c r="I29" s="7">
        <v>15000</v>
      </c>
      <c r="J29" s="8">
        <v>3.97838034149233</v>
      </c>
      <c r="K29" s="7" t="s">
        <v>340</v>
      </c>
    </row>
    <row r="30" spans="1:11" x14ac:dyDescent="0.2">
      <c r="A30" s="11" t="s">
        <v>113</v>
      </c>
      <c r="B30" s="7">
        <v>455000</v>
      </c>
      <c r="C30" s="7">
        <v>372000</v>
      </c>
      <c r="D30" s="7">
        <v>80000</v>
      </c>
      <c r="E30" s="9">
        <v>3000</v>
      </c>
      <c r="F30" s="7">
        <v>396000</v>
      </c>
      <c r="G30" s="7">
        <v>57000</v>
      </c>
      <c r="H30" s="7">
        <v>11000</v>
      </c>
      <c r="I30" s="7">
        <v>14000</v>
      </c>
      <c r="J30" s="8">
        <v>3.8451195835148502</v>
      </c>
      <c r="K30" s="7" t="s">
        <v>340</v>
      </c>
    </row>
    <row r="31" spans="1:11" x14ac:dyDescent="0.2">
      <c r="A31" s="11" t="s">
        <v>114</v>
      </c>
      <c r="B31" s="7">
        <v>460000</v>
      </c>
      <c r="C31" s="7">
        <v>378000</v>
      </c>
      <c r="D31" s="7">
        <v>79000</v>
      </c>
      <c r="E31" s="9">
        <v>3000</v>
      </c>
      <c r="F31" s="7">
        <v>399000</v>
      </c>
      <c r="G31" s="7">
        <v>59000</v>
      </c>
      <c r="H31" s="7">
        <v>14000</v>
      </c>
      <c r="I31" s="7">
        <v>19000</v>
      </c>
      <c r="J31" s="8">
        <v>5.0224594408920398</v>
      </c>
      <c r="K31" s="7" t="s">
        <v>340</v>
      </c>
    </row>
    <row r="32" spans="1:11" x14ac:dyDescent="0.2">
      <c r="A32" s="11" t="s">
        <v>117</v>
      </c>
      <c r="B32" s="7">
        <v>12000</v>
      </c>
      <c r="C32" s="7">
        <v>-3000</v>
      </c>
      <c r="D32" s="7">
        <v>14000</v>
      </c>
      <c r="E32" s="9">
        <v>0</v>
      </c>
      <c r="F32" s="7">
        <v>1000</v>
      </c>
      <c r="G32" s="7">
        <v>11000</v>
      </c>
      <c r="H32" s="7">
        <v>4000</v>
      </c>
      <c r="I32" s="7">
        <v>7000</v>
      </c>
      <c r="J32" s="8">
        <v>1.83843991153895</v>
      </c>
      <c r="K32" s="7" t="s">
        <v>340</v>
      </c>
    </row>
    <row r="33" spans="1:11" x14ac:dyDescent="0.2">
      <c r="A33" s="7"/>
      <c r="B33" s="7"/>
      <c r="C33" s="7"/>
      <c r="D33" s="7"/>
      <c r="E33" s="7"/>
      <c r="F33" s="7"/>
      <c r="G33" s="7"/>
      <c r="H33" s="7"/>
      <c r="I33" s="7"/>
      <c r="J33" s="8"/>
      <c r="K33" s="7"/>
    </row>
    <row r="34" spans="1:11" ht="30" customHeight="1" x14ac:dyDescent="0.25">
      <c r="A34" s="3" t="s">
        <v>331</v>
      </c>
    </row>
    <row r="35" spans="1:11" ht="78.75" x14ac:dyDescent="0.25">
      <c r="A35" s="5" t="s">
        <v>76</v>
      </c>
      <c r="B35" s="6" t="s">
        <v>350</v>
      </c>
      <c r="C35" s="6" t="s">
        <v>351</v>
      </c>
      <c r="D35" s="6" t="s">
        <v>352</v>
      </c>
      <c r="E35" s="6" t="s">
        <v>353</v>
      </c>
      <c r="F35" s="6" t="s">
        <v>354</v>
      </c>
      <c r="G35" s="6" t="s">
        <v>355</v>
      </c>
      <c r="H35" s="6" t="s">
        <v>356</v>
      </c>
      <c r="I35" s="6" t="s">
        <v>357</v>
      </c>
      <c r="J35" s="6" t="s">
        <v>358</v>
      </c>
      <c r="K35" s="6" t="s">
        <v>104</v>
      </c>
    </row>
    <row r="36" spans="1:11" x14ac:dyDescent="0.2">
      <c r="A36" s="11" t="s">
        <v>105</v>
      </c>
      <c r="B36" s="7">
        <v>404000</v>
      </c>
      <c r="C36" s="7">
        <v>377000</v>
      </c>
      <c r="D36" s="7">
        <v>25000</v>
      </c>
      <c r="E36" s="9">
        <v>2000</v>
      </c>
      <c r="F36" s="7">
        <v>258000</v>
      </c>
      <c r="G36" s="7">
        <v>146000</v>
      </c>
      <c r="H36" s="7">
        <v>13000</v>
      </c>
      <c r="I36" s="7">
        <v>25000</v>
      </c>
      <c r="J36" s="8">
        <v>6.6966772596809401</v>
      </c>
      <c r="K36" s="7" t="s">
        <v>340</v>
      </c>
    </row>
    <row r="37" spans="1:11" x14ac:dyDescent="0.2">
      <c r="A37" s="11" t="s">
        <v>107</v>
      </c>
      <c r="B37" s="7">
        <v>402000</v>
      </c>
      <c r="C37" s="7">
        <v>374000</v>
      </c>
      <c r="D37" s="7">
        <v>26000</v>
      </c>
      <c r="E37" s="9">
        <v>2000</v>
      </c>
      <c r="F37" s="7">
        <v>261000</v>
      </c>
      <c r="G37" s="7">
        <v>140000</v>
      </c>
      <c r="H37" s="7">
        <v>12000</v>
      </c>
      <c r="I37" s="7">
        <v>25000</v>
      </c>
      <c r="J37" s="8">
        <v>6.6262934146145804</v>
      </c>
      <c r="K37" s="7" t="s">
        <v>340</v>
      </c>
    </row>
    <row r="38" spans="1:11" x14ac:dyDescent="0.2">
      <c r="A38" s="11" t="s">
        <v>108</v>
      </c>
      <c r="B38" s="7">
        <v>412000</v>
      </c>
      <c r="C38" s="7">
        <v>383000</v>
      </c>
      <c r="D38" s="7">
        <v>26000</v>
      </c>
      <c r="E38" s="9">
        <v>2000</v>
      </c>
      <c r="F38" s="7">
        <v>268000</v>
      </c>
      <c r="G38" s="7">
        <v>143000</v>
      </c>
      <c r="H38" s="7">
        <v>9000</v>
      </c>
      <c r="I38" s="7">
        <v>24000</v>
      </c>
      <c r="J38" s="8">
        <v>6.26427848655866</v>
      </c>
      <c r="K38" s="7" t="s">
        <v>340</v>
      </c>
    </row>
    <row r="39" spans="1:11" x14ac:dyDescent="0.2">
      <c r="A39" s="11" t="s">
        <v>109</v>
      </c>
      <c r="B39" s="7">
        <v>408000</v>
      </c>
      <c r="C39" s="7">
        <v>379000</v>
      </c>
      <c r="D39" s="7">
        <v>27000</v>
      </c>
      <c r="E39" s="9">
        <v>2000</v>
      </c>
      <c r="F39" s="7">
        <v>260000</v>
      </c>
      <c r="G39" s="7">
        <v>147000</v>
      </c>
      <c r="H39" s="7">
        <v>12000</v>
      </c>
      <c r="I39" s="7">
        <v>28000</v>
      </c>
      <c r="J39" s="8">
        <v>7.4487644830482997</v>
      </c>
      <c r="K39" s="7" t="s">
        <v>340</v>
      </c>
    </row>
    <row r="40" spans="1:11" x14ac:dyDescent="0.2">
      <c r="A40" s="11" t="s">
        <v>110</v>
      </c>
      <c r="B40" s="7">
        <v>413000</v>
      </c>
      <c r="C40" s="7">
        <v>385000</v>
      </c>
      <c r="D40" s="7">
        <v>25000</v>
      </c>
      <c r="E40" s="9">
        <v>3000</v>
      </c>
      <c r="F40" s="7">
        <v>263000</v>
      </c>
      <c r="G40" s="7">
        <v>149000</v>
      </c>
      <c r="H40" s="7">
        <v>12000</v>
      </c>
      <c r="I40" s="7">
        <v>31000</v>
      </c>
      <c r="J40" s="8">
        <v>7.9834236200423501</v>
      </c>
      <c r="K40" s="7" t="s">
        <v>340</v>
      </c>
    </row>
    <row r="41" spans="1:11" x14ac:dyDescent="0.2">
      <c r="A41" s="11" t="s">
        <v>111</v>
      </c>
      <c r="B41" s="7">
        <v>412000</v>
      </c>
      <c r="C41" s="7">
        <v>384000</v>
      </c>
      <c r="D41" s="7">
        <v>26000</v>
      </c>
      <c r="E41" s="9">
        <v>2000</v>
      </c>
      <c r="F41" s="7">
        <v>258000</v>
      </c>
      <c r="G41" s="7">
        <v>152000</v>
      </c>
      <c r="H41" s="7">
        <v>9000</v>
      </c>
      <c r="I41" s="7">
        <v>29000</v>
      </c>
      <c r="J41" s="8">
        <v>7.5695342145865503</v>
      </c>
      <c r="K41" s="7" t="s">
        <v>340</v>
      </c>
    </row>
    <row r="42" spans="1:11" x14ac:dyDescent="0.2">
      <c r="A42" s="11" t="s">
        <v>112</v>
      </c>
      <c r="B42" s="7">
        <v>414000</v>
      </c>
      <c r="C42" s="7">
        <v>385000</v>
      </c>
      <c r="D42" s="7">
        <v>26000</v>
      </c>
      <c r="E42" s="9">
        <v>3000</v>
      </c>
      <c r="F42" s="7">
        <v>259000</v>
      </c>
      <c r="G42" s="7">
        <v>153000</v>
      </c>
      <c r="H42" s="7">
        <v>12000</v>
      </c>
      <c r="I42" s="7">
        <v>25000</v>
      </c>
      <c r="J42" s="8">
        <v>6.48927582277528</v>
      </c>
      <c r="K42" s="7" t="s">
        <v>340</v>
      </c>
    </row>
    <row r="43" spans="1:11" x14ac:dyDescent="0.2">
      <c r="A43" s="11" t="s">
        <v>113</v>
      </c>
      <c r="B43" s="7">
        <v>405000</v>
      </c>
      <c r="C43" s="7">
        <v>377000</v>
      </c>
      <c r="D43" s="7">
        <v>27000</v>
      </c>
      <c r="E43" s="9">
        <v>2000</v>
      </c>
      <c r="F43" s="7">
        <v>257000</v>
      </c>
      <c r="G43" s="7">
        <v>147000</v>
      </c>
      <c r="H43" s="7">
        <v>13000</v>
      </c>
      <c r="I43" s="7">
        <v>22000</v>
      </c>
      <c r="J43" s="8">
        <v>5.8092762565746003</v>
      </c>
      <c r="K43" s="7" t="s">
        <v>340</v>
      </c>
    </row>
    <row r="44" spans="1:11" x14ac:dyDescent="0.2">
      <c r="A44" s="11" t="s">
        <v>114</v>
      </c>
      <c r="B44" s="7">
        <v>418000</v>
      </c>
      <c r="C44" s="7">
        <v>386000</v>
      </c>
      <c r="D44" s="7">
        <v>28000</v>
      </c>
      <c r="E44" s="9">
        <v>3000</v>
      </c>
      <c r="F44" s="7">
        <v>265000</v>
      </c>
      <c r="G44" s="7">
        <v>151000</v>
      </c>
      <c r="H44" s="7">
        <v>14000</v>
      </c>
      <c r="I44" s="7">
        <v>21000</v>
      </c>
      <c r="J44" s="8">
        <v>5.4193872295935099</v>
      </c>
      <c r="K44" s="7" t="s">
        <v>340</v>
      </c>
    </row>
    <row r="45" spans="1:11" x14ac:dyDescent="0.2">
      <c r="A45" s="11" t="s">
        <v>117</v>
      </c>
      <c r="B45" s="7">
        <v>4000</v>
      </c>
      <c r="C45" s="7">
        <v>2000</v>
      </c>
      <c r="D45" s="7">
        <v>3000</v>
      </c>
      <c r="E45" s="9">
        <v>0</v>
      </c>
      <c r="F45" s="7">
        <v>3000</v>
      </c>
      <c r="G45" s="7">
        <v>2000</v>
      </c>
      <c r="H45" s="7">
        <v>3000</v>
      </c>
      <c r="I45" s="7">
        <v>-10000</v>
      </c>
      <c r="J45" s="8">
        <v>-2.5640363904488401</v>
      </c>
      <c r="K45" s="7" t="s">
        <v>340</v>
      </c>
    </row>
    <row r="46" spans="1:11" x14ac:dyDescent="0.2">
      <c r="A46" s="7"/>
      <c r="B46" s="7"/>
      <c r="C46" s="7"/>
      <c r="D46" s="7"/>
      <c r="E46" s="7"/>
      <c r="F46" s="7"/>
      <c r="G46" s="7"/>
      <c r="H46" s="7"/>
      <c r="I46" s="7"/>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workbookViewId="0"/>
  </sheetViews>
  <sheetFormatPr defaultColWidth="10.88671875" defaultRowHeight="15" x14ac:dyDescent="0.2"/>
  <cols>
    <col min="1" max="1" width="21.77734375" customWidth="1"/>
    <col min="2" max="6" width="20.77734375" customWidth="1"/>
    <col min="7" max="7" width="30.77734375" customWidth="1"/>
  </cols>
  <sheetData>
    <row r="1" spans="1:7" ht="19.5" x14ac:dyDescent="0.3">
      <c r="A1" s="2" t="s">
        <v>50</v>
      </c>
    </row>
    <row r="2" spans="1:7" x14ac:dyDescent="0.2">
      <c r="A2" t="s">
        <v>130</v>
      </c>
    </row>
    <row r="3" spans="1:7" ht="30" customHeight="1" x14ac:dyDescent="0.25">
      <c r="A3" s="3" t="s">
        <v>69</v>
      </c>
    </row>
    <row r="4" spans="1:7" x14ac:dyDescent="0.2">
      <c r="A4" t="s">
        <v>131</v>
      </c>
    </row>
    <row r="5" spans="1:7" x14ac:dyDescent="0.2">
      <c r="A5" t="s">
        <v>132</v>
      </c>
    </row>
    <row r="6" spans="1:7" x14ac:dyDescent="0.2">
      <c r="A6" t="s">
        <v>359</v>
      </c>
    </row>
    <row r="7" spans="1:7" ht="30" customHeight="1" x14ac:dyDescent="0.25">
      <c r="A7" s="3" t="s">
        <v>360</v>
      </c>
    </row>
    <row r="8" spans="1:7" ht="47.25" x14ac:dyDescent="0.25">
      <c r="A8" s="5" t="s">
        <v>76</v>
      </c>
      <c r="B8" s="6" t="s">
        <v>363</v>
      </c>
      <c r="C8" s="6" t="s">
        <v>364</v>
      </c>
      <c r="D8" s="6" t="s">
        <v>365</v>
      </c>
      <c r="E8" s="6" t="s">
        <v>366</v>
      </c>
      <c r="F8" s="6" t="s">
        <v>367</v>
      </c>
      <c r="G8" s="6" t="s">
        <v>104</v>
      </c>
    </row>
    <row r="9" spans="1:7" x14ac:dyDescent="0.2">
      <c r="A9" s="11" t="s">
        <v>105</v>
      </c>
      <c r="B9" s="8">
        <v>26.331354599667399</v>
      </c>
      <c r="C9" s="8">
        <v>31.496873321220999</v>
      </c>
      <c r="D9" s="8">
        <v>35.353073893138301</v>
      </c>
      <c r="E9" s="8">
        <v>17.126301911667799</v>
      </c>
      <c r="F9" s="8">
        <v>11.3438893653516</v>
      </c>
      <c r="G9" s="7"/>
    </row>
    <row r="10" spans="1:7" x14ac:dyDescent="0.2">
      <c r="A10" s="11" t="s">
        <v>107</v>
      </c>
      <c r="B10" s="8">
        <v>27.9587327152272</v>
      </c>
      <c r="C10" s="8">
        <v>32.780517354444498</v>
      </c>
      <c r="D10" s="8">
        <v>36.880318906467501</v>
      </c>
      <c r="E10" s="8">
        <v>16.677212680930399</v>
      </c>
      <c r="F10" s="8">
        <v>11.806070018022201</v>
      </c>
      <c r="G10" s="7"/>
    </row>
    <row r="11" spans="1:7" x14ac:dyDescent="0.2">
      <c r="A11" s="11" t="s">
        <v>108</v>
      </c>
      <c r="B11" s="8">
        <v>26.6955242167727</v>
      </c>
      <c r="C11" s="8">
        <v>31.105869993850899</v>
      </c>
      <c r="D11" s="8">
        <v>34.949936054123199</v>
      </c>
      <c r="E11" s="8">
        <v>16.550489114949901</v>
      </c>
      <c r="F11" s="8">
        <v>10.895752988816</v>
      </c>
      <c r="G11" s="7"/>
    </row>
    <row r="12" spans="1:7" x14ac:dyDescent="0.2">
      <c r="A12" s="11" t="s">
        <v>109</v>
      </c>
      <c r="B12" s="8">
        <v>28.201368860445999</v>
      </c>
      <c r="C12" s="8">
        <v>33.042412752868799</v>
      </c>
      <c r="D12" s="8">
        <v>37.319459956891201</v>
      </c>
      <c r="E12" s="8">
        <v>17.588287694510001</v>
      </c>
      <c r="F12" s="8">
        <v>10.193938695551999</v>
      </c>
      <c r="G12" s="7"/>
    </row>
    <row r="13" spans="1:7" x14ac:dyDescent="0.2">
      <c r="A13" s="11" t="s">
        <v>110</v>
      </c>
      <c r="B13" s="8">
        <v>27.598035116295499</v>
      </c>
      <c r="C13" s="8">
        <v>32.0319264005919</v>
      </c>
      <c r="D13" s="8">
        <v>36.407217074282201</v>
      </c>
      <c r="E13" s="8">
        <v>16.290852160410299</v>
      </c>
      <c r="F13" s="8">
        <v>10.0603119416679</v>
      </c>
      <c r="G13" s="7"/>
    </row>
    <row r="14" spans="1:7" x14ac:dyDescent="0.2">
      <c r="A14" s="11" t="s">
        <v>111</v>
      </c>
      <c r="B14" s="8">
        <v>28.186844711235199</v>
      </c>
      <c r="C14" s="8">
        <v>32.587341552453999</v>
      </c>
      <c r="D14" s="8">
        <v>37.380073404734802</v>
      </c>
      <c r="E14" s="8">
        <v>16.557565901257298</v>
      </c>
      <c r="F14" s="8">
        <v>9.5407886896701193</v>
      </c>
      <c r="G14" s="7"/>
    </row>
    <row r="15" spans="1:7" x14ac:dyDescent="0.2">
      <c r="A15" s="11" t="s">
        <v>112</v>
      </c>
      <c r="B15" s="8">
        <v>27.3920653833414</v>
      </c>
      <c r="C15" s="8">
        <v>31.586026380059302</v>
      </c>
      <c r="D15" s="8">
        <v>35.933653115141198</v>
      </c>
      <c r="E15" s="8">
        <v>16.311537849556501</v>
      </c>
      <c r="F15" s="8">
        <v>9.2949651607102695</v>
      </c>
      <c r="G15" s="7"/>
    </row>
    <row r="16" spans="1:7" x14ac:dyDescent="0.2">
      <c r="A16" s="11" t="s">
        <v>113</v>
      </c>
      <c r="B16" s="8">
        <v>28.407224134094498</v>
      </c>
      <c r="C16" s="8">
        <v>33.023438509597</v>
      </c>
      <c r="D16" s="8">
        <v>37.607648674902002</v>
      </c>
      <c r="E16" s="8">
        <v>17.258148233709701</v>
      </c>
      <c r="F16" s="8">
        <v>10.2891597177678</v>
      </c>
      <c r="G16" s="7"/>
    </row>
    <row r="17" spans="1:7" x14ac:dyDescent="0.2">
      <c r="A17" s="11" t="s">
        <v>114</v>
      </c>
      <c r="B17" s="8">
        <v>27.6760514984651</v>
      </c>
      <c r="C17" s="8">
        <v>31.540738143144601</v>
      </c>
      <c r="D17" s="8">
        <v>35.8599595130054</v>
      </c>
      <c r="E17" s="8">
        <v>16.657846518904101</v>
      </c>
      <c r="F17" s="8">
        <v>9.6589302630620093</v>
      </c>
      <c r="G17" s="7"/>
    </row>
    <row r="18" spans="1:7" x14ac:dyDescent="0.2">
      <c r="A18" s="11" t="s">
        <v>117</v>
      </c>
      <c r="B18" s="8">
        <v>7.8016382169600704E-2</v>
      </c>
      <c r="C18" s="8">
        <v>-0.49118825744729799</v>
      </c>
      <c r="D18" s="8">
        <v>-0.54725756127680103</v>
      </c>
      <c r="E18" s="8">
        <v>0.36699435849380202</v>
      </c>
      <c r="F18" s="8">
        <v>-0.40138167860589002</v>
      </c>
      <c r="G18" s="7" t="s">
        <v>116</v>
      </c>
    </row>
    <row r="19" spans="1:7" x14ac:dyDescent="0.2">
      <c r="A19" s="7"/>
      <c r="B19" s="7"/>
      <c r="C19" s="7"/>
      <c r="D19" s="7"/>
      <c r="E19" s="7"/>
      <c r="F19" s="7"/>
      <c r="G19" s="7"/>
    </row>
    <row r="20" spans="1:7" ht="30" customHeight="1" x14ac:dyDescent="0.25">
      <c r="A20" s="3" t="s">
        <v>361</v>
      </c>
    </row>
    <row r="21" spans="1:7" ht="47.25" x14ac:dyDescent="0.25">
      <c r="A21" s="5" t="s">
        <v>76</v>
      </c>
      <c r="B21" s="6" t="s">
        <v>368</v>
      </c>
      <c r="C21" s="6" t="s">
        <v>369</v>
      </c>
      <c r="D21" s="6" t="s">
        <v>370</v>
      </c>
      <c r="E21" s="6" t="s">
        <v>371</v>
      </c>
      <c r="F21" s="6" t="s">
        <v>372</v>
      </c>
      <c r="G21" s="6" t="s">
        <v>104</v>
      </c>
    </row>
    <row r="22" spans="1:7" x14ac:dyDescent="0.2">
      <c r="A22" s="11" t="s">
        <v>105</v>
      </c>
      <c r="B22" s="8">
        <v>15.1838199481942</v>
      </c>
      <c r="C22" s="8">
        <v>35.1268341477275</v>
      </c>
      <c r="D22" s="8">
        <v>36.895590003097098</v>
      </c>
      <c r="E22" s="8">
        <v>17.527907132193999</v>
      </c>
      <c r="F22" s="8">
        <v>11.086520076481801</v>
      </c>
      <c r="G22" s="7"/>
    </row>
    <row r="23" spans="1:7" x14ac:dyDescent="0.2">
      <c r="A23" s="11" t="s">
        <v>107</v>
      </c>
      <c r="B23" s="8">
        <v>16.5380255012746</v>
      </c>
      <c r="C23" s="8">
        <v>36.680171271327403</v>
      </c>
      <c r="D23" s="8">
        <v>38.760939516605802</v>
      </c>
      <c r="E23" s="8">
        <v>15.154301533219799</v>
      </c>
      <c r="F23" s="8">
        <v>13.051342138900701</v>
      </c>
      <c r="G23" s="7"/>
    </row>
    <row r="24" spans="1:7" x14ac:dyDescent="0.2">
      <c r="A24" s="11" t="s">
        <v>108</v>
      </c>
      <c r="B24" s="8">
        <v>15.979195933865901</v>
      </c>
      <c r="C24" s="8">
        <v>35.786310339507601</v>
      </c>
      <c r="D24" s="8">
        <v>37.606155441942498</v>
      </c>
      <c r="E24" s="8">
        <v>17.912661084512699</v>
      </c>
      <c r="F24" s="8">
        <v>11.4621614560655</v>
      </c>
      <c r="G24" s="7"/>
    </row>
    <row r="25" spans="1:7" x14ac:dyDescent="0.2">
      <c r="A25" s="11" t="s">
        <v>109</v>
      </c>
      <c r="B25" s="8">
        <v>16.773899779380901</v>
      </c>
      <c r="C25" s="8">
        <v>37.654725117923498</v>
      </c>
      <c r="D25" s="8">
        <v>39.647439907866797</v>
      </c>
      <c r="E25" s="8">
        <v>19.1202663423282</v>
      </c>
      <c r="F25" s="8">
        <v>11.283691313438499</v>
      </c>
      <c r="G25" s="7"/>
    </row>
    <row r="26" spans="1:7" x14ac:dyDescent="0.2">
      <c r="A26" s="11" t="s">
        <v>110</v>
      </c>
      <c r="B26" s="8">
        <v>16.269563829958798</v>
      </c>
      <c r="C26" s="8">
        <v>36.296708065712401</v>
      </c>
      <c r="D26" s="8">
        <v>38.483299454748099</v>
      </c>
      <c r="E26" s="8">
        <v>15.319562214429901</v>
      </c>
      <c r="F26" s="8">
        <v>13.2201113132827</v>
      </c>
      <c r="G26" s="7"/>
    </row>
    <row r="27" spans="1:7" x14ac:dyDescent="0.2">
      <c r="A27" s="11" t="s">
        <v>111</v>
      </c>
      <c r="B27" s="8">
        <v>16.870061462162401</v>
      </c>
      <c r="C27" s="8">
        <v>37.228180023440999</v>
      </c>
      <c r="D27" s="8">
        <v>39.693627165064797</v>
      </c>
      <c r="E27" s="8">
        <v>17.587730943688499</v>
      </c>
      <c r="F27" s="8">
        <v>10.0227345160948</v>
      </c>
      <c r="G27" s="7"/>
    </row>
    <row r="28" spans="1:7" x14ac:dyDescent="0.2">
      <c r="A28" s="11" t="s">
        <v>112</v>
      </c>
      <c r="B28" s="8">
        <v>16.278794638978798</v>
      </c>
      <c r="C28" s="8">
        <v>35.934180481039</v>
      </c>
      <c r="D28" s="8">
        <v>37.834748673977003</v>
      </c>
      <c r="E28" s="8">
        <v>17.8101872097624</v>
      </c>
      <c r="F28" s="8">
        <v>10.552870813397099</v>
      </c>
      <c r="G28" s="7"/>
    </row>
    <row r="29" spans="1:7" x14ac:dyDescent="0.2">
      <c r="A29" s="11" t="s">
        <v>113</v>
      </c>
      <c r="B29" s="8">
        <v>16.902923545989101</v>
      </c>
      <c r="C29" s="8">
        <v>37.147078186545301</v>
      </c>
      <c r="D29" s="8">
        <v>39.619150381546802</v>
      </c>
      <c r="E29" s="8">
        <v>17.7391095878248</v>
      </c>
      <c r="F29" s="8">
        <v>12.333301074228199</v>
      </c>
      <c r="G29" s="7"/>
    </row>
    <row r="30" spans="1:7" x14ac:dyDescent="0.2">
      <c r="A30" s="11" t="s">
        <v>114</v>
      </c>
      <c r="B30" s="8">
        <v>16.2644351114674</v>
      </c>
      <c r="C30" s="8">
        <v>35.376078527110799</v>
      </c>
      <c r="D30" s="8">
        <v>37.838258616509798</v>
      </c>
      <c r="E30" s="8">
        <v>16.5566110397946</v>
      </c>
      <c r="F30" s="8">
        <v>10.0868770004572</v>
      </c>
      <c r="G30" s="7"/>
    </row>
    <row r="31" spans="1:7" x14ac:dyDescent="0.2">
      <c r="A31" s="11" t="s">
        <v>117</v>
      </c>
      <c r="B31" s="8">
        <v>-5.12871849139884E-3</v>
      </c>
      <c r="C31" s="8">
        <v>-0.92062953860160202</v>
      </c>
      <c r="D31" s="8">
        <v>-0.64504083823830205</v>
      </c>
      <c r="E31" s="8">
        <v>1.2370488253647001</v>
      </c>
      <c r="F31" s="8">
        <v>-3.1332343128255</v>
      </c>
      <c r="G31" s="7" t="s">
        <v>116</v>
      </c>
    </row>
    <row r="32" spans="1:7" x14ac:dyDescent="0.2">
      <c r="A32" s="7"/>
      <c r="B32" s="7"/>
      <c r="C32" s="7"/>
      <c r="D32" s="7"/>
      <c r="E32" s="7"/>
      <c r="F32" s="7"/>
      <c r="G32" s="7"/>
    </row>
    <row r="33" spans="1:7" ht="30" customHeight="1" x14ac:dyDescent="0.25">
      <c r="A33" s="3" t="s">
        <v>362</v>
      </c>
    </row>
    <row r="34" spans="1:7" ht="47.25" x14ac:dyDescent="0.25">
      <c r="A34" s="5" t="s">
        <v>76</v>
      </c>
      <c r="B34" s="6" t="s">
        <v>373</v>
      </c>
      <c r="C34" s="6" t="s">
        <v>374</v>
      </c>
      <c r="D34" s="6" t="s">
        <v>375</v>
      </c>
      <c r="E34" s="6" t="s">
        <v>376</v>
      </c>
      <c r="F34" s="6" t="s">
        <v>377</v>
      </c>
      <c r="G34" s="6" t="s">
        <v>104</v>
      </c>
    </row>
    <row r="35" spans="1:7" x14ac:dyDescent="0.2">
      <c r="A35" s="11" t="s">
        <v>105</v>
      </c>
      <c r="B35" s="8">
        <v>11.1658237923081</v>
      </c>
      <c r="C35" s="8">
        <v>27.655839105934302</v>
      </c>
      <c r="D35" s="8">
        <v>33.068525314093797</v>
      </c>
      <c r="E35" s="8">
        <v>17.001775548554701</v>
      </c>
      <c r="F35" s="8">
        <v>11.553227060653199</v>
      </c>
      <c r="G35" s="7"/>
    </row>
    <row r="36" spans="1:7" x14ac:dyDescent="0.2">
      <c r="A36" s="11" t="s">
        <v>107</v>
      </c>
      <c r="B36" s="8">
        <v>11.438513511106301</v>
      </c>
      <c r="C36" s="8">
        <v>28.4514658167585</v>
      </c>
      <c r="D36" s="8">
        <v>34.012369409498802</v>
      </c>
      <c r="E36" s="8">
        <v>17.189086276250102</v>
      </c>
      <c r="F36" s="8">
        <v>10.3443777611069</v>
      </c>
      <c r="G36" s="7"/>
    </row>
    <row r="37" spans="1:7" x14ac:dyDescent="0.2">
      <c r="A37" s="11" t="s">
        <v>108</v>
      </c>
      <c r="B37" s="8">
        <v>10.7336012160953</v>
      </c>
      <c r="C37" s="8">
        <v>26.071540828702702</v>
      </c>
      <c r="D37" s="8">
        <v>31.042251993477301</v>
      </c>
      <c r="E37" s="8">
        <v>16.096029216187102</v>
      </c>
      <c r="F37" s="8">
        <v>10.193445632221099</v>
      </c>
      <c r="G37" s="7"/>
    </row>
    <row r="38" spans="1:7" x14ac:dyDescent="0.2">
      <c r="A38" s="11" t="s">
        <v>109</v>
      </c>
      <c r="B38" s="8">
        <v>11.437916687993599</v>
      </c>
      <c r="C38" s="8">
        <v>28.032460561127799</v>
      </c>
      <c r="D38" s="8">
        <v>33.803689877518302</v>
      </c>
      <c r="E38" s="8">
        <v>17.078223985394299</v>
      </c>
      <c r="F38" s="8">
        <v>9.1676810167367808</v>
      </c>
      <c r="G38" s="7"/>
    </row>
    <row r="39" spans="1:7" x14ac:dyDescent="0.2">
      <c r="A39" s="11" t="s">
        <v>110</v>
      </c>
      <c r="B39" s="8">
        <v>11.336112216463301</v>
      </c>
      <c r="C39" s="8">
        <v>27.425569242981702</v>
      </c>
      <c r="D39" s="8">
        <v>33.2626802044418</v>
      </c>
      <c r="E39" s="8">
        <v>16.5981723799406</v>
      </c>
      <c r="F39" s="8">
        <v>7.46291571353159</v>
      </c>
      <c r="G39" s="7"/>
    </row>
    <row r="40" spans="1:7" x14ac:dyDescent="0.2">
      <c r="A40" s="11" t="s">
        <v>111</v>
      </c>
      <c r="B40" s="8">
        <v>11.3263234337442</v>
      </c>
      <c r="C40" s="8">
        <v>27.5037600683427</v>
      </c>
      <c r="D40" s="8">
        <v>33.843245045436198</v>
      </c>
      <c r="E40" s="8">
        <v>16.189409314953</v>
      </c>
      <c r="F40" s="8">
        <v>9.0394009725906308</v>
      </c>
      <c r="G40" s="7"/>
    </row>
    <row r="41" spans="1:7" x14ac:dyDescent="0.2">
      <c r="A41" s="11" t="s">
        <v>112</v>
      </c>
      <c r="B41" s="8">
        <v>11.121882048471999</v>
      </c>
      <c r="C41" s="8">
        <v>26.851218357312</v>
      </c>
      <c r="D41" s="8">
        <v>32.992691335502897</v>
      </c>
      <c r="E41" s="8">
        <v>15.8414472437962</v>
      </c>
      <c r="F41" s="8">
        <v>8.1805002119542198</v>
      </c>
      <c r="G41" s="7"/>
    </row>
    <row r="42" spans="1:7" x14ac:dyDescent="0.2">
      <c r="A42" s="11" t="s">
        <v>113</v>
      </c>
      <c r="B42" s="8">
        <v>11.5233696786319</v>
      </c>
      <c r="C42" s="8">
        <v>28.4396332523796</v>
      </c>
      <c r="D42" s="8">
        <v>34.530637996976203</v>
      </c>
      <c r="E42" s="8">
        <v>17.0740801152659</v>
      </c>
      <c r="F42" s="8">
        <v>8.6708550413729704</v>
      </c>
      <c r="G42" s="7"/>
    </row>
    <row r="43" spans="1:7" x14ac:dyDescent="0.2">
      <c r="A43" s="11" t="s">
        <v>114</v>
      </c>
      <c r="B43" s="8">
        <v>11.420065079081301</v>
      </c>
      <c r="C43" s="8">
        <v>27.339566684896099</v>
      </c>
      <c r="D43" s="8">
        <v>32.897960109651201</v>
      </c>
      <c r="E43" s="8">
        <v>16.697119598417</v>
      </c>
      <c r="F43" s="8">
        <v>9.2668947221446505</v>
      </c>
      <c r="G43" s="7"/>
    </row>
    <row r="44" spans="1:7" x14ac:dyDescent="0.2">
      <c r="A44" s="11" t="s">
        <v>117</v>
      </c>
      <c r="B44" s="8">
        <v>8.3952862618000196E-2</v>
      </c>
      <c r="C44" s="8">
        <v>-8.6002558085603198E-2</v>
      </c>
      <c r="D44" s="8">
        <v>-0.36472009479059903</v>
      </c>
      <c r="E44" s="8">
        <v>9.8947218476400395E-2</v>
      </c>
      <c r="F44" s="8">
        <v>1.80397900861306</v>
      </c>
      <c r="G44" s="7" t="s">
        <v>116</v>
      </c>
    </row>
    <row r="45" spans="1:7" x14ac:dyDescent="0.2">
      <c r="A45" s="7"/>
      <c r="B45" s="7"/>
      <c r="C45" s="7"/>
      <c r="D45" s="7"/>
      <c r="E45" s="7"/>
      <c r="F45" s="7"/>
      <c r="G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5"/>
  <sheetViews>
    <sheetView workbookViewId="0"/>
  </sheetViews>
  <sheetFormatPr defaultColWidth="10.88671875" defaultRowHeight="15" x14ac:dyDescent="0.2"/>
  <cols>
    <col min="1" max="1" width="21.77734375" customWidth="1"/>
    <col min="2" max="15" width="18.77734375" customWidth="1"/>
    <col min="16" max="16" width="70.77734375" customWidth="1"/>
  </cols>
  <sheetData>
    <row r="1" spans="1:16" ht="19.5" x14ac:dyDescent="0.3">
      <c r="A1" s="2" t="s">
        <v>378</v>
      </c>
    </row>
    <row r="2" spans="1:16" x14ac:dyDescent="0.2">
      <c r="A2" t="s">
        <v>130</v>
      </c>
    </row>
    <row r="3" spans="1:16" ht="30" customHeight="1" x14ac:dyDescent="0.25">
      <c r="A3" s="3" t="s">
        <v>69</v>
      </c>
    </row>
    <row r="4" spans="1:16" x14ac:dyDescent="0.2">
      <c r="A4" t="s">
        <v>131</v>
      </c>
    </row>
    <row r="5" spans="1:16" x14ac:dyDescent="0.2">
      <c r="A5" t="s">
        <v>132</v>
      </c>
    </row>
    <row r="6" spans="1:16" x14ac:dyDescent="0.2">
      <c r="A6" t="s">
        <v>379</v>
      </c>
    </row>
    <row r="7" spans="1:16" ht="30" customHeight="1" x14ac:dyDescent="0.25">
      <c r="A7" s="3" t="s">
        <v>380</v>
      </c>
    </row>
    <row r="8" spans="1:16" ht="31.5" x14ac:dyDescent="0.25">
      <c r="A8" s="5" t="s">
        <v>76</v>
      </c>
      <c r="B8" s="6" t="s">
        <v>383</v>
      </c>
      <c r="C8" s="6" t="s">
        <v>384</v>
      </c>
      <c r="D8" s="6" t="s">
        <v>385</v>
      </c>
      <c r="E8" s="6" t="s">
        <v>386</v>
      </c>
      <c r="F8" s="6" t="s">
        <v>387</v>
      </c>
      <c r="G8" s="6" t="s">
        <v>388</v>
      </c>
      <c r="H8" s="6" t="s">
        <v>389</v>
      </c>
      <c r="I8" s="6" t="s">
        <v>390</v>
      </c>
      <c r="J8" s="6" t="s">
        <v>391</v>
      </c>
      <c r="K8" s="6" t="s">
        <v>392</v>
      </c>
      <c r="L8" s="6" t="s">
        <v>393</v>
      </c>
      <c r="M8" s="6" t="s">
        <v>394</v>
      </c>
      <c r="N8" s="6" t="s">
        <v>395</v>
      </c>
      <c r="O8" s="6" t="s">
        <v>396</v>
      </c>
      <c r="P8" s="6" t="s">
        <v>104</v>
      </c>
    </row>
    <row r="9" spans="1:16" x14ac:dyDescent="0.2">
      <c r="A9" s="11" t="s">
        <v>105</v>
      </c>
      <c r="B9" s="7">
        <v>836000</v>
      </c>
      <c r="C9" s="7">
        <v>808000</v>
      </c>
      <c r="D9" s="7">
        <v>86000</v>
      </c>
      <c r="E9" s="7">
        <v>192000</v>
      </c>
      <c r="F9" s="7">
        <v>297000</v>
      </c>
      <c r="G9" s="7">
        <v>233000</v>
      </c>
      <c r="H9" s="7">
        <v>28000</v>
      </c>
      <c r="I9" s="8">
        <v>56.510435854156903</v>
      </c>
      <c r="J9" s="8">
        <v>69.2936908863783</v>
      </c>
      <c r="K9" s="8">
        <v>43.571414075817799</v>
      </c>
      <c r="L9" s="8">
        <v>79.796941213690403</v>
      </c>
      <c r="M9" s="8">
        <v>82.672035973242401</v>
      </c>
      <c r="N9" s="8">
        <v>63.139965092196199</v>
      </c>
      <c r="O9" s="8">
        <v>9.0322765670657308</v>
      </c>
      <c r="P9" s="7"/>
    </row>
    <row r="10" spans="1:16" x14ac:dyDescent="0.2">
      <c r="A10" s="11" t="s">
        <v>107</v>
      </c>
      <c r="B10" s="7">
        <v>853000</v>
      </c>
      <c r="C10" s="7">
        <v>817000</v>
      </c>
      <c r="D10" s="7">
        <v>93000</v>
      </c>
      <c r="E10" s="7">
        <v>194000</v>
      </c>
      <c r="F10" s="7">
        <v>297000</v>
      </c>
      <c r="G10" s="7">
        <v>233000</v>
      </c>
      <c r="H10" s="7">
        <v>36000</v>
      </c>
      <c r="I10" s="8">
        <v>57.587956120349702</v>
      </c>
      <c r="J10" s="8">
        <v>70.008295583287506</v>
      </c>
      <c r="K10" s="8">
        <v>46.918585793058703</v>
      </c>
      <c r="L10" s="8">
        <v>80.730645623984003</v>
      </c>
      <c r="M10" s="8">
        <v>82.419242001932204</v>
      </c>
      <c r="N10" s="8">
        <v>63.247251481014501</v>
      </c>
      <c r="O10" s="8">
        <v>11.4557636910541</v>
      </c>
      <c r="P10" s="7"/>
    </row>
    <row r="11" spans="1:16" x14ac:dyDescent="0.2">
      <c r="A11" s="11" t="s">
        <v>108</v>
      </c>
      <c r="B11" s="7">
        <v>858000</v>
      </c>
      <c r="C11" s="7">
        <v>825000</v>
      </c>
      <c r="D11" s="7">
        <v>100000</v>
      </c>
      <c r="E11" s="7">
        <v>190000</v>
      </c>
      <c r="F11" s="7">
        <v>296000</v>
      </c>
      <c r="G11" s="7">
        <v>239000</v>
      </c>
      <c r="H11" s="7">
        <v>33000</v>
      </c>
      <c r="I11" s="8">
        <v>57.810708603284802</v>
      </c>
      <c r="J11" s="8">
        <v>70.519368816325397</v>
      </c>
      <c r="K11" s="8">
        <v>50.356696850652497</v>
      </c>
      <c r="L11" s="8">
        <v>78.796867092020904</v>
      </c>
      <c r="M11" s="8">
        <v>81.977351216769705</v>
      </c>
      <c r="N11" s="8">
        <v>64.7181978511842</v>
      </c>
      <c r="O11" s="8">
        <v>10.609880792851399</v>
      </c>
      <c r="P11" s="7"/>
    </row>
    <row r="12" spans="1:16" x14ac:dyDescent="0.2">
      <c r="A12" s="11" t="s">
        <v>109</v>
      </c>
      <c r="B12" s="7">
        <v>853000</v>
      </c>
      <c r="C12" s="7">
        <v>820000</v>
      </c>
      <c r="D12" s="7">
        <v>101000</v>
      </c>
      <c r="E12" s="7">
        <v>187000</v>
      </c>
      <c r="F12" s="7">
        <v>298000</v>
      </c>
      <c r="G12" s="7">
        <v>233000</v>
      </c>
      <c r="H12" s="7">
        <v>34000</v>
      </c>
      <c r="I12" s="8">
        <v>56.919634669698901</v>
      </c>
      <c r="J12" s="8">
        <v>69.672667674296406</v>
      </c>
      <c r="K12" s="8">
        <v>52.496355212435297</v>
      </c>
      <c r="L12" s="8">
        <v>78.7050311318891</v>
      </c>
      <c r="M12" s="8">
        <v>80.281507986118598</v>
      </c>
      <c r="N12" s="8">
        <v>62.264357445263698</v>
      </c>
      <c r="O12" s="8">
        <v>10.488785448783201</v>
      </c>
      <c r="P12" s="7"/>
    </row>
    <row r="13" spans="1:16" x14ac:dyDescent="0.2">
      <c r="A13" s="11" t="s">
        <v>110</v>
      </c>
      <c r="B13" s="7">
        <v>862000</v>
      </c>
      <c r="C13" s="7">
        <v>833000</v>
      </c>
      <c r="D13" s="7">
        <v>105000</v>
      </c>
      <c r="E13" s="7">
        <v>195000</v>
      </c>
      <c r="F13" s="7">
        <v>302000</v>
      </c>
      <c r="G13" s="7">
        <v>230000</v>
      </c>
      <c r="H13" s="7">
        <v>28000</v>
      </c>
      <c r="I13" s="8">
        <v>57.380492687738197</v>
      </c>
      <c r="J13" s="8">
        <v>70.805976897782301</v>
      </c>
      <c r="K13" s="8">
        <v>54.583991915632403</v>
      </c>
      <c r="L13" s="8">
        <v>82.371117940416397</v>
      </c>
      <c r="M13" s="8">
        <v>81.326744937526897</v>
      </c>
      <c r="N13" s="8">
        <v>61.420469846077602</v>
      </c>
      <c r="O13" s="8">
        <v>8.7645650340697205</v>
      </c>
      <c r="P13" s="7"/>
    </row>
    <row r="14" spans="1:16" x14ac:dyDescent="0.2">
      <c r="A14" s="11" t="s">
        <v>111</v>
      </c>
      <c r="B14" s="7">
        <v>865000</v>
      </c>
      <c r="C14" s="7">
        <v>832000</v>
      </c>
      <c r="D14" s="7">
        <v>104000</v>
      </c>
      <c r="E14" s="7">
        <v>189000</v>
      </c>
      <c r="F14" s="7">
        <v>301000</v>
      </c>
      <c r="G14" s="7">
        <v>238000</v>
      </c>
      <c r="H14" s="7">
        <v>33000</v>
      </c>
      <c r="I14" s="8">
        <v>57.527935496786597</v>
      </c>
      <c r="J14" s="8">
        <v>70.681157696164206</v>
      </c>
      <c r="K14" s="8">
        <v>53.819440850420797</v>
      </c>
      <c r="L14" s="8">
        <v>79.812069643287401</v>
      </c>
      <c r="M14" s="8">
        <v>81.044639949619594</v>
      </c>
      <c r="N14" s="8">
        <v>63.348852570795401</v>
      </c>
      <c r="O14" s="8">
        <v>10.1529383319102</v>
      </c>
      <c r="P14" s="7"/>
    </row>
    <row r="15" spans="1:16" x14ac:dyDescent="0.2">
      <c r="A15" s="11" t="s">
        <v>112</v>
      </c>
      <c r="B15" s="7">
        <v>867000</v>
      </c>
      <c r="C15" s="7">
        <v>838000</v>
      </c>
      <c r="D15" s="7">
        <v>106000</v>
      </c>
      <c r="E15" s="7">
        <v>189000</v>
      </c>
      <c r="F15" s="7">
        <v>299000</v>
      </c>
      <c r="G15" s="7">
        <v>244000</v>
      </c>
      <c r="H15" s="7">
        <v>29000</v>
      </c>
      <c r="I15" s="8">
        <v>57.5926178040026</v>
      </c>
      <c r="J15" s="8">
        <v>71.179640606656804</v>
      </c>
      <c r="K15" s="8">
        <v>54.773996559188703</v>
      </c>
      <c r="L15" s="8">
        <v>80.0573809049571</v>
      </c>
      <c r="M15" s="8">
        <v>80.506653831364602</v>
      </c>
      <c r="N15" s="8">
        <v>64.824941656088896</v>
      </c>
      <c r="O15" s="8">
        <v>8.9141424132400395</v>
      </c>
      <c r="P15" s="7"/>
    </row>
    <row r="16" spans="1:16" x14ac:dyDescent="0.2">
      <c r="A16" s="11" t="s">
        <v>113</v>
      </c>
      <c r="B16" s="7">
        <v>860000</v>
      </c>
      <c r="C16" s="7">
        <v>828000</v>
      </c>
      <c r="D16" s="7">
        <v>101000</v>
      </c>
      <c r="E16" s="7">
        <v>188000</v>
      </c>
      <c r="F16" s="7">
        <v>301000</v>
      </c>
      <c r="G16" s="7">
        <v>238000</v>
      </c>
      <c r="H16" s="7">
        <v>33000</v>
      </c>
      <c r="I16" s="8">
        <v>57.037997748222601</v>
      </c>
      <c r="J16" s="8">
        <v>70.273980860650894</v>
      </c>
      <c r="K16" s="8">
        <v>51.797423495536698</v>
      </c>
      <c r="L16" s="8">
        <v>79.807161364312094</v>
      </c>
      <c r="M16" s="8">
        <v>80.953954083002998</v>
      </c>
      <c r="N16" s="8">
        <v>63.267179227965599</v>
      </c>
      <c r="O16" s="8">
        <v>9.8495878725870902</v>
      </c>
      <c r="P16" s="7"/>
    </row>
    <row r="17" spans="1:16" x14ac:dyDescent="0.2">
      <c r="A17" s="11" t="s">
        <v>114</v>
      </c>
      <c r="B17" s="7">
        <v>877000</v>
      </c>
      <c r="C17" s="7">
        <v>845000</v>
      </c>
      <c r="D17" s="7">
        <v>97000</v>
      </c>
      <c r="E17" s="7">
        <v>191000</v>
      </c>
      <c r="F17" s="7">
        <v>310000</v>
      </c>
      <c r="G17" s="7">
        <v>247000</v>
      </c>
      <c r="H17" s="7">
        <v>32000</v>
      </c>
      <c r="I17" s="8">
        <v>58.0896683578896</v>
      </c>
      <c r="J17" s="8">
        <v>71.748744204756406</v>
      </c>
      <c r="K17" s="8">
        <v>49.587799904462003</v>
      </c>
      <c r="L17" s="8">
        <v>81.439805176282206</v>
      </c>
      <c r="M17" s="8">
        <v>83.231169973898005</v>
      </c>
      <c r="N17" s="8">
        <v>65.785820288189996</v>
      </c>
      <c r="O17" s="8">
        <v>9.6409768608126907</v>
      </c>
      <c r="P17" s="7"/>
    </row>
    <row r="18" spans="1:16" x14ac:dyDescent="0.2">
      <c r="A18" s="11" t="s">
        <v>117</v>
      </c>
      <c r="B18" s="7">
        <v>16000</v>
      </c>
      <c r="C18" s="7">
        <v>12000</v>
      </c>
      <c r="D18" s="7">
        <v>-9000</v>
      </c>
      <c r="E18" s="7">
        <v>-4000</v>
      </c>
      <c r="F18" s="7">
        <v>8000</v>
      </c>
      <c r="G18" s="7">
        <v>17000</v>
      </c>
      <c r="H18" s="7">
        <v>4000</v>
      </c>
      <c r="I18" s="8">
        <v>0.70917567015140304</v>
      </c>
      <c r="J18" s="8">
        <v>0.94276730697410505</v>
      </c>
      <c r="K18" s="8">
        <v>-4.9961920111704003</v>
      </c>
      <c r="L18" s="8">
        <v>-0.93131276413419095</v>
      </c>
      <c r="M18" s="8">
        <v>1.9044250363711099</v>
      </c>
      <c r="N18" s="8">
        <v>4.3653504421123897</v>
      </c>
      <c r="O18" s="8">
        <v>0.87641182674297002</v>
      </c>
      <c r="P18" s="7" t="s">
        <v>116</v>
      </c>
    </row>
    <row r="19" spans="1:16" x14ac:dyDescent="0.2">
      <c r="A19" s="7"/>
      <c r="B19" s="7"/>
      <c r="C19" s="7"/>
      <c r="D19" s="7"/>
      <c r="E19" s="7"/>
      <c r="F19" s="7"/>
      <c r="G19" s="7"/>
      <c r="H19" s="7"/>
      <c r="I19" s="8"/>
      <c r="J19" s="8"/>
      <c r="K19" s="8"/>
      <c r="L19" s="8"/>
      <c r="M19" s="8"/>
      <c r="N19" s="8"/>
      <c r="O19" s="8"/>
      <c r="P19" s="7"/>
    </row>
    <row r="20" spans="1:16" ht="30" customHeight="1" x14ac:dyDescent="0.25">
      <c r="A20" s="3" t="s">
        <v>381</v>
      </c>
    </row>
    <row r="21" spans="1:16" ht="47.25" x14ac:dyDescent="0.25">
      <c r="A21" s="5" t="s">
        <v>76</v>
      </c>
      <c r="B21" s="6" t="s">
        <v>397</v>
      </c>
      <c r="C21" s="6" t="s">
        <v>398</v>
      </c>
      <c r="D21" s="6" t="s">
        <v>399</v>
      </c>
      <c r="E21" s="6" t="s">
        <v>400</v>
      </c>
      <c r="F21" s="6" t="s">
        <v>401</v>
      </c>
      <c r="G21" s="6" t="s">
        <v>402</v>
      </c>
      <c r="H21" s="6" t="s">
        <v>403</v>
      </c>
      <c r="I21" s="6" t="s">
        <v>404</v>
      </c>
      <c r="J21" s="6" t="s">
        <v>405</v>
      </c>
      <c r="K21" s="6" t="s">
        <v>406</v>
      </c>
      <c r="L21" s="6" t="s">
        <v>407</v>
      </c>
      <c r="M21" s="6" t="s">
        <v>408</v>
      </c>
      <c r="N21" s="6" t="s">
        <v>409</v>
      </c>
      <c r="O21" s="6" t="s">
        <v>410</v>
      </c>
      <c r="P21" s="6" t="s">
        <v>104</v>
      </c>
    </row>
    <row r="22" spans="1:16" x14ac:dyDescent="0.2">
      <c r="A22" s="11" t="s">
        <v>105</v>
      </c>
      <c r="B22" s="7">
        <v>432000</v>
      </c>
      <c r="C22" s="7">
        <v>415000</v>
      </c>
      <c r="D22" s="7">
        <v>45000</v>
      </c>
      <c r="E22" s="7">
        <v>99000</v>
      </c>
      <c r="F22" s="7">
        <v>151000</v>
      </c>
      <c r="G22" s="7">
        <v>120000</v>
      </c>
      <c r="H22" s="7">
        <v>17000</v>
      </c>
      <c r="I22" s="8">
        <v>59.781043803686202</v>
      </c>
      <c r="J22" s="8">
        <v>71.909331373480299</v>
      </c>
      <c r="K22" s="8">
        <v>44.358466975791799</v>
      </c>
      <c r="L22" s="8">
        <v>82.297786186066602</v>
      </c>
      <c r="M22" s="8">
        <v>86.260833771639</v>
      </c>
      <c r="N22" s="8">
        <v>66.5523470720658</v>
      </c>
      <c r="O22" s="8">
        <v>11.9067005124767</v>
      </c>
      <c r="P22" s="7"/>
    </row>
    <row r="23" spans="1:16" x14ac:dyDescent="0.2">
      <c r="A23" s="11" t="s">
        <v>107</v>
      </c>
      <c r="B23" s="7">
        <v>451000</v>
      </c>
      <c r="C23" s="7">
        <v>427000</v>
      </c>
      <c r="D23" s="7">
        <v>50000</v>
      </c>
      <c r="E23" s="7">
        <v>103000</v>
      </c>
      <c r="F23" s="7">
        <v>153000</v>
      </c>
      <c r="G23" s="7">
        <v>122000</v>
      </c>
      <c r="H23" s="7">
        <v>24000</v>
      </c>
      <c r="I23" s="8">
        <v>62.284721234115302</v>
      </c>
      <c r="J23" s="8">
        <v>73.965039009069201</v>
      </c>
      <c r="K23" s="8">
        <v>49.199948859669</v>
      </c>
      <c r="L23" s="8">
        <v>85.352271408919904</v>
      </c>
      <c r="M23" s="8">
        <v>87.169513887698997</v>
      </c>
      <c r="N23" s="8">
        <v>67.481123695314196</v>
      </c>
      <c r="O23" s="8">
        <v>16.1827115609346</v>
      </c>
      <c r="P23" s="7"/>
    </row>
    <row r="24" spans="1:16" x14ac:dyDescent="0.2">
      <c r="A24" s="11" t="s">
        <v>108</v>
      </c>
      <c r="B24" s="7">
        <v>447000</v>
      </c>
      <c r="C24" s="7">
        <v>426000</v>
      </c>
      <c r="D24" s="7">
        <v>52000</v>
      </c>
      <c r="E24" s="7">
        <v>101000</v>
      </c>
      <c r="F24" s="7">
        <v>147000</v>
      </c>
      <c r="G24" s="7">
        <v>125000</v>
      </c>
      <c r="H24" s="7">
        <v>21000</v>
      </c>
      <c r="I24" s="8">
        <v>61.538472139913701</v>
      </c>
      <c r="J24" s="8">
        <v>73.507407900032604</v>
      </c>
      <c r="K24" s="8">
        <v>51.398320053381497</v>
      </c>
      <c r="L24" s="8">
        <v>83.450054984579495</v>
      </c>
      <c r="M24" s="8">
        <v>83.869332133151801</v>
      </c>
      <c r="N24" s="8">
        <v>69.252031529560298</v>
      </c>
      <c r="O24" s="8">
        <v>14.300420640710101</v>
      </c>
      <c r="P24" s="7"/>
    </row>
    <row r="25" spans="1:16" x14ac:dyDescent="0.2">
      <c r="A25" s="11" t="s">
        <v>109</v>
      </c>
      <c r="B25" s="7">
        <v>445000</v>
      </c>
      <c r="C25" s="7">
        <v>426000</v>
      </c>
      <c r="D25" s="7">
        <v>53000</v>
      </c>
      <c r="E25" s="7">
        <v>98000</v>
      </c>
      <c r="F25" s="7">
        <v>152000</v>
      </c>
      <c r="G25" s="7">
        <v>122000</v>
      </c>
      <c r="H25" s="7">
        <v>19000</v>
      </c>
      <c r="I25" s="8">
        <v>60.8875360330007</v>
      </c>
      <c r="J25" s="8">
        <v>73.438407714571895</v>
      </c>
      <c r="K25" s="8">
        <v>53.538007883413698</v>
      </c>
      <c r="L25" s="8">
        <v>83.825901429485796</v>
      </c>
      <c r="M25" s="8">
        <v>84.474261744034195</v>
      </c>
      <c r="N25" s="8">
        <v>66.784002968881296</v>
      </c>
      <c r="O25" s="8">
        <v>12.8375702858953</v>
      </c>
      <c r="P25" s="7"/>
    </row>
    <row r="26" spans="1:16" x14ac:dyDescent="0.2">
      <c r="A26" s="11" t="s">
        <v>110</v>
      </c>
      <c r="B26" s="7">
        <v>448000</v>
      </c>
      <c r="C26" s="7">
        <v>433000</v>
      </c>
      <c r="D26" s="7">
        <v>56000</v>
      </c>
      <c r="E26" s="7">
        <v>102000</v>
      </c>
      <c r="F26" s="7">
        <v>155000</v>
      </c>
      <c r="G26" s="7">
        <v>119000</v>
      </c>
      <c r="H26" s="7">
        <v>16000</v>
      </c>
      <c r="I26" s="8">
        <v>61.169184916701198</v>
      </c>
      <c r="J26" s="8">
        <v>74.528323020111202</v>
      </c>
      <c r="K26" s="8">
        <v>56.309668112559201</v>
      </c>
      <c r="L26" s="8">
        <v>87.590629274965806</v>
      </c>
      <c r="M26" s="8">
        <v>85.937942406022501</v>
      </c>
      <c r="N26" s="8">
        <v>64.909468587971702</v>
      </c>
      <c r="O26" s="8">
        <v>10.3193603610104</v>
      </c>
      <c r="P26" s="7"/>
    </row>
    <row r="27" spans="1:16" x14ac:dyDescent="0.2">
      <c r="A27" s="11" t="s">
        <v>111</v>
      </c>
      <c r="B27" s="7">
        <v>453000</v>
      </c>
      <c r="C27" s="7">
        <v>434000</v>
      </c>
      <c r="D27" s="7">
        <v>52000</v>
      </c>
      <c r="E27" s="7">
        <v>101000</v>
      </c>
      <c r="F27" s="7">
        <v>157000</v>
      </c>
      <c r="G27" s="7">
        <v>124000</v>
      </c>
      <c r="H27" s="7">
        <v>19000</v>
      </c>
      <c r="I27" s="8">
        <v>61.739568786402799</v>
      </c>
      <c r="J27" s="8">
        <v>74.741595947521702</v>
      </c>
      <c r="K27" s="8">
        <v>52.433351673085603</v>
      </c>
      <c r="L27" s="8">
        <v>86.382592462556801</v>
      </c>
      <c r="M27" s="8">
        <v>87.051860234200305</v>
      </c>
      <c r="N27" s="8">
        <v>67.395188703913504</v>
      </c>
      <c r="O27" s="8">
        <v>12.527380828204899</v>
      </c>
      <c r="P27" s="7"/>
    </row>
    <row r="28" spans="1:16" x14ac:dyDescent="0.2">
      <c r="A28" s="11" t="s">
        <v>112</v>
      </c>
      <c r="B28" s="7">
        <v>453000</v>
      </c>
      <c r="C28" s="7">
        <v>434000</v>
      </c>
      <c r="D28" s="7">
        <v>53000</v>
      </c>
      <c r="E28" s="7">
        <v>102000</v>
      </c>
      <c r="F28" s="7">
        <v>154000</v>
      </c>
      <c r="G28" s="7">
        <v>125000</v>
      </c>
      <c r="H28" s="7">
        <v>19000</v>
      </c>
      <c r="I28" s="8">
        <v>61.614260241796302</v>
      </c>
      <c r="J28" s="8">
        <v>74.632384585457899</v>
      </c>
      <c r="K28" s="8">
        <v>52.760307477288599</v>
      </c>
      <c r="L28" s="8">
        <v>87.200686106346495</v>
      </c>
      <c r="M28" s="8">
        <v>85.6142217493461</v>
      </c>
      <c r="N28" s="8">
        <v>67.792900696864095</v>
      </c>
      <c r="O28" s="8">
        <v>12.6168678445779</v>
      </c>
      <c r="P28" s="7"/>
    </row>
    <row r="29" spans="1:16" x14ac:dyDescent="0.2">
      <c r="A29" s="11" t="s">
        <v>113</v>
      </c>
      <c r="B29" s="7">
        <v>455000</v>
      </c>
      <c r="C29" s="7">
        <v>432000</v>
      </c>
      <c r="D29" s="7">
        <v>56000</v>
      </c>
      <c r="E29" s="7">
        <v>99000</v>
      </c>
      <c r="F29" s="7">
        <v>155000</v>
      </c>
      <c r="G29" s="7">
        <v>121000</v>
      </c>
      <c r="H29" s="7">
        <v>23000</v>
      </c>
      <c r="I29" s="8">
        <v>61.778406537532597</v>
      </c>
      <c r="J29" s="8">
        <v>74.292266193238504</v>
      </c>
      <c r="K29" s="8">
        <v>55.900058707051798</v>
      </c>
      <c r="L29" s="8">
        <v>85.305312357697005</v>
      </c>
      <c r="M29" s="8">
        <v>85.989886471772905</v>
      </c>
      <c r="N29" s="8">
        <v>65.864986714291902</v>
      </c>
      <c r="O29" s="8">
        <v>14.925123184438499</v>
      </c>
      <c r="P29" s="7"/>
    </row>
    <row r="30" spans="1:16" x14ac:dyDescent="0.2">
      <c r="A30" s="11" t="s">
        <v>114</v>
      </c>
      <c r="B30" s="7">
        <v>460000</v>
      </c>
      <c r="C30" s="7">
        <v>438000</v>
      </c>
      <c r="D30" s="7">
        <v>51000</v>
      </c>
      <c r="E30" s="7">
        <v>102000</v>
      </c>
      <c r="F30" s="7">
        <v>157000</v>
      </c>
      <c r="G30" s="7">
        <v>128000</v>
      </c>
      <c r="H30" s="7">
        <v>21000</v>
      </c>
      <c r="I30" s="8">
        <v>62.314550516263203</v>
      </c>
      <c r="J30" s="8">
        <v>75.349646442331306</v>
      </c>
      <c r="K30" s="8">
        <v>50.769902373204197</v>
      </c>
      <c r="L30" s="8">
        <v>87.929416828061093</v>
      </c>
      <c r="M30" s="8">
        <v>86.520329424501398</v>
      </c>
      <c r="N30" s="8">
        <v>69.869697085200599</v>
      </c>
      <c r="O30" s="8">
        <v>13.756620533741501</v>
      </c>
      <c r="P30" s="7"/>
    </row>
    <row r="31" spans="1:16" x14ac:dyDescent="0.2">
      <c r="A31" s="11" t="s">
        <v>117</v>
      </c>
      <c r="B31" s="7">
        <v>12000</v>
      </c>
      <c r="C31" s="7">
        <v>6000</v>
      </c>
      <c r="D31" s="7">
        <v>-5000</v>
      </c>
      <c r="E31" s="7">
        <v>0</v>
      </c>
      <c r="F31" s="7">
        <v>2000</v>
      </c>
      <c r="G31" s="7">
        <v>9000</v>
      </c>
      <c r="H31" s="7">
        <v>6000</v>
      </c>
      <c r="I31" s="8">
        <v>1.14536559956201</v>
      </c>
      <c r="J31" s="8">
        <v>0.82132342222010402</v>
      </c>
      <c r="K31" s="8">
        <v>-5.5397657393550004</v>
      </c>
      <c r="L31" s="8">
        <v>0.33878755309528702</v>
      </c>
      <c r="M31" s="8">
        <v>0.58238701847889696</v>
      </c>
      <c r="N31" s="8">
        <v>4.9602284972288997</v>
      </c>
      <c r="O31" s="8">
        <v>3.4372601727310998</v>
      </c>
      <c r="P31" s="7" t="s">
        <v>116</v>
      </c>
    </row>
    <row r="32" spans="1:16" x14ac:dyDescent="0.2">
      <c r="A32" s="7"/>
      <c r="B32" s="7"/>
      <c r="C32" s="7"/>
      <c r="D32" s="7"/>
      <c r="E32" s="7"/>
      <c r="F32" s="7"/>
      <c r="G32" s="7"/>
      <c r="H32" s="7"/>
      <c r="I32" s="8"/>
      <c r="J32" s="8"/>
      <c r="K32" s="8"/>
      <c r="L32" s="8"/>
      <c r="M32" s="8"/>
      <c r="N32" s="8"/>
      <c r="O32" s="8"/>
      <c r="P32" s="7"/>
    </row>
    <row r="33" spans="1:16" ht="30" customHeight="1" x14ac:dyDescent="0.25">
      <c r="A33" s="3" t="s">
        <v>382</v>
      </c>
    </row>
    <row r="34" spans="1:16" ht="47.25" x14ac:dyDescent="0.25">
      <c r="A34" s="5" t="s">
        <v>76</v>
      </c>
      <c r="B34" s="6" t="s">
        <v>411</v>
      </c>
      <c r="C34" s="6" t="s">
        <v>412</v>
      </c>
      <c r="D34" s="6" t="s">
        <v>413</v>
      </c>
      <c r="E34" s="6" t="s">
        <v>414</v>
      </c>
      <c r="F34" s="6" t="s">
        <v>415</v>
      </c>
      <c r="G34" s="6" t="s">
        <v>416</v>
      </c>
      <c r="H34" s="6" t="s">
        <v>417</v>
      </c>
      <c r="I34" s="6" t="s">
        <v>418</v>
      </c>
      <c r="J34" s="6" t="s">
        <v>419</v>
      </c>
      <c r="K34" s="6" t="s">
        <v>420</v>
      </c>
      <c r="L34" s="6" t="s">
        <v>421</v>
      </c>
      <c r="M34" s="6" t="s">
        <v>422</v>
      </c>
      <c r="N34" s="6" t="s">
        <v>423</v>
      </c>
      <c r="O34" s="6" t="s">
        <v>424</v>
      </c>
      <c r="P34" s="6" t="s">
        <v>104</v>
      </c>
    </row>
    <row r="35" spans="1:16" x14ac:dyDescent="0.2">
      <c r="A35" s="11" t="s">
        <v>105</v>
      </c>
      <c r="B35" s="7">
        <v>404000</v>
      </c>
      <c r="C35" s="7">
        <v>393000</v>
      </c>
      <c r="D35" s="7">
        <v>41000</v>
      </c>
      <c r="E35" s="7">
        <v>93000</v>
      </c>
      <c r="F35" s="7">
        <v>147000</v>
      </c>
      <c r="G35" s="7">
        <v>113000</v>
      </c>
      <c r="H35" s="7">
        <v>11000</v>
      </c>
      <c r="I35" s="8">
        <v>53.383560049926999</v>
      </c>
      <c r="J35" s="8">
        <v>66.730146541677598</v>
      </c>
      <c r="K35" s="8">
        <v>42.734514849204899</v>
      </c>
      <c r="L35" s="8">
        <v>77.279258207334394</v>
      </c>
      <c r="M35" s="8">
        <v>79.277150134932697</v>
      </c>
      <c r="N35" s="8">
        <v>59.883073201268999</v>
      </c>
      <c r="O35" s="8">
        <v>6.5266661100044097</v>
      </c>
      <c r="P35" s="7"/>
    </row>
    <row r="36" spans="1:16" x14ac:dyDescent="0.2">
      <c r="A36" s="11" t="s">
        <v>107</v>
      </c>
      <c r="B36" s="7">
        <v>402000</v>
      </c>
      <c r="C36" s="7">
        <v>390000</v>
      </c>
      <c r="D36" s="7">
        <v>43000</v>
      </c>
      <c r="E36" s="7">
        <v>91000</v>
      </c>
      <c r="F36" s="7">
        <v>144000</v>
      </c>
      <c r="G36" s="7">
        <v>112000</v>
      </c>
      <c r="H36" s="7">
        <v>12000</v>
      </c>
      <c r="I36" s="8">
        <v>53.097611613864402</v>
      </c>
      <c r="J36" s="8">
        <v>66.130575842315295</v>
      </c>
      <c r="K36" s="8">
        <v>44.492894563478401</v>
      </c>
      <c r="L36" s="8">
        <v>76.077361434423807</v>
      </c>
      <c r="M36" s="8">
        <v>77.926742973818193</v>
      </c>
      <c r="N36" s="8">
        <v>59.206210423124801</v>
      </c>
      <c r="O36" s="8">
        <v>7.3345408613169996</v>
      </c>
      <c r="P36" s="7"/>
    </row>
    <row r="37" spans="1:16" x14ac:dyDescent="0.2">
      <c r="A37" s="11" t="s">
        <v>108</v>
      </c>
      <c r="B37" s="7">
        <v>412000</v>
      </c>
      <c r="C37" s="7">
        <v>399000</v>
      </c>
      <c r="D37" s="7">
        <v>47000</v>
      </c>
      <c r="E37" s="7">
        <v>89000</v>
      </c>
      <c r="F37" s="7">
        <v>149000</v>
      </c>
      <c r="G37" s="7">
        <v>114000</v>
      </c>
      <c r="H37" s="7">
        <v>12000</v>
      </c>
      <c r="I37" s="8">
        <v>54.2467349025478</v>
      </c>
      <c r="J37" s="8">
        <v>67.5909890418705</v>
      </c>
      <c r="K37" s="8">
        <v>49.2495749851375</v>
      </c>
      <c r="L37" s="8">
        <v>74.111446911606805</v>
      </c>
      <c r="M37" s="8">
        <v>80.1875505254648</v>
      </c>
      <c r="N37" s="8">
        <v>60.391302738907697</v>
      </c>
      <c r="O37" s="8">
        <v>7.3921287737839796</v>
      </c>
      <c r="P37" s="7"/>
    </row>
    <row r="38" spans="1:16" x14ac:dyDescent="0.2">
      <c r="A38" s="11" t="s">
        <v>109</v>
      </c>
      <c r="B38" s="7">
        <v>408000</v>
      </c>
      <c r="C38" s="7">
        <v>394000</v>
      </c>
      <c r="D38" s="7">
        <v>48000</v>
      </c>
      <c r="E38" s="7">
        <v>89000</v>
      </c>
      <c r="F38" s="7">
        <v>146000</v>
      </c>
      <c r="G38" s="7">
        <v>111000</v>
      </c>
      <c r="H38" s="7">
        <v>14000</v>
      </c>
      <c r="I38" s="8">
        <v>53.13891884289</v>
      </c>
      <c r="J38" s="8">
        <v>66.009012831629093</v>
      </c>
      <c r="K38" s="8">
        <v>51.3800812571208</v>
      </c>
      <c r="L38" s="8">
        <v>73.733054920287699</v>
      </c>
      <c r="M38" s="8">
        <v>76.333837276821896</v>
      </c>
      <c r="N38" s="8">
        <v>57.937088514996297</v>
      </c>
      <c r="O38" s="8">
        <v>8.4145865266372493</v>
      </c>
      <c r="P38" s="7"/>
    </row>
    <row r="39" spans="1:16" x14ac:dyDescent="0.2">
      <c r="A39" s="11" t="s">
        <v>110</v>
      </c>
      <c r="B39" s="7">
        <v>413000</v>
      </c>
      <c r="C39" s="7">
        <v>401000</v>
      </c>
      <c r="D39" s="7">
        <v>49000</v>
      </c>
      <c r="E39" s="7">
        <v>93000</v>
      </c>
      <c r="F39" s="7">
        <v>147000</v>
      </c>
      <c r="G39" s="7">
        <v>111000</v>
      </c>
      <c r="H39" s="7">
        <v>13000</v>
      </c>
      <c r="I39" s="8">
        <v>53.768984110259098</v>
      </c>
      <c r="J39" s="8">
        <v>67.183207719940796</v>
      </c>
      <c r="K39" s="8">
        <v>52.734534366880702</v>
      </c>
      <c r="L39" s="8">
        <v>77.294537350419503</v>
      </c>
      <c r="M39" s="8">
        <v>76.9835335212328</v>
      </c>
      <c r="N39" s="8">
        <v>58.081213930140599</v>
      </c>
      <c r="O39" s="8">
        <v>7.39007659702773</v>
      </c>
      <c r="P39" s="7"/>
    </row>
    <row r="40" spans="1:16" x14ac:dyDescent="0.2">
      <c r="A40" s="11" t="s">
        <v>111</v>
      </c>
      <c r="B40" s="7">
        <v>412000</v>
      </c>
      <c r="C40" s="7">
        <v>398000</v>
      </c>
      <c r="D40" s="7">
        <v>52000</v>
      </c>
      <c r="E40" s="7">
        <v>88000</v>
      </c>
      <c r="F40" s="7">
        <v>144000</v>
      </c>
      <c r="G40" s="7">
        <v>114000</v>
      </c>
      <c r="H40" s="7">
        <v>14000</v>
      </c>
      <c r="I40" s="8">
        <v>53.511145069115798</v>
      </c>
      <c r="J40" s="8">
        <v>66.727324872492005</v>
      </c>
      <c r="K40" s="8">
        <v>55.305231778847698</v>
      </c>
      <c r="L40" s="8">
        <v>73.407345575959894</v>
      </c>
      <c r="M40" s="8">
        <v>75.383690538421305</v>
      </c>
      <c r="N40" s="8">
        <v>59.4777986241401</v>
      </c>
      <c r="O40" s="8">
        <v>8.0517592491101393</v>
      </c>
      <c r="P40" s="7"/>
    </row>
    <row r="41" spans="1:16" x14ac:dyDescent="0.2">
      <c r="A41" s="11" t="s">
        <v>112</v>
      </c>
      <c r="B41" s="7">
        <v>414000</v>
      </c>
      <c r="C41" s="7">
        <v>404000</v>
      </c>
      <c r="D41" s="7">
        <v>53000</v>
      </c>
      <c r="E41" s="7">
        <v>87000</v>
      </c>
      <c r="F41" s="7">
        <v>145000</v>
      </c>
      <c r="G41" s="7">
        <v>119000</v>
      </c>
      <c r="H41" s="7">
        <v>10000</v>
      </c>
      <c r="I41" s="8">
        <v>53.755168466707701</v>
      </c>
      <c r="J41" s="8">
        <v>67.816032198557807</v>
      </c>
      <c r="K41" s="8">
        <v>56.933900138131897</v>
      </c>
      <c r="L41" s="8">
        <v>73.079661883100002</v>
      </c>
      <c r="M41" s="8">
        <v>75.6920103429362</v>
      </c>
      <c r="N41" s="8">
        <v>61.987205180392401</v>
      </c>
      <c r="O41" s="8">
        <v>5.63424740871681</v>
      </c>
      <c r="P41" s="7"/>
    </row>
    <row r="42" spans="1:16" x14ac:dyDescent="0.2">
      <c r="A42" s="11" t="s">
        <v>113</v>
      </c>
      <c r="B42" s="7">
        <v>405000</v>
      </c>
      <c r="C42" s="7">
        <v>396000</v>
      </c>
      <c r="D42" s="7">
        <v>44000</v>
      </c>
      <c r="E42" s="7">
        <v>89000</v>
      </c>
      <c r="F42" s="7">
        <v>146000</v>
      </c>
      <c r="G42" s="7">
        <v>117000</v>
      </c>
      <c r="H42" s="7">
        <v>9000</v>
      </c>
      <c r="I42" s="8">
        <v>52.512911566301</v>
      </c>
      <c r="J42" s="8">
        <v>66.358084195738101</v>
      </c>
      <c r="K42" s="8">
        <v>47.394275950448502</v>
      </c>
      <c r="L42" s="8">
        <v>74.431498391310598</v>
      </c>
      <c r="M42" s="8">
        <v>76.202655865035297</v>
      </c>
      <c r="N42" s="8">
        <v>60.785292924248601</v>
      </c>
      <c r="O42" s="8">
        <v>5.3493923611111098</v>
      </c>
      <c r="P42" s="7"/>
    </row>
    <row r="43" spans="1:16" x14ac:dyDescent="0.2">
      <c r="A43" s="11" t="s">
        <v>114</v>
      </c>
      <c r="B43" s="7">
        <v>418000</v>
      </c>
      <c r="C43" s="7">
        <v>407000</v>
      </c>
      <c r="D43" s="7">
        <v>45000</v>
      </c>
      <c r="E43" s="7">
        <v>89000</v>
      </c>
      <c r="F43" s="7">
        <v>154000</v>
      </c>
      <c r="G43" s="7">
        <v>119000</v>
      </c>
      <c r="H43" s="7">
        <v>11000</v>
      </c>
      <c r="I43" s="8">
        <v>54.055816818549999</v>
      </c>
      <c r="J43" s="8">
        <v>68.238480386406096</v>
      </c>
      <c r="K43" s="8">
        <v>48.318866819319503</v>
      </c>
      <c r="L43" s="8">
        <v>75.088455317428199</v>
      </c>
      <c r="M43" s="8">
        <v>80.125282955884998</v>
      </c>
      <c r="N43" s="8">
        <v>61.886739484177497</v>
      </c>
      <c r="O43" s="8">
        <v>5.99100327153762</v>
      </c>
      <c r="P43" s="7"/>
    </row>
    <row r="44" spans="1:16" x14ac:dyDescent="0.2">
      <c r="A44" s="11" t="s">
        <v>117</v>
      </c>
      <c r="B44" s="7">
        <v>4000</v>
      </c>
      <c r="C44" s="7">
        <v>7000</v>
      </c>
      <c r="D44" s="7">
        <v>-4000</v>
      </c>
      <c r="E44" s="7">
        <v>-4000</v>
      </c>
      <c r="F44" s="7">
        <v>6000</v>
      </c>
      <c r="G44" s="7">
        <v>8000</v>
      </c>
      <c r="H44" s="7">
        <v>-2000</v>
      </c>
      <c r="I44" s="8">
        <v>0.28683270829090202</v>
      </c>
      <c r="J44" s="8">
        <v>1.0552726664653</v>
      </c>
      <c r="K44" s="8">
        <v>-4.4156675475611999</v>
      </c>
      <c r="L44" s="8">
        <v>-2.2060820329912998</v>
      </c>
      <c r="M44" s="8">
        <v>3.1417494346521999</v>
      </c>
      <c r="N44" s="8">
        <v>3.8055255540369002</v>
      </c>
      <c r="O44" s="8">
        <v>-1.39907332549011</v>
      </c>
      <c r="P44" s="7" t="s">
        <v>116</v>
      </c>
    </row>
    <row r="45" spans="1:16" x14ac:dyDescent="0.2">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9"/>
  <sheetViews>
    <sheetView workbookViewId="0"/>
  </sheetViews>
  <sheetFormatPr defaultColWidth="10.88671875" defaultRowHeight="15" x14ac:dyDescent="0.2"/>
  <cols>
    <col min="1" max="1" width="21.77734375" customWidth="1"/>
    <col min="2" max="13" width="14.77734375" customWidth="1"/>
    <col min="14" max="14" width="70.77734375" customWidth="1"/>
  </cols>
  <sheetData>
    <row r="1" spans="1:14" ht="19.5" x14ac:dyDescent="0.3">
      <c r="A1" s="2" t="s">
        <v>425</v>
      </c>
    </row>
    <row r="2" spans="1:14" x14ac:dyDescent="0.2">
      <c r="A2" t="s">
        <v>426</v>
      </c>
    </row>
    <row r="3" spans="1:14" ht="30" customHeight="1" x14ac:dyDescent="0.25">
      <c r="A3" s="3" t="s">
        <v>69</v>
      </c>
    </row>
    <row r="4" spans="1:14" x14ac:dyDescent="0.2">
      <c r="A4" t="s">
        <v>131</v>
      </c>
    </row>
    <row r="5" spans="1:14" x14ac:dyDescent="0.2">
      <c r="A5" t="s">
        <v>132</v>
      </c>
    </row>
    <row r="6" spans="1:14" x14ac:dyDescent="0.2">
      <c r="A6" t="s">
        <v>427</v>
      </c>
    </row>
    <row r="7" spans="1:14" ht="63" x14ac:dyDescent="0.25">
      <c r="A7" s="5" t="s">
        <v>76</v>
      </c>
      <c r="B7" s="6" t="s">
        <v>428</v>
      </c>
      <c r="C7" s="6" t="s">
        <v>429</v>
      </c>
      <c r="D7" s="6" t="s">
        <v>430</v>
      </c>
      <c r="E7" s="6" t="s">
        <v>431</v>
      </c>
      <c r="F7" s="6" t="s">
        <v>432</v>
      </c>
      <c r="G7" s="6" t="s">
        <v>433</v>
      </c>
      <c r="H7" s="6" t="s">
        <v>434</v>
      </c>
      <c r="I7" s="6" t="s">
        <v>435</v>
      </c>
      <c r="J7" s="6" t="s">
        <v>436</v>
      </c>
      <c r="K7" s="6" t="s">
        <v>437</v>
      </c>
      <c r="L7" s="6" t="s">
        <v>438</v>
      </c>
      <c r="M7" s="6" t="s">
        <v>439</v>
      </c>
      <c r="N7" s="6" t="s">
        <v>104</v>
      </c>
    </row>
    <row r="8" spans="1:14" x14ac:dyDescent="0.2">
      <c r="A8" s="11" t="s">
        <v>105</v>
      </c>
      <c r="B8" s="7">
        <v>26000</v>
      </c>
      <c r="C8" s="9">
        <v>8000</v>
      </c>
      <c r="D8" s="9">
        <v>6000</v>
      </c>
      <c r="E8" s="9">
        <v>6000</v>
      </c>
      <c r="F8" s="9">
        <v>6000</v>
      </c>
      <c r="G8" s="7" t="s">
        <v>440</v>
      </c>
      <c r="H8" s="8">
        <v>3.0053300723284102</v>
      </c>
      <c r="I8" s="10">
        <v>8.1771429182392605</v>
      </c>
      <c r="J8" s="10">
        <v>2.90879069673211</v>
      </c>
      <c r="K8" s="10">
        <v>2.1274005639289499</v>
      </c>
      <c r="L8" s="10">
        <v>2.4405895330207299</v>
      </c>
      <c r="M8" s="8" t="s">
        <v>440</v>
      </c>
      <c r="N8" s="7" t="s">
        <v>441</v>
      </c>
    </row>
    <row r="9" spans="1:14" x14ac:dyDescent="0.2">
      <c r="A9" s="11" t="s">
        <v>107</v>
      </c>
      <c r="B9" s="7">
        <v>22000</v>
      </c>
      <c r="C9" s="9">
        <v>6000</v>
      </c>
      <c r="D9" s="9">
        <v>7000</v>
      </c>
      <c r="E9" s="9">
        <v>5000</v>
      </c>
      <c r="F9" s="9">
        <v>4000</v>
      </c>
      <c r="G9" s="7" t="s">
        <v>440</v>
      </c>
      <c r="H9" s="8">
        <v>2.5666714265314901</v>
      </c>
      <c r="I9" s="10">
        <v>6.07238157080387</v>
      </c>
      <c r="J9" s="10">
        <v>3.3281225107535399</v>
      </c>
      <c r="K9" s="10">
        <v>1.6477946584155501</v>
      </c>
      <c r="L9" s="10">
        <v>1.8813800993476399</v>
      </c>
      <c r="M9" s="8" t="s">
        <v>440</v>
      </c>
      <c r="N9" s="7" t="s">
        <v>441</v>
      </c>
    </row>
    <row r="10" spans="1:14" x14ac:dyDescent="0.2">
      <c r="A10" s="11" t="s">
        <v>108</v>
      </c>
      <c r="B10" s="7">
        <v>27000</v>
      </c>
      <c r="C10" s="9">
        <v>8000</v>
      </c>
      <c r="D10" s="9">
        <v>8000</v>
      </c>
      <c r="E10" s="9">
        <v>7000</v>
      </c>
      <c r="F10" s="9">
        <v>4000</v>
      </c>
      <c r="G10" s="7" t="s">
        <v>440</v>
      </c>
      <c r="H10" s="8">
        <v>3.0331276975572301</v>
      </c>
      <c r="I10" s="10">
        <v>7.3126925188680101</v>
      </c>
      <c r="J10" s="10">
        <v>3.9964619661359602</v>
      </c>
      <c r="K10" s="10">
        <v>2.2359985863997101</v>
      </c>
      <c r="L10" s="10">
        <v>1.70536011404673</v>
      </c>
      <c r="M10" s="8" t="s">
        <v>440</v>
      </c>
      <c r="N10" s="7" t="s">
        <v>441</v>
      </c>
    </row>
    <row r="11" spans="1:14" x14ac:dyDescent="0.2">
      <c r="A11" s="11" t="s">
        <v>109</v>
      </c>
      <c r="B11" s="7">
        <v>26000</v>
      </c>
      <c r="C11" s="9">
        <v>7000</v>
      </c>
      <c r="D11" s="9">
        <v>7000</v>
      </c>
      <c r="E11" s="9">
        <v>7000</v>
      </c>
      <c r="F11" s="9">
        <v>4000</v>
      </c>
      <c r="G11" s="7" t="s">
        <v>440</v>
      </c>
      <c r="H11" s="8">
        <v>2.9144215008116201</v>
      </c>
      <c r="I11" s="10">
        <v>6.4082878549625404</v>
      </c>
      <c r="J11" s="10">
        <v>3.8050068854952399</v>
      </c>
      <c r="K11" s="10">
        <v>2.2889748803043202</v>
      </c>
      <c r="L11" s="10">
        <v>1.7464416146792101</v>
      </c>
      <c r="M11" s="8" t="s">
        <v>440</v>
      </c>
      <c r="N11" s="7" t="s">
        <v>441</v>
      </c>
    </row>
    <row r="12" spans="1:14" x14ac:dyDescent="0.2">
      <c r="A12" s="11" t="s">
        <v>110</v>
      </c>
      <c r="B12" s="7">
        <v>21000</v>
      </c>
      <c r="C12" s="9">
        <v>7000</v>
      </c>
      <c r="D12" s="9">
        <v>4000</v>
      </c>
      <c r="E12" s="9">
        <v>5000</v>
      </c>
      <c r="F12" s="9">
        <v>5000</v>
      </c>
      <c r="G12" s="7" t="s">
        <v>440</v>
      </c>
      <c r="H12" s="8">
        <v>2.4021704038922298</v>
      </c>
      <c r="I12" s="10">
        <v>5.8907622340758197</v>
      </c>
      <c r="J12" s="10">
        <v>1.93573966635216</v>
      </c>
      <c r="K12" s="10">
        <v>1.71885830320504</v>
      </c>
      <c r="L12" s="10">
        <v>2.0736181192904302</v>
      </c>
      <c r="M12" s="8" t="s">
        <v>440</v>
      </c>
      <c r="N12" s="7" t="s">
        <v>441</v>
      </c>
    </row>
    <row r="13" spans="1:14" x14ac:dyDescent="0.2">
      <c r="A13" s="11" t="s">
        <v>111</v>
      </c>
      <c r="B13" s="7">
        <v>21000</v>
      </c>
      <c r="C13" s="9">
        <v>7000</v>
      </c>
      <c r="D13" s="9">
        <v>5000</v>
      </c>
      <c r="E13" s="9">
        <v>4000</v>
      </c>
      <c r="F13" s="9">
        <v>5000</v>
      </c>
      <c r="G13" s="7" t="s">
        <v>440</v>
      </c>
      <c r="H13" s="8">
        <v>2.33877587427471</v>
      </c>
      <c r="I13" s="10">
        <v>5.9024196029462299</v>
      </c>
      <c r="J13" s="10">
        <v>2.4317522981764399</v>
      </c>
      <c r="K13" s="10">
        <v>1.17420040824631</v>
      </c>
      <c r="L13" s="10">
        <v>2.1741634036392399</v>
      </c>
      <c r="M13" s="8" t="s">
        <v>440</v>
      </c>
      <c r="N13" s="7" t="s">
        <v>441</v>
      </c>
    </row>
    <row r="14" spans="1:14" x14ac:dyDescent="0.2">
      <c r="A14" s="11" t="s">
        <v>112</v>
      </c>
      <c r="B14" s="7">
        <v>21000</v>
      </c>
      <c r="C14" s="9">
        <v>6000</v>
      </c>
      <c r="D14" s="9">
        <v>5000</v>
      </c>
      <c r="E14" s="9">
        <v>4000</v>
      </c>
      <c r="F14" s="9">
        <v>4000</v>
      </c>
      <c r="G14" s="9">
        <v>2000</v>
      </c>
      <c r="H14" s="8">
        <v>2.4013063863022999</v>
      </c>
      <c r="I14" s="10">
        <v>5.0280830937088501</v>
      </c>
      <c r="J14" s="10">
        <v>2.6232229198239199</v>
      </c>
      <c r="K14" s="10">
        <v>1.4399004513268201</v>
      </c>
      <c r="L14" s="10">
        <v>1.72858929363831</v>
      </c>
      <c r="M14" s="10">
        <v>6.3199641783406904</v>
      </c>
      <c r="N14" s="7" t="s">
        <v>442</v>
      </c>
    </row>
    <row r="15" spans="1:14" x14ac:dyDescent="0.2">
      <c r="A15" s="11" t="s">
        <v>113</v>
      </c>
      <c r="B15" s="7">
        <v>23000</v>
      </c>
      <c r="C15" s="9">
        <v>4000</v>
      </c>
      <c r="D15" s="9">
        <v>7000</v>
      </c>
      <c r="E15" s="9">
        <v>7000</v>
      </c>
      <c r="F15" s="9">
        <v>4000</v>
      </c>
      <c r="G15" s="7" t="s">
        <v>440</v>
      </c>
      <c r="H15" s="8">
        <v>2.6046767562744901</v>
      </c>
      <c r="I15" s="10">
        <v>4.1939387010413398</v>
      </c>
      <c r="J15" s="10">
        <v>3.45554042596922</v>
      </c>
      <c r="K15" s="10">
        <v>2.3662524780056802</v>
      </c>
      <c r="L15" s="10">
        <v>1.6037005929058199</v>
      </c>
      <c r="M15" s="8" t="s">
        <v>440</v>
      </c>
      <c r="N15" s="7" t="s">
        <v>441</v>
      </c>
    </row>
    <row r="16" spans="1:14" x14ac:dyDescent="0.2">
      <c r="A16" s="11" t="s">
        <v>114</v>
      </c>
      <c r="B16" s="7">
        <v>20000</v>
      </c>
      <c r="C16" s="9">
        <v>4000</v>
      </c>
      <c r="D16" s="9">
        <v>8000</v>
      </c>
      <c r="E16" s="9">
        <v>4000</v>
      </c>
      <c r="F16" s="9">
        <v>3000</v>
      </c>
      <c r="G16" s="7" t="s">
        <v>440</v>
      </c>
      <c r="H16" s="8">
        <v>2.2389439885200599</v>
      </c>
      <c r="I16" s="10">
        <v>4.2299489112643203</v>
      </c>
      <c r="J16" s="10">
        <v>3.8469271833435501</v>
      </c>
      <c r="K16" s="10">
        <v>1.4036615323013799</v>
      </c>
      <c r="L16" s="10">
        <v>1.2408968953622099</v>
      </c>
      <c r="M16" s="8" t="s">
        <v>440</v>
      </c>
      <c r="N16" s="7" t="s">
        <v>441</v>
      </c>
    </row>
    <row r="17" spans="1:14" x14ac:dyDescent="0.2">
      <c r="A17" s="11" t="s">
        <v>117</v>
      </c>
      <c r="B17" s="7">
        <v>-1000</v>
      </c>
      <c r="C17" s="9">
        <v>-2000</v>
      </c>
      <c r="D17" s="9">
        <v>4000</v>
      </c>
      <c r="E17" s="9">
        <v>-1000</v>
      </c>
      <c r="F17" s="9">
        <v>-2000</v>
      </c>
      <c r="G17" s="7" t="s">
        <v>440</v>
      </c>
      <c r="H17" s="8">
        <v>-0.16322641537217</v>
      </c>
      <c r="I17" s="10">
        <v>-1.6608133228115001</v>
      </c>
      <c r="J17" s="10">
        <v>1.9111875169913899</v>
      </c>
      <c r="K17" s="10">
        <v>-0.31519677090366</v>
      </c>
      <c r="L17" s="10">
        <v>-0.83272122392822001</v>
      </c>
      <c r="M17" s="8" t="s">
        <v>440</v>
      </c>
      <c r="N17" s="7" t="s">
        <v>441</v>
      </c>
    </row>
    <row r="18" spans="1:14" x14ac:dyDescent="0.2">
      <c r="A18" s="7"/>
      <c r="B18" s="7"/>
      <c r="C18" s="7"/>
      <c r="D18" s="7"/>
      <c r="E18" s="7"/>
      <c r="F18" s="7"/>
      <c r="G18" s="7"/>
      <c r="H18" s="8"/>
      <c r="I18" s="8"/>
      <c r="J18" s="8"/>
      <c r="K18" s="8"/>
      <c r="L18" s="8"/>
      <c r="M18" s="8"/>
      <c r="N18" s="7"/>
    </row>
    <row r="19" spans="1:14" ht="15.75" x14ac:dyDescent="0.25">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9"/>
  <sheetViews>
    <sheetView workbookViewId="0"/>
  </sheetViews>
  <sheetFormatPr defaultColWidth="10.88671875" defaultRowHeight="15" x14ac:dyDescent="0.2"/>
  <cols>
    <col min="1" max="1" width="21.77734375" customWidth="1"/>
    <col min="2" max="7" width="16.77734375" customWidth="1"/>
    <col min="8" max="8" width="70.77734375" customWidth="1"/>
  </cols>
  <sheetData>
    <row r="1" spans="1:8" ht="19.5" x14ac:dyDescent="0.3">
      <c r="A1" s="2" t="s">
        <v>443</v>
      </c>
    </row>
    <row r="2" spans="1:8" x14ac:dyDescent="0.2">
      <c r="A2" t="s">
        <v>426</v>
      </c>
    </row>
    <row r="3" spans="1:8" ht="30" customHeight="1" x14ac:dyDescent="0.25">
      <c r="A3" s="3" t="s">
        <v>69</v>
      </c>
    </row>
    <row r="4" spans="1:8" x14ac:dyDescent="0.2">
      <c r="A4" t="s">
        <v>131</v>
      </c>
    </row>
    <row r="5" spans="1:8" x14ac:dyDescent="0.2">
      <c r="A5" t="s">
        <v>132</v>
      </c>
    </row>
    <row r="6" spans="1:8" x14ac:dyDescent="0.2">
      <c r="A6" t="s">
        <v>444</v>
      </c>
    </row>
    <row r="7" spans="1:8" x14ac:dyDescent="0.2">
      <c r="A7" t="s">
        <v>445</v>
      </c>
    </row>
    <row r="8" spans="1:8" ht="64.150000000000006" customHeight="1" x14ac:dyDescent="0.25">
      <c r="A8" s="5" t="s">
        <v>76</v>
      </c>
      <c r="B8" s="6" t="s">
        <v>428</v>
      </c>
      <c r="C8" s="6" t="s">
        <v>446</v>
      </c>
      <c r="D8" s="6" t="s">
        <v>447</v>
      </c>
      <c r="E8" s="6" t="s">
        <v>448</v>
      </c>
      <c r="F8" s="6" t="s">
        <v>449</v>
      </c>
      <c r="G8" s="6" t="s">
        <v>450</v>
      </c>
      <c r="H8" s="6" t="s">
        <v>104</v>
      </c>
    </row>
    <row r="9" spans="1:8" x14ac:dyDescent="0.2">
      <c r="A9" s="11" t="s">
        <v>105</v>
      </c>
      <c r="B9" s="7">
        <v>26000</v>
      </c>
      <c r="C9" s="7">
        <v>14000</v>
      </c>
      <c r="D9" s="9">
        <v>2000</v>
      </c>
      <c r="E9" s="9">
        <v>10000</v>
      </c>
      <c r="F9" s="9">
        <v>6000</v>
      </c>
      <c r="G9" s="10">
        <v>38.621009149519402</v>
      </c>
      <c r="H9" s="7" t="s">
        <v>451</v>
      </c>
    </row>
    <row r="10" spans="1:8" x14ac:dyDescent="0.2">
      <c r="A10" s="11" t="s">
        <v>107</v>
      </c>
      <c r="B10" s="7">
        <v>22000</v>
      </c>
      <c r="C10" s="7">
        <v>10000</v>
      </c>
      <c r="D10" s="9">
        <v>3000</v>
      </c>
      <c r="E10" s="7">
        <v>10000</v>
      </c>
      <c r="F10" s="9">
        <v>8000</v>
      </c>
      <c r="G10" s="8">
        <v>42.807548513441297</v>
      </c>
      <c r="H10" s="7" t="s">
        <v>452</v>
      </c>
    </row>
    <row r="11" spans="1:8" x14ac:dyDescent="0.2">
      <c r="A11" s="11" t="s">
        <v>108</v>
      </c>
      <c r="B11" s="7">
        <v>27000</v>
      </c>
      <c r="C11" s="7">
        <v>13000</v>
      </c>
      <c r="D11" s="9">
        <v>3000</v>
      </c>
      <c r="E11" s="7">
        <v>11000</v>
      </c>
      <c r="F11" s="9">
        <v>8000</v>
      </c>
      <c r="G11" s="8">
        <v>40.599739243807001</v>
      </c>
      <c r="H11" s="7" t="s">
        <v>452</v>
      </c>
    </row>
    <row r="12" spans="1:8" x14ac:dyDescent="0.2">
      <c r="A12" s="11" t="s">
        <v>109</v>
      </c>
      <c r="B12" s="7">
        <v>26000</v>
      </c>
      <c r="C12" s="7">
        <v>13000</v>
      </c>
      <c r="D12" s="9">
        <v>2000</v>
      </c>
      <c r="E12" s="7">
        <v>11000</v>
      </c>
      <c r="F12" s="9">
        <v>8000</v>
      </c>
      <c r="G12" s="8">
        <v>43.218453612271198</v>
      </c>
      <c r="H12" s="7" t="s">
        <v>452</v>
      </c>
    </row>
    <row r="13" spans="1:8" x14ac:dyDescent="0.2">
      <c r="A13" s="11" t="s">
        <v>110</v>
      </c>
      <c r="B13" s="7">
        <v>21000</v>
      </c>
      <c r="C13" s="7">
        <v>11000</v>
      </c>
      <c r="D13" s="9">
        <v>1000</v>
      </c>
      <c r="E13" s="9">
        <v>9000</v>
      </c>
      <c r="F13" s="9">
        <v>6000</v>
      </c>
      <c r="G13" s="10">
        <v>40.573422616240698</v>
      </c>
      <c r="H13" s="7" t="s">
        <v>451</v>
      </c>
    </row>
    <row r="14" spans="1:8" x14ac:dyDescent="0.2">
      <c r="A14" s="11" t="s">
        <v>111</v>
      </c>
      <c r="B14" s="7">
        <v>21000</v>
      </c>
      <c r="C14" s="7">
        <v>9000</v>
      </c>
      <c r="D14" s="9">
        <v>6000</v>
      </c>
      <c r="E14" s="9">
        <v>6000</v>
      </c>
      <c r="F14" s="9">
        <v>4000</v>
      </c>
      <c r="G14" s="10">
        <v>27.734865308486999</v>
      </c>
      <c r="H14" s="7" t="s">
        <v>451</v>
      </c>
    </row>
    <row r="15" spans="1:8" x14ac:dyDescent="0.2">
      <c r="A15" s="11" t="s">
        <v>112</v>
      </c>
      <c r="B15" s="7">
        <v>21000</v>
      </c>
      <c r="C15" s="7">
        <v>7000</v>
      </c>
      <c r="D15" s="9">
        <v>5000</v>
      </c>
      <c r="E15" s="9">
        <v>9000</v>
      </c>
      <c r="F15" s="9">
        <v>7000</v>
      </c>
      <c r="G15" s="10">
        <v>42.109949852369098</v>
      </c>
      <c r="H15" s="7" t="s">
        <v>451</v>
      </c>
    </row>
    <row r="16" spans="1:8" x14ac:dyDescent="0.2">
      <c r="A16" s="11" t="s">
        <v>113</v>
      </c>
      <c r="B16" s="7">
        <v>23000</v>
      </c>
      <c r="C16" s="7">
        <v>10000</v>
      </c>
      <c r="D16" s="9">
        <v>3000</v>
      </c>
      <c r="E16" s="9">
        <v>9000</v>
      </c>
      <c r="F16" s="9">
        <v>8000</v>
      </c>
      <c r="G16" s="10">
        <v>40.243425342316897</v>
      </c>
      <c r="H16" s="7" t="s">
        <v>451</v>
      </c>
    </row>
    <row r="17" spans="1:8" x14ac:dyDescent="0.2">
      <c r="A17" s="11" t="s">
        <v>114</v>
      </c>
      <c r="B17" s="7">
        <v>20000</v>
      </c>
      <c r="C17" s="9">
        <v>8000</v>
      </c>
      <c r="D17" s="9">
        <v>5000</v>
      </c>
      <c r="E17" s="9">
        <v>7000</v>
      </c>
      <c r="F17" s="9">
        <v>6000</v>
      </c>
      <c r="G17" s="10">
        <v>36.216162420382197</v>
      </c>
      <c r="H17" s="7" t="s">
        <v>453</v>
      </c>
    </row>
    <row r="18" spans="1:8" x14ac:dyDescent="0.2">
      <c r="A18" s="11" t="s">
        <v>117</v>
      </c>
      <c r="B18" s="7">
        <v>-1000</v>
      </c>
      <c r="C18" s="9">
        <v>-4000</v>
      </c>
      <c r="D18" s="9">
        <v>4000</v>
      </c>
      <c r="E18" s="9">
        <v>-1000</v>
      </c>
      <c r="F18" s="9">
        <v>-1000</v>
      </c>
      <c r="G18" s="10">
        <v>-4.3572601958585002</v>
      </c>
      <c r="H18" s="7" t="s">
        <v>453</v>
      </c>
    </row>
    <row r="19" spans="1:8" x14ac:dyDescent="0.2">
      <c r="A19" s="7"/>
      <c r="B19" s="7"/>
      <c r="C19" s="7"/>
      <c r="D19" s="7"/>
      <c r="E19" s="7"/>
      <c r="F19" s="7"/>
      <c r="G19" s="8"/>
      <c r="H19" s="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2"/>
  <sheetViews>
    <sheetView workbookViewId="0"/>
  </sheetViews>
  <sheetFormatPr defaultColWidth="10.88671875" defaultRowHeight="15" x14ac:dyDescent="0.2"/>
  <cols>
    <col min="1" max="1" width="25.77734375" customWidth="1"/>
    <col min="2" max="7" width="18.77734375" customWidth="1"/>
    <col min="8" max="8" width="12.77734375" customWidth="1"/>
  </cols>
  <sheetData>
    <row r="1" spans="1:8" ht="19.5" x14ac:dyDescent="0.3">
      <c r="A1" s="2" t="s">
        <v>454</v>
      </c>
    </row>
    <row r="2" spans="1:8" x14ac:dyDescent="0.2">
      <c r="A2" t="s">
        <v>455</v>
      </c>
    </row>
    <row r="3" spans="1:8" ht="30" customHeight="1" x14ac:dyDescent="0.25">
      <c r="A3" s="3" t="s">
        <v>69</v>
      </c>
    </row>
    <row r="4" spans="1:8" x14ac:dyDescent="0.2">
      <c r="A4" t="s">
        <v>456</v>
      </c>
    </row>
    <row r="5" spans="1:8" x14ac:dyDescent="0.2">
      <c r="A5" t="s">
        <v>457</v>
      </c>
    </row>
    <row r="6" spans="1:8" x14ac:dyDescent="0.2">
      <c r="A6" t="s">
        <v>458</v>
      </c>
    </row>
    <row r="7" spans="1:8" ht="40.15" customHeight="1" x14ac:dyDescent="0.25">
      <c r="A7" s="5" t="s">
        <v>459</v>
      </c>
      <c r="B7" s="6" t="s">
        <v>460</v>
      </c>
      <c r="C7" s="6" t="s">
        <v>461</v>
      </c>
      <c r="D7" s="6" t="s">
        <v>462</v>
      </c>
      <c r="E7" s="6" t="s">
        <v>463</v>
      </c>
      <c r="F7" s="6" t="s">
        <v>464</v>
      </c>
      <c r="G7" s="6" t="s">
        <v>465</v>
      </c>
      <c r="H7" s="6" t="s">
        <v>466</v>
      </c>
    </row>
    <row r="8" spans="1:8" x14ac:dyDescent="0.2">
      <c r="A8" t="s">
        <v>467</v>
      </c>
      <c r="B8" s="14">
        <v>26.9</v>
      </c>
      <c r="C8" s="14">
        <v>2.2000000000000002</v>
      </c>
      <c r="D8" s="14">
        <v>70.400000000000006</v>
      </c>
      <c r="E8" s="14">
        <v>-1.3</v>
      </c>
      <c r="F8" s="14">
        <v>3.6</v>
      </c>
      <c r="G8" s="14">
        <v>-0.9</v>
      </c>
      <c r="H8" s="12">
        <v>0.74</v>
      </c>
    </row>
    <row r="9" spans="1:8" x14ac:dyDescent="0.2">
      <c r="A9" t="s">
        <v>468</v>
      </c>
      <c r="B9" s="14">
        <v>23.8</v>
      </c>
      <c r="C9" s="14">
        <v>1</v>
      </c>
      <c r="D9" s="14">
        <v>72.099999999999994</v>
      </c>
      <c r="E9" s="14">
        <v>-2.1</v>
      </c>
      <c r="F9" s="14">
        <v>5.0999999999999996</v>
      </c>
      <c r="G9" s="14">
        <v>1.3</v>
      </c>
      <c r="H9" s="12">
        <v>0.84</v>
      </c>
    </row>
    <row r="10" spans="1:8" x14ac:dyDescent="0.2">
      <c r="A10" t="s">
        <v>469</v>
      </c>
      <c r="B10" s="14">
        <v>24.1</v>
      </c>
      <c r="C10" s="14">
        <v>0.9</v>
      </c>
      <c r="D10" s="14">
        <v>73</v>
      </c>
      <c r="E10" s="14">
        <v>-1</v>
      </c>
      <c r="F10" s="14">
        <v>3.6</v>
      </c>
      <c r="G10" s="14">
        <v>0.1</v>
      </c>
      <c r="H10" s="12">
        <v>0.82</v>
      </c>
    </row>
    <row r="11" spans="1:8" x14ac:dyDescent="0.2">
      <c r="A11" t="s">
        <v>470</v>
      </c>
      <c r="B11" s="14">
        <v>22</v>
      </c>
      <c r="C11" s="14">
        <v>-0.2</v>
      </c>
      <c r="D11" s="14">
        <v>73.400000000000006</v>
      </c>
      <c r="E11" s="14">
        <v>-1.4</v>
      </c>
      <c r="F11" s="14">
        <v>5.9</v>
      </c>
      <c r="G11" s="14">
        <v>2.2000000000000002</v>
      </c>
      <c r="H11" s="12">
        <v>0.81</v>
      </c>
    </row>
    <row r="12" spans="1:8" x14ac:dyDescent="0.2">
      <c r="A12" t="s">
        <v>471</v>
      </c>
      <c r="B12" s="14">
        <v>22.3</v>
      </c>
      <c r="C12" s="14">
        <v>-1.1000000000000001</v>
      </c>
      <c r="D12" s="14">
        <v>73.8</v>
      </c>
      <c r="E12" s="14">
        <v>0.9</v>
      </c>
      <c r="F12" s="14">
        <v>4.9000000000000004</v>
      </c>
      <c r="G12" s="14">
        <v>0</v>
      </c>
      <c r="H12" s="12">
        <v>0.83</v>
      </c>
    </row>
    <row r="13" spans="1:8" x14ac:dyDescent="0.2">
      <c r="A13" t="s">
        <v>472</v>
      </c>
      <c r="B13" s="14">
        <v>20.8</v>
      </c>
      <c r="C13" s="14">
        <v>2.1</v>
      </c>
      <c r="D13" s="14">
        <v>76.2</v>
      </c>
      <c r="E13" s="14">
        <v>-1.6</v>
      </c>
      <c r="F13" s="14">
        <v>3.6</v>
      </c>
      <c r="G13" s="14">
        <v>-0.6</v>
      </c>
      <c r="H13" s="12">
        <v>0.84</v>
      </c>
    </row>
    <row r="14" spans="1:8" x14ac:dyDescent="0.2">
      <c r="A14" t="s">
        <v>473</v>
      </c>
      <c r="B14" s="14">
        <v>21.4</v>
      </c>
      <c r="C14" s="14">
        <v>-0.6</v>
      </c>
      <c r="D14" s="14">
        <v>75.3</v>
      </c>
      <c r="E14" s="14">
        <v>1.2</v>
      </c>
      <c r="F14" s="14">
        <v>4.4000000000000004</v>
      </c>
      <c r="G14" s="14">
        <v>-0.6</v>
      </c>
      <c r="H14" s="12">
        <v>1.07</v>
      </c>
    </row>
    <row r="15" spans="1:8" x14ac:dyDescent="0.2">
      <c r="A15" t="s">
        <v>474</v>
      </c>
      <c r="B15" s="14">
        <v>18.399999999999999</v>
      </c>
      <c r="C15" s="14">
        <v>0.6</v>
      </c>
      <c r="D15" s="14">
        <v>78.3</v>
      </c>
      <c r="E15" s="14">
        <v>-0.5</v>
      </c>
      <c r="F15" s="14">
        <v>4</v>
      </c>
      <c r="G15" s="14">
        <v>0.1</v>
      </c>
      <c r="H15" s="12">
        <v>0.87</v>
      </c>
    </row>
    <row r="16" spans="1:8" x14ac:dyDescent="0.2">
      <c r="A16" t="s">
        <v>475</v>
      </c>
      <c r="B16" s="14">
        <v>19.899999999999999</v>
      </c>
      <c r="C16" s="14">
        <v>1</v>
      </c>
      <c r="D16" s="14">
        <v>77.400000000000006</v>
      </c>
      <c r="E16" s="14">
        <v>-1.7</v>
      </c>
      <c r="F16" s="14">
        <v>3.2</v>
      </c>
      <c r="G16" s="14">
        <v>0.8</v>
      </c>
      <c r="H16" s="12">
        <v>0.89</v>
      </c>
    </row>
    <row r="17" spans="1:8" x14ac:dyDescent="0.2">
      <c r="A17" t="s">
        <v>476</v>
      </c>
      <c r="B17" s="14">
        <v>21.7</v>
      </c>
      <c r="C17" s="14">
        <v>0.5</v>
      </c>
      <c r="D17" s="14">
        <v>74.900000000000006</v>
      </c>
      <c r="E17" s="14">
        <v>-0.7</v>
      </c>
      <c r="F17" s="14">
        <v>4.3</v>
      </c>
      <c r="G17" s="14">
        <v>0.3</v>
      </c>
      <c r="H17" s="12">
        <v>0.88</v>
      </c>
    </row>
    <row r="18" spans="1:8" x14ac:dyDescent="0.2">
      <c r="A18" t="s">
        <v>477</v>
      </c>
      <c r="B18" s="14">
        <v>28.1</v>
      </c>
      <c r="C18" s="14">
        <v>2.7</v>
      </c>
      <c r="D18" s="14">
        <v>69.099999999999994</v>
      </c>
      <c r="E18" s="14">
        <v>-2.8</v>
      </c>
      <c r="F18" s="14">
        <v>3.7</v>
      </c>
      <c r="G18" s="14">
        <v>0.3</v>
      </c>
      <c r="H18" s="12">
        <v>0.78</v>
      </c>
    </row>
    <row r="19" spans="1:8" x14ac:dyDescent="0.2">
      <c r="A19" t="s">
        <v>478</v>
      </c>
      <c r="B19" s="14">
        <v>22.6</v>
      </c>
      <c r="C19" s="14">
        <v>0.2</v>
      </c>
      <c r="D19" s="14">
        <v>74.2</v>
      </c>
      <c r="E19" s="14">
        <v>-0.9</v>
      </c>
      <c r="F19" s="14">
        <v>4</v>
      </c>
      <c r="G19" s="14">
        <v>0.8</v>
      </c>
      <c r="H19" s="12">
        <v>0.81</v>
      </c>
    </row>
    <row r="20" spans="1:8" x14ac:dyDescent="0.2">
      <c r="A20" t="s">
        <v>479</v>
      </c>
      <c r="B20" s="14">
        <v>22.1</v>
      </c>
      <c r="C20" s="14">
        <v>0.6</v>
      </c>
      <c r="D20" s="14">
        <v>74.599999999999994</v>
      </c>
      <c r="E20" s="14">
        <v>-0.8</v>
      </c>
      <c r="F20" s="14">
        <v>4.2</v>
      </c>
      <c r="G20" s="14">
        <v>0.3</v>
      </c>
      <c r="H20" s="12">
        <v>0.87</v>
      </c>
    </row>
    <row r="21" spans="1:8" x14ac:dyDescent="0.2">
      <c r="A21" t="s">
        <v>480</v>
      </c>
      <c r="B21" s="14">
        <v>26.7</v>
      </c>
      <c r="C21" s="14">
        <v>-0.8</v>
      </c>
      <c r="D21" s="14">
        <v>71.7</v>
      </c>
      <c r="E21" s="14">
        <v>0.9</v>
      </c>
      <c r="F21" s="14">
        <v>2.2000000000000002</v>
      </c>
      <c r="G21" s="14">
        <v>-0.2</v>
      </c>
      <c r="H21" s="12">
        <v>0.79</v>
      </c>
    </row>
    <row r="22" spans="1:8" x14ac:dyDescent="0.2">
      <c r="A22" t="s">
        <v>481</v>
      </c>
      <c r="B22" s="14">
        <v>22.2</v>
      </c>
      <c r="C22" s="14">
        <v>0.6</v>
      </c>
      <c r="D22" s="14">
        <v>74.5</v>
      </c>
      <c r="E22" s="14">
        <v>-0.8</v>
      </c>
      <c r="F22" s="14">
        <v>4.2</v>
      </c>
      <c r="G22" s="14">
        <v>0.3</v>
      </c>
      <c r="H22" s="12">
        <v>0.87</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workbookViewId="0"/>
  </sheetViews>
  <sheetFormatPr defaultColWidth="10.88671875" defaultRowHeight="15" x14ac:dyDescent="0.2"/>
  <cols>
    <col min="1" max="1" width="20.77734375" customWidth="1"/>
    <col min="2" max="5" width="18.77734375" customWidth="1"/>
  </cols>
  <sheetData>
    <row r="1" spans="1:5" ht="19.5" x14ac:dyDescent="0.3">
      <c r="A1" s="2" t="s">
        <v>482</v>
      </c>
    </row>
    <row r="2" spans="1:5" x14ac:dyDescent="0.2">
      <c r="A2" t="s">
        <v>483</v>
      </c>
    </row>
    <row r="3" spans="1:5" ht="30" customHeight="1" x14ac:dyDescent="0.25">
      <c r="A3" s="3" t="s">
        <v>69</v>
      </c>
    </row>
    <row r="4" spans="1:5" x14ac:dyDescent="0.2">
      <c r="A4" t="s">
        <v>484</v>
      </c>
    </row>
    <row r="5" spans="1:5" x14ac:dyDescent="0.2">
      <c r="A5" t="s">
        <v>485</v>
      </c>
    </row>
    <row r="6" spans="1:5" ht="60" customHeight="1" x14ac:dyDescent="0.25">
      <c r="A6" s="5" t="s">
        <v>459</v>
      </c>
      <c r="B6" s="6" t="s">
        <v>462</v>
      </c>
      <c r="C6" s="6" t="s">
        <v>486</v>
      </c>
      <c r="D6" s="6" t="s">
        <v>464</v>
      </c>
      <c r="E6" s="6" t="s">
        <v>487</v>
      </c>
    </row>
    <row r="7" spans="1:5" x14ac:dyDescent="0.2">
      <c r="A7" t="s">
        <v>481</v>
      </c>
      <c r="B7" s="14">
        <v>74.5</v>
      </c>
      <c r="C7" s="14" t="s">
        <v>488</v>
      </c>
      <c r="D7" s="14">
        <v>4.2</v>
      </c>
      <c r="E7" s="12" t="s">
        <v>489</v>
      </c>
    </row>
    <row r="8" spans="1:5" x14ac:dyDescent="0.2">
      <c r="A8" t="s">
        <v>467</v>
      </c>
      <c r="B8" s="14">
        <v>70.400000000000006</v>
      </c>
      <c r="C8" s="14" t="s">
        <v>490</v>
      </c>
      <c r="D8" s="14">
        <v>3.6</v>
      </c>
      <c r="E8" s="12" t="s">
        <v>491</v>
      </c>
    </row>
    <row r="9" spans="1:5" x14ac:dyDescent="0.2">
      <c r="A9" t="s">
        <v>468</v>
      </c>
      <c r="B9" s="14">
        <v>72.099999999999994</v>
      </c>
      <c r="C9" s="14" t="s">
        <v>492</v>
      </c>
      <c r="D9" s="14">
        <v>5.0999999999999996</v>
      </c>
      <c r="E9" s="12" t="s">
        <v>493</v>
      </c>
    </row>
    <row r="10" spans="1:5" x14ac:dyDescent="0.2">
      <c r="A10" t="s">
        <v>469</v>
      </c>
      <c r="B10" s="14">
        <v>73</v>
      </c>
      <c r="C10" s="14" t="s">
        <v>492</v>
      </c>
      <c r="D10" s="14">
        <v>3.6</v>
      </c>
      <c r="E10" s="12" t="s">
        <v>494</v>
      </c>
    </row>
    <row r="11" spans="1:5" x14ac:dyDescent="0.2">
      <c r="A11" t="s">
        <v>470</v>
      </c>
      <c r="B11" s="14">
        <v>73.400000000000006</v>
      </c>
      <c r="C11" s="14" t="s">
        <v>495</v>
      </c>
      <c r="D11" s="14">
        <v>5.9</v>
      </c>
      <c r="E11" s="12" t="s">
        <v>493</v>
      </c>
    </row>
    <row r="12" spans="1:5" x14ac:dyDescent="0.2">
      <c r="A12" t="s">
        <v>471</v>
      </c>
      <c r="B12" s="14">
        <v>73.8</v>
      </c>
      <c r="C12" s="14" t="s">
        <v>496</v>
      </c>
      <c r="D12" s="14">
        <v>4.9000000000000004</v>
      </c>
      <c r="E12" s="12" t="s">
        <v>497</v>
      </c>
    </row>
    <row r="13" spans="1:5" x14ac:dyDescent="0.2">
      <c r="A13" t="s">
        <v>472</v>
      </c>
      <c r="B13" s="14">
        <v>76.2</v>
      </c>
      <c r="C13" s="14" t="s">
        <v>498</v>
      </c>
      <c r="D13" s="14">
        <v>3.6</v>
      </c>
      <c r="E13" s="12" t="s">
        <v>499</v>
      </c>
    </row>
    <row r="14" spans="1:5" x14ac:dyDescent="0.2">
      <c r="A14" t="s">
        <v>473</v>
      </c>
      <c r="B14" s="14">
        <v>75.3</v>
      </c>
      <c r="C14" s="14" t="s">
        <v>500</v>
      </c>
      <c r="D14" s="14">
        <v>4.4000000000000004</v>
      </c>
      <c r="E14" s="12" t="s">
        <v>501</v>
      </c>
    </row>
    <row r="15" spans="1:5" x14ac:dyDescent="0.2">
      <c r="A15" t="s">
        <v>474</v>
      </c>
      <c r="B15" s="14">
        <v>78.3</v>
      </c>
      <c r="C15" s="14" t="s">
        <v>502</v>
      </c>
      <c r="D15" s="14">
        <v>4</v>
      </c>
      <c r="E15" s="12" t="s">
        <v>503</v>
      </c>
    </row>
    <row r="16" spans="1:5" x14ac:dyDescent="0.2">
      <c r="A16" t="s">
        <v>475</v>
      </c>
      <c r="B16" s="14">
        <v>77.400000000000006</v>
      </c>
      <c r="C16" s="14" t="s">
        <v>498</v>
      </c>
      <c r="D16" s="14">
        <v>3.2</v>
      </c>
      <c r="E16" s="12" t="s">
        <v>503</v>
      </c>
    </row>
    <row r="17" spans="1:5" x14ac:dyDescent="0.2">
      <c r="A17" t="s">
        <v>477</v>
      </c>
      <c r="B17" s="14">
        <v>69.099999999999994</v>
      </c>
      <c r="C17" s="14" t="s">
        <v>504</v>
      </c>
      <c r="D17" s="14">
        <v>3.7</v>
      </c>
      <c r="E17" s="12" t="s">
        <v>505</v>
      </c>
    </row>
    <row r="18" spans="1:5" x14ac:dyDescent="0.2">
      <c r="A18" t="s">
        <v>478</v>
      </c>
      <c r="B18" s="14">
        <v>74.2</v>
      </c>
      <c r="C18" s="14" t="s">
        <v>506</v>
      </c>
      <c r="D18" s="14">
        <v>4</v>
      </c>
      <c r="E18" s="12" t="s">
        <v>501</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6"/>
  <sheetViews>
    <sheetView workbookViewId="0"/>
  </sheetViews>
  <sheetFormatPr defaultColWidth="10.88671875" defaultRowHeight="15" x14ac:dyDescent="0.2"/>
  <cols>
    <col min="1" max="1" width="20.77734375" customWidth="1"/>
    <col min="2" max="7" width="15.77734375" customWidth="1"/>
  </cols>
  <sheetData>
    <row r="1" spans="1:7" ht="19.5" x14ac:dyDescent="0.3">
      <c r="A1" s="2" t="s">
        <v>507</v>
      </c>
    </row>
    <row r="2" spans="1:7" x14ac:dyDescent="0.2">
      <c r="A2" t="s">
        <v>483</v>
      </c>
    </row>
    <row r="3" spans="1:7" ht="30" customHeight="1" x14ac:dyDescent="0.25">
      <c r="A3" s="3" t="s">
        <v>69</v>
      </c>
    </row>
    <row r="4" spans="1:7" x14ac:dyDescent="0.2">
      <c r="A4" t="s">
        <v>456</v>
      </c>
    </row>
    <row r="5" spans="1:7" x14ac:dyDescent="0.2">
      <c r="A5" t="s">
        <v>485</v>
      </c>
    </row>
    <row r="6" spans="1:7" ht="30" customHeight="1" x14ac:dyDescent="0.25">
      <c r="A6" s="5" t="s">
        <v>508</v>
      </c>
      <c r="B6" s="6" t="s">
        <v>509</v>
      </c>
      <c r="C6" s="6" t="s">
        <v>510</v>
      </c>
      <c r="D6" s="6" t="s">
        <v>511</v>
      </c>
      <c r="E6" s="6" t="s">
        <v>512</v>
      </c>
      <c r="F6" s="6" t="s">
        <v>513</v>
      </c>
      <c r="G6" s="6" t="s">
        <v>514</v>
      </c>
    </row>
    <row r="7" spans="1:7" x14ac:dyDescent="0.2">
      <c r="A7" t="s">
        <v>515</v>
      </c>
      <c r="B7" s="7">
        <v>856000</v>
      </c>
      <c r="C7" s="7">
        <v>877000</v>
      </c>
      <c r="D7" s="7">
        <v>899000</v>
      </c>
      <c r="E7" s="7">
        <v>-12000</v>
      </c>
      <c r="F7" s="7">
        <v>16000</v>
      </c>
      <c r="G7" s="7">
        <v>44000</v>
      </c>
    </row>
    <row r="8" spans="1:7" x14ac:dyDescent="0.2">
      <c r="A8" t="s">
        <v>516</v>
      </c>
      <c r="B8" s="7">
        <v>15000</v>
      </c>
      <c r="C8" s="7">
        <v>20000</v>
      </c>
      <c r="D8" s="7">
        <v>26000</v>
      </c>
      <c r="E8" s="7">
        <v>-8000</v>
      </c>
      <c r="F8" s="7">
        <v>-1000</v>
      </c>
      <c r="G8" s="7">
        <v>6000</v>
      </c>
    </row>
    <row r="9" spans="1:7" x14ac:dyDescent="0.2">
      <c r="A9" t="s">
        <v>464</v>
      </c>
      <c r="B9" s="12">
        <v>1.6</v>
      </c>
      <c r="C9" s="12">
        <v>2.2000000000000002</v>
      </c>
      <c r="D9" s="12">
        <v>2.8</v>
      </c>
      <c r="E9" s="14">
        <v>-1</v>
      </c>
      <c r="F9" s="14">
        <v>-0.2</v>
      </c>
      <c r="G9" s="12">
        <v>0.6</v>
      </c>
    </row>
    <row r="10" spans="1:7" x14ac:dyDescent="0.2">
      <c r="A10" t="s">
        <v>517</v>
      </c>
      <c r="B10" s="14">
        <v>58</v>
      </c>
      <c r="C10" s="12">
        <v>59.4</v>
      </c>
      <c r="D10" s="12">
        <v>60.8</v>
      </c>
      <c r="E10" s="12">
        <v>-1.2</v>
      </c>
      <c r="F10" s="12">
        <v>0.6</v>
      </c>
      <c r="G10" s="12">
        <v>2.4</v>
      </c>
    </row>
    <row r="11" spans="1:7" x14ac:dyDescent="0.2">
      <c r="A11" t="s">
        <v>518</v>
      </c>
      <c r="B11" s="7">
        <v>592000</v>
      </c>
      <c r="C11" s="7">
        <v>613000</v>
      </c>
      <c r="D11" s="7">
        <v>634000</v>
      </c>
      <c r="E11" s="7">
        <v>-33000</v>
      </c>
      <c r="F11" s="7">
        <v>-6000</v>
      </c>
      <c r="G11" s="7">
        <v>21000</v>
      </c>
    </row>
    <row r="13" spans="1:7" x14ac:dyDescent="0.2">
      <c r="B13" s="8"/>
      <c r="C13" s="8"/>
      <c r="D13" s="8"/>
      <c r="E13" s="8"/>
      <c r="F13" s="8"/>
      <c r="G13" s="8"/>
    </row>
    <row r="14" spans="1:7" x14ac:dyDescent="0.2">
      <c r="B14" s="8"/>
      <c r="C14" s="8"/>
      <c r="D14" s="8"/>
      <c r="E14" s="8"/>
      <c r="F14" s="8"/>
      <c r="G14" s="8"/>
    </row>
    <row r="15" spans="1:7" x14ac:dyDescent="0.2">
      <c r="B15" s="8"/>
      <c r="C15" s="8"/>
      <c r="D15" s="8"/>
      <c r="E15" s="8"/>
      <c r="F15" s="8"/>
      <c r="G15" s="8"/>
    </row>
    <row r="16" spans="1:7" x14ac:dyDescent="0.2">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heetViews>
  <sheetFormatPr defaultColWidth="10.88671875" defaultRowHeight="15" x14ac:dyDescent="0.2"/>
  <cols>
    <col min="1" max="1" width="33.21875" customWidth="1"/>
    <col min="2" max="8" width="15.77734375" customWidth="1"/>
  </cols>
  <sheetData>
    <row r="1" spans="1:8" ht="19.5" x14ac:dyDescent="0.3">
      <c r="A1" s="2" t="s">
        <v>519</v>
      </c>
    </row>
    <row r="2" spans="1:8" x14ac:dyDescent="0.2">
      <c r="A2" t="s">
        <v>483</v>
      </c>
    </row>
    <row r="3" spans="1:8" ht="15.75" x14ac:dyDescent="0.25">
      <c r="A3" s="3" t="s">
        <v>69</v>
      </c>
    </row>
    <row r="4" spans="1:8" x14ac:dyDescent="0.2">
      <c r="A4" t="s">
        <v>456</v>
      </c>
    </row>
    <row r="5" spans="1:8" ht="49.9" customHeight="1" x14ac:dyDescent="0.25">
      <c r="A5" s="5" t="s">
        <v>520</v>
      </c>
      <c r="B5" s="6" t="s">
        <v>521</v>
      </c>
      <c r="C5" s="6" t="s">
        <v>522</v>
      </c>
      <c r="D5" s="6" t="s">
        <v>523</v>
      </c>
      <c r="E5" s="6" t="s">
        <v>524</v>
      </c>
      <c r="F5" s="6" t="s">
        <v>525</v>
      </c>
      <c r="G5" s="6" t="s">
        <v>526</v>
      </c>
      <c r="H5" s="6" t="s">
        <v>527</v>
      </c>
    </row>
    <row r="6" spans="1:8" x14ac:dyDescent="0.2">
      <c r="A6" t="s">
        <v>528</v>
      </c>
      <c r="B6" s="7">
        <v>20000</v>
      </c>
      <c r="C6" s="12" t="s">
        <v>529</v>
      </c>
      <c r="D6" s="7">
        <v>-3000</v>
      </c>
      <c r="E6" s="12" t="s">
        <v>529</v>
      </c>
      <c r="F6" s="7">
        <v>-1000</v>
      </c>
      <c r="G6" s="12" t="s">
        <v>530</v>
      </c>
      <c r="H6" s="12" t="s">
        <v>531</v>
      </c>
    </row>
    <row r="7" spans="1:8" x14ac:dyDescent="0.2">
      <c r="A7" t="s">
        <v>532</v>
      </c>
      <c r="B7" s="7">
        <v>880000</v>
      </c>
      <c r="C7" s="12" t="s">
        <v>533</v>
      </c>
      <c r="D7" s="7">
        <v>16000</v>
      </c>
      <c r="E7" s="12" t="s">
        <v>534</v>
      </c>
      <c r="F7" s="7">
        <v>16000</v>
      </c>
      <c r="G7" s="12" t="s">
        <v>535</v>
      </c>
      <c r="H7" s="12" t="s">
        <v>536</v>
      </c>
    </row>
    <row r="8" spans="1:8" x14ac:dyDescent="0.2">
      <c r="A8" t="s">
        <v>537</v>
      </c>
      <c r="B8" s="7">
        <v>611000</v>
      </c>
      <c r="C8" s="12" t="s">
        <v>533</v>
      </c>
      <c r="D8" s="7">
        <v>-11000</v>
      </c>
      <c r="E8" s="12" t="s">
        <v>534</v>
      </c>
      <c r="F8" s="7">
        <v>-5000</v>
      </c>
      <c r="G8" s="12" t="s">
        <v>538</v>
      </c>
      <c r="H8" s="12" t="s">
        <v>536</v>
      </c>
    </row>
    <row r="9" spans="1:8" x14ac:dyDescent="0.2">
      <c r="A9" t="s">
        <v>539</v>
      </c>
      <c r="B9" s="15">
        <v>2.1999999999999999E-2</v>
      </c>
      <c r="C9" s="12" t="s">
        <v>540</v>
      </c>
      <c r="D9" s="12" t="s">
        <v>541</v>
      </c>
      <c r="E9" s="12" t="s">
        <v>540</v>
      </c>
      <c r="F9" s="12" t="s">
        <v>542</v>
      </c>
      <c r="G9" s="12" t="s">
        <v>543</v>
      </c>
      <c r="H9" s="12" t="s">
        <v>543</v>
      </c>
    </row>
    <row r="10" spans="1:8" x14ac:dyDescent="0.2">
      <c r="A10" t="s">
        <v>544</v>
      </c>
      <c r="B10" s="15">
        <v>0.71699999999999997</v>
      </c>
      <c r="C10" s="12" t="s">
        <v>545</v>
      </c>
      <c r="D10" s="12" t="s">
        <v>546</v>
      </c>
      <c r="E10" s="12" t="s">
        <v>547</v>
      </c>
      <c r="F10" s="12" t="s">
        <v>548</v>
      </c>
      <c r="G10" s="12" t="s">
        <v>549</v>
      </c>
      <c r="H10" s="12" t="s">
        <v>550</v>
      </c>
    </row>
    <row r="11" spans="1:8" x14ac:dyDescent="0.2">
      <c r="A11" t="s">
        <v>551</v>
      </c>
      <c r="B11" s="15">
        <v>0.26700000000000002</v>
      </c>
      <c r="C11" s="12" t="s">
        <v>552</v>
      </c>
      <c r="D11" s="12" t="s">
        <v>553</v>
      </c>
      <c r="E11" s="12" t="s">
        <v>554</v>
      </c>
      <c r="F11" s="12" t="s">
        <v>553</v>
      </c>
      <c r="G11" s="12" t="s">
        <v>555</v>
      </c>
      <c r="H11" s="12" t="s">
        <v>550</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7"/>
  <sheetViews>
    <sheetView workbookViewId="0"/>
  </sheetViews>
  <sheetFormatPr defaultColWidth="10.88671875" defaultRowHeight="15" x14ac:dyDescent="0.2"/>
  <cols>
    <col min="1" max="1" width="25.77734375" customWidth="1"/>
    <col min="2" max="2" width="100.77734375" customWidth="1"/>
  </cols>
  <sheetData>
    <row r="1" spans="1:2" ht="19.5" x14ac:dyDescent="0.3">
      <c r="A1" s="2" t="s">
        <v>556</v>
      </c>
    </row>
    <row r="2" spans="1:2" ht="15.75" x14ac:dyDescent="0.25">
      <c r="A2" s="5" t="s">
        <v>557</v>
      </c>
      <c r="B2" s="5" t="s">
        <v>558</v>
      </c>
    </row>
    <row r="3" spans="1:2" ht="75" customHeight="1" x14ac:dyDescent="0.2">
      <c r="A3" t="s">
        <v>559</v>
      </c>
      <c r="B3" s="4" t="s">
        <v>560</v>
      </c>
    </row>
    <row r="4" spans="1:2" ht="60" x14ac:dyDescent="0.2">
      <c r="A4" t="s">
        <v>561</v>
      </c>
      <c r="B4" s="4" t="s">
        <v>562</v>
      </c>
    </row>
    <row r="5" spans="1:2" ht="45" x14ac:dyDescent="0.2">
      <c r="A5" t="s">
        <v>563</v>
      </c>
      <c r="B5" s="4" t="s">
        <v>564</v>
      </c>
    </row>
    <row r="6" spans="1:2" x14ac:dyDescent="0.2">
      <c r="A6" t="s">
        <v>565</v>
      </c>
      <c r="B6" s="4" t="s">
        <v>566</v>
      </c>
    </row>
    <row r="7" spans="1:2" ht="75" x14ac:dyDescent="0.2">
      <c r="A7" t="s">
        <v>567</v>
      </c>
      <c r="B7" s="4" t="s">
        <v>568</v>
      </c>
    </row>
    <row r="8" spans="1:2" ht="75" x14ac:dyDescent="0.2">
      <c r="A8" t="s">
        <v>569</v>
      </c>
      <c r="B8" s="4" t="s">
        <v>570</v>
      </c>
    </row>
    <row r="9" spans="1:2" x14ac:dyDescent="0.2">
      <c r="A9" t="s">
        <v>571</v>
      </c>
      <c r="B9" s="4" t="s">
        <v>572</v>
      </c>
    </row>
    <row r="10" spans="1:2" ht="45" x14ac:dyDescent="0.2">
      <c r="A10" t="s">
        <v>573</v>
      </c>
      <c r="B10" s="4" t="s">
        <v>574</v>
      </c>
    </row>
    <row r="11" spans="1:2" x14ac:dyDescent="0.2">
      <c r="A11" t="s">
        <v>575</v>
      </c>
      <c r="B11" s="4" t="s">
        <v>576</v>
      </c>
    </row>
    <row r="12" spans="1:2" x14ac:dyDescent="0.2">
      <c r="A12" t="s">
        <v>577</v>
      </c>
      <c r="B12" s="4" t="s">
        <v>578</v>
      </c>
    </row>
    <row r="13" spans="1:2" x14ac:dyDescent="0.2">
      <c r="A13" t="s">
        <v>579</v>
      </c>
      <c r="B13" s="4" t="s">
        <v>580</v>
      </c>
    </row>
    <row r="14" spans="1:2" x14ac:dyDescent="0.2">
      <c r="A14" t="s">
        <v>581</v>
      </c>
      <c r="B14" s="4" t="s">
        <v>582</v>
      </c>
    </row>
    <row r="15" spans="1:2" ht="60" x14ac:dyDescent="0.2">
      <c r="A15" t="s">
        <v>583</v>
      </c>
      <c r="B15" s="4" t="s">
        <v>584</v>
      </c>
    </row>
    <row r="16" spans="1:2" ht="30" x14ac:dyDescent="0.2">
      <c r="A16" t="s">
        <v>585</v>
      </c>
      <c r="B16" s="4" t="s">
        <v>586</v>
      </c>
    </row>
    <row r="17" spans="1:2" ht="45" x14ac:dyDescent="0.2">
      <c r="A17" t="s">
        <v>587</v>
      </c>
      <c r="B17" s="4" t="s">
        <v>588</v>
      </c>
    </row>
    <row r="18" spans="1:2" ht="30" x14ac:dyDescent="0.2">
      <c r="A18" t="s">
        <v>589</v>
      </c>
      <c r="B18" s="4" t="s">
        <v>590</v>
      </c>
    </row>
    <row r="19" spans="1:2" x14ac:dyDescent="0.2">
      <c r="A19" t="s">
        <v>591</v>
      </c>
      <c r="B19" s="4" t="s">
        <v>592</v>
      </c>
    </row>
    <row r="20" spans="1:2" ht="30" x14ac:dyDescent="0.2">
      <c r="A20" t="s">
        <v>593</v>
      </c>
      <c r="B20" s="4" t="s">
        <v>594</v>
      </c>
    </row>
    <row r="21" spans="1:2" ht="45" x14ac:dyDescent="0.2">
      <c r="A21" t="s">
        <v>595</v>
      </c>
      <c r="B21" s="4" t="s">
        <v>596</v>
      </c>
    </row>
    <row r="22" spans="1:2" ht="120" x14ac:dyDescent="0.2">
      <c r="A22" t="s">
        <v>597</v>
      </c>
      <c r="B22" s="4" t="s">
        <v>598</v>
      </c>
    </row>
    <row r="23" spans="1:2" ht="30" x14ac:dyDescent="0.2">
      <c r="A23" t="s">
        <v>116</v>
      </c>
      <c r="B23" s="4" t="s">
        <v>599</v>
      </c>
    </row>
    <row r="24" spans="1:2" x14ac:dyDescent="0.2">
      <c r="A24" t="s">
        <v>600</v>
      </c>
      <c r="B24" s="13" t="s">
        <v>603</v>
      </c>
    </row>
    <row r="25" spans="1:2" ht="45" x14ac:dyDescent="0.2">
      <c r="A25" t="s">
        <v>601</v>
      </c>
      <c r="B25" s="4" t="s">
        <v>602</v>
      </c>
    </row>
    <row r="26" spans="1:2" x14ac:dyDescent="0.2">
      <c r="B26" s="4"/>
    </row>
    <row r="27" spans="1:2" x14ac:dyDescent="0.2">
      <c r="B27" s="4"/>
    </row>
  </sheetData>
  <hyperlinks>
    <hyperlink ref="B24" r:id="rId1" xr:uid="{00000000-0004-0000-1200-000000000000}"/>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workbookViewId="0"/>
  </sheetViews>
  <sheetFormatPr defaultColWidth="10.88671875" defaultRowHeight="15" x14ac:dyDescent="0.2"/>
  <cols>
    <col min="3" max="3" width="84.77734375" customWidth="1"/>
  </cols>
  <sheetData>
    <row r="1" spans="1:3" ht="19.5" x14ac:dyDescent="0.3">
      <c r="A1" s="2" t="s">
        <v>15</v>
      </c>
    </row>
    <row r="2" spans="1:3" ht="31.5" x14ac:dyDescent="0.25">
      <c r="A2" s="5" t="s">
        <v>16</v>
      </c>
      <c r="B2" s="5" t="s">
        <v>17</v>
      </c>
      <c r="C2" s="5" t="s">
        <v>18</v>
      </c>
    </row>
    <row r="3" spans="1:3" x14ac:dyDescent="0.2">
      <c r="A3" t="s">
        <v>19</v>
      </c>
      <c r="B3" s="1" t="str">
        <f>HYPERLINK("#2.1!A7", "2.1a")</f>
        <v>2.1a</v>
      </c>
      <c r="C3" t="s">
        <v>20</v>
      </c>
    </row>
    <row r="4" spans="1:3" x14ac:dyDescent="0.2">
      <c r="A4" t="s">
        <v>19</v>
      </c>
      <c r="B4" s="1" t="str">
        <f>HYPERLINK("#2.1!A19", "2.1b")</f>
        <v>2.1b</v>
      </c>
      <c r="C4" t="s">
        <v>21</v>
      </c>
    </row>
    <row r="5" spans="1:3" x14ac:dyDescent="0.2">
      <c r="A5" t="s">
        <v>22</v>
      </c>
      <c r="B5" s="1" t="str">
        <f>HYPERLINK("#2.2!A7", "2.2a")</f>
        <v>2.2a</v>
      </c>
      <c r="C5" t="s">
        <v>23</v>
      </c>
    </row>
    <row r="6" spans="1:3" x14ac:dyDescent="0.2">
      <c r="A6" t="s">
        <v>22</v>
      </c>
      <c r="B6" s="1" t="str">
        <f>HYPERLINK("#2.2!A19", "2.2b")</f>
        <v>2.2b</v>
      </c>
      <c r="C6" s="4" t="s">
        <v>24</v>
      </c>
    </row>
    <row r="7" spans="1:3" x14ac:dyDescent="0.2">
      <c r="A7" t="s">
        <v>25</v>
      </c>
      <c r="B7" s="1" t="str">
        <f>HYPERLINK("#2.3!A8", "2.3a")</f>
        <v>2.3a</v>
      </c>
      <c r="C7" s="4" t="s">
        <v>26</v>
      </c>
    </row>
    <row r="8" spans="1:3" x14ac:dyDescent="0.2">
      <c r="A8" t="s">
        <v>25</v>
      </c>
      <c r="B8" s="1" t="str">
        <f>HYPERLINK("#2.3!A21", "2.3b")</f>
        <v>2.3b</v>
      </c>
      <c r="C8" s="4" t="s">
        <v>27</v>
      </c>
    </row>
    <row r="9" spans="1:3" x14ac:dyDescent="0.2">
      <c r="A9" t="s">
        <v>25</v>
      </c>
      <c r="B9" s="1" t="str">
        <f>HYPERLINK("#2.3!A34", "2.3c")</f>
        <v>2.3c</v>
      </c>
      <c r="C9" s="4" t="s">
        <v>28</v>
      </c>
    </row>
    <row r="10" spans="1:3" x14ac:dyDescent="0.2">
      <c r="A10" t="s">
        <v>29</v>
      </c>
      <c r="B10" s="1" t="str">
        <f>HYPERLINK("#2.4!A9", "2.4a")</f>
        <v>2.4a</v>
      </c>
      <c r="C10" t="s">
        <v>30</v>
      </c>
    </row>
    <row r="11" spans="1:3" x14ac:dyDescent="0.2">
      <c r="A11" t="s">
        <v>29</v>
      </c>
      <c r="B11" s="1" t="str">
        <f>HYPERLINK("#2.4!A22", "2.4b")</f>
        <v>2.4b</v>
      </c>
      <c r="C11" t="s">
        <v>31</v>
      </c>
    </row>
    <row r="12" spans="1:3" x14ac:dyDescent="0.2">
      <c r="A12" t="s">
        <v>29</v>
      </c>
      <c r="B12" s="1" t="str">
        <f>HYPERLINK("#2.4!A35", "2.4c")</f>
        <v>2.4c</v>
      </c>
      <c r="C12" t="s">
        <v>32</v>
      </c>
    </row>
    <row r="13" spans="1:3" x14ac:dyDescent="0.2">
      <c r="A13" t="s">
        <v>33</v>
      </c>
      <c r="B13" s="1" t="str">
        <f>HYPERLINK("#2.5!A10", "2.5a")</f>
        <v>2.5a</v>
      </c>
      <c r="C13" t="s">
        <v>34</v>
      </c>
    </row>
    <row r="14" spans="1:3" x14ac:dyDescent="0.2">
      <c r="A14" t="s">
        <v>33</v>
      </c>
      <c r="B14" s="1" t="str">
        <f>HYPERLINK("#2.5!A23", "2.5b")</f>
        <v>2.5b</v>
      </c>
      <c r="C14" t="s">
        <v>35</v>
      </c>
    </row>
    <row r="15" spans="1:3" x14ac:dyDescent="0.2">
      <c r="A15" t="s">
        <v>33</v>
      </c>
      <c r="B15" s="1" t="str">
        <f>HYPERLINK("#2.5!A36", "2.5c")</f>
        <v>2.5c</v>
      </c>
      <c r="C15" t="s">
        <v>36</v>
      </c>
    </row>
    <row r="16" spans="1:3" x14ac:dyDescent="0.2">
      <c r="A16" t="s">
        <v>37</v>
      </c>
      <c r="B16" s="1" t="str">
        <f>HYPERLINK("#2.6!A10", "2.6a")</f>
        <v>2.6a</v>
      </c>
      <c r="C16" t="s">
        <v>38</v>
      </c>
    </row>
    <row r="17" spans="1:3" x14ac:dyDescent="0.2">
      <c r="A17" t="s">
        <v>37</v>
      </c>
      <c r="B17" s="1" t="str">
        <f>HYPERLINK("#2.6!A23", "2.6b")</f>
        <v>2.6b</v>
      </c>
      <c r="C17" t="s">
        <v>39</v>
      </c>
    </row>
    <row r="18" spans="1:3" x14ac:dyDescent="0.2">
      <c r="A18" t="s">
        <v>37</v>
      </c>
      <c r="B18" s="1" t="str">
        <f>HYPERLINK("#2.6!A36", "2.6c")</f>
        <v>2.6c</v>
      </c>
      <c r="C18" t="s">
        <v>40</v>
      </c>
    </row>
    <row r="19" spans="1:3" x14ac:dyDescent="0.2">
      <c r="A19" t="s">
        <v>41</v>
      </c>
      <c r="B19" s="1" t="str">
        <f>HYPERLINK("#2.7!A8", "2.7a")</f>
        <v>2.7a</v>
      </c>
      <c r="C19" t="s">
        <v>42</v>
      </c>
    </row>
    <row r="20" spans="1:3" x14ac:dyDescent="0.2">
      <c r="A20" t="s">
        <v>41</v>
      </c>
      <c r="B20" s="1" t="str">
        <f>HYPERLINK("#2.7!A21", "2.7b")</f>
        <v>2.7b</v>
      </c>
      <c r="C20" t="s">
        <v>43</v>
      </c>
    </row>
    <row r="21" spans="1:3" x14ac:dyDescent="0.2">
      <c r="A21" t="s">
        <v>41</v>
      </c>
      <c r="B21" s="1" t="str">
        <f>HYPERLINK("#2.7!A34", "2.7c")</f>
        <v>2.7c</v>
      </c>
      <c r="C21" t="s">
        <v>44</v>
      </c>
    </row>
    <row r="22" spans="1:3" x14ac:dyDescent="0.2">
      <c r="A22" t="s">
        <v>45</v>
      </c>
      <c r="B22" s="1" t="str">
        <f>HYPERLINK("#2.8!A9", "2.8a")</f>
        <v>2.8a</v>
      </c>
      <c r="C22" t="s">
        <v>46</v>
      </c>
    </row>
    <row r="23" spans="1:3" x14ac:dyDescent="0.2">
      <c r="A23" t="s">
        <v>45</v>
      </c>
      <c r="B23" s="1" t="str">
        <f>HYPERLINK("#2.8!A22", "2.8b")</f>
        <v>2.8b</v>
      </c>
      <c r="C23" t="s">
        <v>47</v>
      </c>
    </row>
    <row r="24" spans="1:3" x14ac:dyDescent="0.2">
      <c r="A24" t="s">
        <v>45</v>
      </c>
      <c r="B24" s="1" t="str">
        <f>HYPERLINK("#2.6!A35", "2.8c")</f>
        <v>2.8c</v>
      </c>
      <c r="C24" t="s">
        <v>48</v>
      </c>
    </row>
    <row r="25" spans="1:3" x14ac:dyDescent="0.2">
      <c r="A25" t="s">
        <v>49</v>
      </c>
      <c r="B25" s="1" t="str">
        <f>HYPERLINK("#2.9!A8", "2.9a")</f>
        <v>2.9a</v>
      </c>
      <c r="C25" t="s">
        <v>50</v>
      </c>
    </row>
    <row r="26" spans="1:3" x14ac:dyDescent="0.2">
      <c r="A26" t="s">
        <v>49</v>
      </c>
      <c r="B26" s="1" t="str">
        <f>HYPERLINK("#2.9!A21", "2.9b")</f>
        <v>2.9b</v>
      </c>
      <c r="C26" t="s">
        <v>51</v>
      </c>
    </row>
    <row r="27" spans="1:3" x14ac:dyDescent="0.2">
      <c r="A27" t="s">
        <v>49</v>
      </c>
      <c r="B27" s="1" t="str">
        <f>HYPERLINK("#2.9!A34", "2.9c")</f>
        <v>2.9c</v>
      </c>
      <c r="C27" t="s">
        <v>52</v>
      </c>
    </row>
    <row r="28" spans="1:3" x14ac:dyDescent="0.2">
      <c r="A28" t="s">
        <v>53</v>
      </c>
      <c r="B28" s="1" t="str">
        <f>HYPERLINK("#2.10!A8", "2.10a")</f>
        <v>2.10a</v>
      </c>
      <c r="C28" t="s">
        <v>54</v>
      </c>
    </row>
    <row r="29" spans="1:3" x14ac:dyDescent="0.2">
      <c r="A29" t="s">
        <v>53</v>
      </c>
      <c r="B29" s="1" t="str">
        <f>HYPERLINK("#2.10!A21", "2.10b")</f>
        <v>2.10b</v>
      </c>
      <c r="C29" t="s">
        <v>55</v>
      </c>
    </row>
    <row r="30" spans="1:3" x14ac:dyDescent="0.2">
      <c r="A30" t="s">
        <v>53</v>
      </c>
      <c r="B30" s="1" t="str">
        <f>HYPERLINK("#2.10!A34", "2.10c")</f>
        <v>2.10c</v>
      </c>
      <c r="C30" t="s">
        <v>56</v>
      </c>
    </row>
    <row r="31" spans="1:3" x14ac:dyDescent="0.2">
      <c r="A31" t="s">
        <v>57</v>
      </c>
      <c r="B31" s="1" t="str">
        <f>HYPERLINK("#2.11!A7", "2.11")</f>
        <v>2.11</v>
      </c>
      <c r="C31" t="s">
        <v>58</v>
      </c>
    </row>
    <row r="32" spans="1:3" x14ac:dyDescent="0.2">
      <c r="A32" t="s">
        <v>59</v>
      </c>
      <c r="B32" s="1" t="str">
        <f>HYPERLINK("#2.12!A8", "2.12")</f>
        <v>2.12</v>
      </c>
      <c r="C32" t="s">
        <v>60</v>
      </c>
    </row>
    <row r="33" spans="1:3" x14ac:dyDescent="0.2">
      <c r="A33" t="s">
        <v>61</v>
      </c>
      <c r="B33" s="1" t="str">
        <f>HYPERLINK("#2.13!A7", "2.13")</f>
        <v>2.13</v>
      </c>
      <c r="C33" t="s">
        <v>62</v>
      </c>
    </row>
    <row r="34" spans="1:3" x14ac:dyDescent="0.2">
      <c r="A34" t="s">
        <v>63</v>
      </c>
      <c r="B34" s="1" t="str">
        <f>HYPERLINK("#2.14!A6", "2.14")</f>
        <v>2.14</v>
      </c>
      <c r="C34" t="s">
        <v>64</v>
      </c>
    </row>
    <row r="35" spans="1:3" x14ac:dyDescent="0.2">
      <c r="A35" t="s">
        <v>65</v>
      </c>
      <c r="B35" s="1" t="str">
        <f>HYPERLINK("#2.48!A3", "2.48")</f>
        <v>2.48</v>
      </c>
      <c r="C35" t="s">
        <v>66</v>
      </c>
    </row>
    <row r="36" spans="1:3" x14ac:dyDescent="0.2">
      <c r="A36" t="s">
        <v>67</v>
      </c>
      <c r="B36" s="1" t="str">
        <f>HYPERLINK("#2.49!A3", "2.49")</f>
        <v>2.49</v>
      </c>
      <c r="C36" t="s">
        <v>68</v>
      </c>
    </row>
    <row r="37" spans="1:3" x14ac:dyDescent="0.2">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workbookViewId="0"/>
  </sheetViews>
  <sheetFormatPr defaultColWidth="10.88671875" defaultRowHeight="15" x14ac:dyDescent="0.2"/>
  <cols>
    <col min="1" max="1" width="21.77734375" customWidth="1"/>
    <col min="2" max="2" width="18.77734375" customWidth="1"/>
    <col min="3" max="28" width="14.77734375" customWidth="1"/>
    <col min="29" max="29" width="70.77734375" customWidth="1"/>
  </cols>
  <sheetData>
    <row r="1" spans="1:29" ht="19.5" x14ac:dyDescent="0.3">
      <c r="A1" s="2" t="s">
        <v>70</v>
      </c>
    </row>
    <row r="2" spans="1:29" x14ac:dyDescent="0.2">
      <c r="A2" t="s">
        <v>71</v>
      </c>
    </row>
    <row r="3" spans="1:29" ht="30" customHeight="1" x14ac:dyDescent="0.25">
      <c r="A3" s="3" t="s">
        <v>69</v>
      </c>
    </row>
    <row r="4" spans="1:29" x14ac:dyDescent="0.2">
      <c r="A4" t="s">
        <v>72</v>
      </c>
    </row>
    <row r="5" spans="1:29" x14ac:dyDescent="0.2">
      <c r="A5" t="s">
        <v>73</v>
      </c>
    </row>
    <row r="6" spans="1:29" ht="30" customHeight="1" x14ac:dyDescent="0.25">
      <c r="A6" s="3" t="s">
        <v>74</v>
      </c>
    </row>
    <row r="7" spans="1:29" ht="63" x14ac:dyDescent="0.25">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
      <c r="A8" s="11" t="s">
        <v>105</v>
      </c>
      <c r="B8" s="7">
        <v>1479000</v>
      </c>
      <c r="C8" s="7">
        <v>863000</v>
      </c>
      <c r="D8" s="7">
        <v>837000</v>
      </c>
      <c r="E8" s="7">
        <v>26000</v>
      </c>
      <c r="F8" s="7">
        <v>617000</v>
      </c>
      <c r="G8" s="8">
        <v>58.305872803717698</v>
      </c>
      <c r="H8" s="8">
        <v>56.546093646707199</v>
      </c>
      <c r="I8" s="8">
        <v>3.0181850856338901</v>
      </c>
      <c r="J8" s="8">
        <v>41.694127196282302</v>
      </c>
      <c r="K8" s="7">
        <v>723000</v>
      </c>
      <c r="L8" s="7">
        <v>452000</v>
      </c>
      <c r="M8" s="7">
        <v>433000</v>
      </c>
      <c r="N8" s="7">
        <v>19000</v>
      </c>
      <c r="O8" s="7">
        <v>272000</v>
      </c>
      <c r="P8" s="8">
        <v>62.448561090874698</v>
      </c>
      <c r="Q8" s="8">
        <v>59.853359956009797</v>
      </c>
      <c r="R8" s="8">
        <v>4.1557420852152704</v>
      </c>
      <c r="S8" s="8">
        <v>37.551438909125302</v>
      </c>
      <c r="T8" s="7">
        <v>756000</v>
      </c>
      <c r="U8" s="7">
        <v>411000</v>
      </c>
      <c r="V8" s="7">
        <v>404000</v>
      </c>
      <c r="W8" s="9">
        <v>7000</v>
      </c>
      <c r="X8" s="7">
        <v>345000</v>
      </c>
      <c r="Y8" s="8">
        <v>54.345241639887199</v>
      </c>
      <c r="Z8" s="8">
        <v>53.384170493493102</v>
      </c>
      <c r="AA8" s="10">
        <v>1.76845500616689</v>
      </c>
      <c r="AB8" s="8">
        <v>45.654758360112801</v>
      </c>
      <c r="AC8" s="7" t="s">
        <v>106</v>
      </c>
    </row>
    <row r="9" spans="1:29" x14ac:dyDescent="0.2">
      <c r="A9" s="11" t="s">
        <v>107</v>
      </c>
      <c r="B9" s="7">
        <v>1481000</v>
      </c>
      <c r="C9" s="7">
        <v>877000</v>
      </c>
      <c r="D9" s="7">
        <v>855000</v>
      </c>
      <c r="E9" s="7">
        <v>23000</v>
      </c>
      <c r="F9" s="7">
        <v>604000</v>
      </c>
      <c r="G9" s="8">
        <v>59.2330215953234</v>
      </c>
      <c r="H9" s="8">
        <v>57.711097798999802</v>
      </c>
      <c r="I9" s="8">
        <v>2.5693840282559499</v>
      </c>
      <c r="J9" s="8">
        <v>40.7669784046766</v>
      </c>
      <c r="K9" s="7">
        <v>724000</v>
      </c>
      <c r="L9" s="7">
        <v>464000</v>
      </c>
      <c r="M9" s="7">
        <v>450000</v>
      </c>
      <c r="N9" s="7">
        <v>14000</v>
      </c>
      <c r="O9" s="7">
        <v>260000</v>
      </c>
      <c r="P9" s="8">
        <v>64.096264317314294</v>
      </c>
      <c r="Q9" s="8">
        <v>62.225084373409402</v>
      </c>
      <c r="R9" s="8">
        <v>2.9193276142295201</v>
      </c>
      <c r="S9" s="8">
        <v>35.903735682685699</v>
      </c>
      <c r="T9" s="7">
        <v>757000</v>
      </c>
      <c r="U9" s="7">
        <v>413000</v>
      </c>
      <c r="V9" s="7">
        <v>404000</v>
      </c>
      <c r="W9" s="7">
        <v>9000</v>
      </c>
      <c r="X9" s="7">
        <v>344000</v>
      </c>
      <c r="Y9" s="8">
        <v>54.583516092824901</v>
      </c>
      <c r="Z9" s="8">
        <v>53.395498801438301</v>
      </c>
      <c r="AA9" s="8">
        <v>2.1765129409513202</v>
      </c>
      <c r="AB9" s="8">
        <v>45.416483907175099</v>
      </c>
      <c r="AC9" s="7"/>
    </row>
    <row r="10" spans="1:29" x14ac:dyDescent="0.2">
      <c r="A10" s="11" t="s">
        <v>108</v>
      </c>
      <c r="B10" s="7">
        <v>1485000</v>
      </c>
      <c r="C10" s="7">
        <v>878000</v>
      </c>
      <c r="D10" s="7">
        <v>851000</v>
      </c>
      <c r="E10" s="7">
        <v>26000</v>
      </c>
      <c r="F10" s="7">
        <v>607000</v>
      </c>
      <c r="G10" s="8">
        <v>59.113258221156499</v>
      </c>
      <c r="H10" s="8">
        <v>57.329732507677598</v>
      </c>
      <c r="I10" s="8">
        <v>3.0171331561631698</v>
      </c>
      <c r="J10" s="8">
        <v>40.886741778843501</v>
      </c>
      <c r="K10" s="7">
        <v>726000</v>
      </c>
      <c r="L10" s="7">
        <v>461000</v>
      </c>
      <c r="M10" s="7">
        <v>446000</v>
      </c>
      <c r="N10" s="7">
        <v>16000</v>
      </c>
      <c r="O10" s="7">
        <v>264000</v>
      </c>
      <c r="P10" s="8">
        <v>63.570819877209502</v>
      </c>
      <c r="Q10" s="8">
        <v>61.400081945972403</v>
      </c>
      <c r="R10" s="8">
        <v>3.4146766321875202</v>
      </c>
      <c r="S10" s="8">
        <v>36.429180122790498</v>
      </c>
      <c r="T10" s="7">
        <v>759000</v>
      </c>
      <c r="U10" s="7">
        <v>416000</v>
      </c>
      <c r="V10" s="7">
        <v>406000</v>
      </c>
      <c r="W10" s="7">
        <v>11000</v>
      </c>
      <c r="X10" s="7">
        <v>343000</v>
      </c>
      <c r="Y10" s="8">
        <v>54.851552145788403</v>
      </c>
      <c r="Z10" s="8">
        <v>53.438225385954098</v>
      </c>
      <c r="AA10" s="8">
        <v>2.5766395016094501</v>
      </c>
      <c r="AB10" s="8">
        <v>45.148447854211597</v>
      </c>
      <c r="AC10" s="7"/>
    </row>
    <row r="11" spans="1:29" x14ac:dyDescent="0.2">
      <c r="A11" s="11" t="s">
        <v>109</v>
      </c>
      <c r="B11" s="7">
        <v>1499000</v>
      </c>
      <c r="C11" s="7">
        <v>883000</v>
      </c>
      <c r="D11" s="7">
        <v>857000</v>
      </c>
      <c r="E11" s="7">
        <v>26000</v>
      </c>
      <c r="F11" s="7">
        <v>617000</v>
      </c>
      <c r="G11" s="8">
        <v>58.861442688788401</v>
      </c>
      <c r="H11" s="8">
        <v>57.130846273088501</v>
      </c>
      <c r="I11" s="8">
        <v>2.9401189244542798</v>
      </c>
      <c r="J11" s="8">
        <v>41.138557311211599</v>
      </c>
      <c r="K11" s="7">
        <v>732000</v>
      </c>
      <c r="L11" s="7">
        <v>466000</v>
      </c>
      <c r="M11" s="7">
        <v>447000</v>
      </c>
      <c r="N11" s="7">
        <v>19000</v>
      </c>
      <c r="O11" s="7">
        <v>266000</v>
      </c>
      <c r="P11" s="8">
        <v>63.675409685597501</v>
      </c>
      <c r="Q11" s="8">
        <v>61.069563485653198</v>
      </c>
      <c r="R11" s="8">
        <v>4.0923901594207903</v>
      </c>
      <c r="S11" s="8">
        <v>36.324590314402499</v>
      </c>
      <c r="T11" s="7">
        <v>768000</v>
      </c>
      <c r="U11" s="7">
        <v>417000</v>
      </c>
      <c r="V11" s="7">
        <v>410000</v>
      </c>
      <c r="W11" s="9">
        <v>7000</v>
      </c>
      <c r="X11" s="7">
        <v>351000</v>
      </c>
      <c r="Y11" s="8">
        <v>54.274574329886804</v>
      </c>
      <c r="Z11" s="8">
        <v>53.377937836252698</v>
      </c>
      <c r="AA11" s="10">
        <v>1.6520378182687701</v>
      </c>
      <c r="AB11" s="8">
        <v>45.725425670113196</v>
      </c>
      <c r="AC11" s="7" t="s">
        <v>106</v>
      </c>
    </row>
    <row r="12" spans="1:29" x14ac:dyDescent="0.2">
      <c r="A12" s="11" t="s">
        <v>110</v>
      </c>
      <c r="B12" s="7">
        <v>1502000</v>
      </c>
      <c r="C12" s="7">
        <v>885000</v>
      </c>
      <c r="D12" s="7">
        <v>864000</v>
      </c>
      <c r="E12" s="7">
        <v>21000</v>
      </c>
      <c r="F12" s="7">
        <v>616000</v>
      </c>
      <c r="G12" s="8">
        <v>58.970406998438598</v>
      </c>
      <c r="H12" s="8">
        <v>57.552065611317303</v>
      </c>
      <c r="I12" s="8">
        <v>2.40517483143508</v>
      </c>
      <c r="J12" s="8">
        <v>41.029593001561402</v>
      </c>
      <c r="K12" s="7">
        <v>733000</v>
      </c>
      <c r="L12" s="7">
        <v>465000</v>
      </c>
      <c r="M12" s="7">
        <v>450000</v>
      </c>
      <c r="N12" s="7">
        <v>15000</v>
      </c>
      <c r="O12" s="7">
        <v>268000</v>
      </c>
      <c r="P12" s="8">
        <v>63.4370299298429</v>
      </c>
      <c r="Q12" s="8">
        <v>61.375242702574397</v>
      </c>
      <c r="R12" s="8">
        <v>3.2501320278529402</v>
      </c>
      <c r="S12" s="8">
        <v>36.5629700701571</v>
      </c>
      <c r="T12" s="7">
        <v>769000</v>
      </c>
      <c r="U12" s="7">
        <v>421000</v>
      </c>
      <c r="V12" s="7">
        <v>414000</v>
      </c>
      <c r="W12" s="9">
        <v>6000</v>
      </c>
      <c r="X12" s="7">
        <v>348000</v>
      </c>
      <c r="Y12" s="8">
        <v>54.712672124696503</v>
      </c>
      <c r="Z12" s="8">
        <v>53.907684905821</v>
      </c>
      <c r="AA12" s="10">
        <v>1.4712994039860301</v>
      </c>
      <c r="AB12" s="8">
        <v>45.287327875303497</v>
      </c>
      <c r="AC12" s="7" t="s">
        <v>106</v>
      </c>
    </row>
    <row r="13" spans="1:29" x14ac:dyDescent="0.2">
      <c r="A13" s="11" t="s">
        <v>111</v>
      </c>
      <c r="B13" s="7">
        <v>1504000</v>
      </c>
      <c r="C13" s="7">
        <v>887000</v>
      </c>
      <c r="D13" s="7">
        <v>866000</v>
      </c>
      <c r="E13" s="7">
        <v>20000</v>
      </c>
      <c r="F13" s="7">
        <v>617000</v>
      </c>
      <c r="G13" s="8">
        <v>58.978335284538502</v>
      </c>
      <c r="H13" s="8">
        <v>57.6260268174508</v>
      </c>
      <c r="I13" s="8">
        <v>2.2928901952954899</v>
      </c>
      <c r="J13" s="8">
        <v>41.021664715461498</v>
      </c>
      <c r="K13" s="7">
        <v>734000</v>
      </c>
      <c r="L13" s="7">
        <v>466000</v>
      </c>
      <c r="M13" s="7">
        <v>453000</v>
      </c>
      <c r="N13" s="7">
        <v>13000</v>
      </c>
      <c r="O13" s="7">
        <v>268000</v>
      </c>
      <c r="P13" s="8">
        <v>63.448822513998302</v>
      </c>
      <c r="Q13" s="8">
        <v>61.655348251445901</v>
      </c>
      <c r="R13" s="8">
        <v>2.82664703849579</v>
      </c>
      <c r="S13" s="8">
        <v>36.551177486001698</v>
      </c>
      <c r="T13" s="7">
        <v>770000</v>
      </c>
      <c r="U13" s="7">
        <v>421000</v>
      </c>
      <c r="V13" s="7">
        <v>414000</v>
      </c>
      <c r="W13" s="9">
        <v>7000</v>
      </c>
      <c r="X13" s="7">
        <v>349000</v>
      </c>
      <c r="Y13" s="8">
        <v>54.714666281210903</v>
      </c>
      <c r="Z13" s="8">
        <v>53.783113948947999</v>
      </c>
      <c r="AA13" s="10">
        <v>1.70256422194934</v>
      </c>
      <c r="AB13" s="8">
        <v>45.285333718789097</v>
      </c>
      <c r="AC13" s="7" t="s">
        <v>106</v>
      </c>
    </row>
    <row r="14" spans="1:29" x14ac:dyDescent="0.2">
      <c r="A14" s="11" t="s">
        <v>112</v>
      </c>
      <c r="B14" s="7">
        <v>1506000</v>
      </c>
      <c r="C14" s="7">
        <v>880000</v>
      </c>
      <c r="D14" s="7">
        <v>859000</v>
      </c>
      <c r="E14" s="7">
        <v>21000</v>
      </c>
      <c r="F14" s="7">
        <v>626000</v>
      </c>
      <c r="G14" s="8">
        <v>58.459494562053401</v>
      </c>
      <c r="H14" s="8">
        <v>57.061984818697802</v>
      </c>
      <c r="I14" s="8">
        <v>2.3905607700254299</v>
      </c>
      <c r="J14" s="8">
        <v>41.540505437946599</v>
      </c>
      <c r="K14" s="7">
        <v>735000</v>
      </c>
      <c r="L14" s="7">
        <v>467000</v>
      </c>
      <c r="M14" s="7">
        <v>452000</v>
      </c>
      <c r="N14" s="7">
        <v>15000</v>
      </c>
      <c r="O14" s="7">
        <v>269000</v>
      </c>
      <c r="P14" s="8">
        <v>63.464914495375801</v>
      </c>
      <c r="Q14" s="8">
        <v>61.441705871216101</v>
      </c>
      <c r="R14" s="8">
        <v>3.1879167257163199</v>
      </c>
      <c r="S14" s="8">
        <v>36.535085504624199</v>
      </c>
      <c r="T14" s="7">
        <v>771000</v>
      </c>
      <c r="U14" s="7">
        <v>414000</v>
      </c>
      <c r="V14" s="7">
        <v>407000</v>
      </c>
      <c r="W14" s="9">
        <v>6000</v>
      </c>
      <c r="X14" s="7">
        <v>357000</v>
      </c>
      <c r="Y14" s="8">
        <v>53.683325197641103</v>
      </c>
      <c r="Z14" s="8">
        <v>52.882857034343303</v>
      </c>
      <c r="AA14" s="10">
        <v>1.49109273755089</v>
      </c>
      <c r="AB14" s="8">
        <v>46.316674802358897</v>
      </c>
      <c r="AC14" s="7" t="s">
        <v>106</v>
      </c>
    </row>
    <row r="15" spans="1:29" x14ac:dyDescent="0.2">
      <c r="A15" s="11" t="s">
        <v>113</v>
      </c>
      <c r="B15" s="7">
        <v>1508000</v>
      </c>
      <c r="C15" s="7">
        <v>887000</v>
      </c>
      <c r="D15" s="7">
        <v>863000</v>
      </c>
      <c r="E15" s="7">
        <v>23000</v>
      </c>
      <c r="F15" s="7">
        <v>622000</v>
      </c>
      <c r="G15" s="8">
        <v>58.786547452675002</v>
      </c>
      <c r="H15" s="8">
        <v>57.246947113781502</v>
      </c>
      <c r="I15" s="8">
        <v>2.6189671032014998</v>
      </c>
      <c r="J15" s="8">
        <v>41.213452547324998</v>
      </c>
      <c r="K15" s="7">
        <v>737000</v>
      </c>
      <c r="L15" s="7">
        <v>471000</v>
      </c>
      <c r="M15" s="7">
        <v>456000</v>
      </c>
      <c r="N15" s="7">
        <v>15000</v>
      </c>
      <c r="O15" s="7">
        <v>266000</v>
      </c>
      <c r="P15" s="8">
        <v>63.9364412124702</v>
      </c>
      <c r="Q15" s="8">
        <v>61.958677701624303</v>
      </c>
      <c r="R15" s="8">
        <v>3.0933274879556301</v>
      </c>
      <c r="S15" s="8">
        <v>36.0635587875298</v>
      </c>
      <c r="T15" s="7">
        <v>772000</v>
      </c>
      <c r="U15" s="7">
        <v>416000</v>
      </c>
      <c r="V15" s="7">
        <v>407000</v>
      </c>
      <c r="W15" s="9">
        <v>9000</v>
      </c>
      <c r="X15" s="7">
        <v>356000</v>
      </c>
      <c r="Y15" s="8">
        <v>53.870576251337603</v>
      </c>
      <c r="Z15" s="8">
        <v>52.7492364893168</v>
      </c>
      <c r="AA15" s="10">
        <v>2.0815440265371299</v>
      </c>
      <c r="AB15" s="8">
        <v>46.129423748662397</v>
      </c>
      <c r="AC15" s="7" t="s">
        <v>106</v>
      </c>
    </row>
    <row r="16" spans="1:29" x14ac:dyDescent="0.2">
      <c r="A16" s="11" t="s">
        <v>114</v>
      </c>
      <c r="B16" s="7">
        <v>1511000</v>
      </c>
      <c r="C16" s="7">
        <v>900000</v>
      </c>
      <c r="D16" s="7">
        <v>880000</v>
      </c>
      <c r="E16" s="7">
        <v>20000</v>
      </c>
      <c r="F16" s="7">
        <v>611000</v>
      </c>
      <c r="G16" s="8">
        <v>59.573344075141101</v>
      </c>
      <c r="H16" s="8">
        <v>58.243176286355499</v>
      </c>
      <c r="I16" s="8">
        <v>2.2328237728399798</v>
      </c>
      <c r="J16" s="8">
        <v>40.426655924858899</v>
      </c>
      <c r="K16" s="7">
        <v>738000</v>
      </c>
      <c r="L16" s="7">
        <v>473000</v>
      </c>
      <c r="M16" s="7">
        <v>461000</v>
      </c>
      <c r="N16" s="7">
        <v>12000</v>
      </c>
      <c r="O16" s="7">
        <v>264000</v>
      </c>
      <c r="P16" s="8">
        <v>64.171487295522596</v>
      </c>
      <c r="Q16" s="8">
        <v>62.5203539752765</v>
      </c>
      <c r="R16" s="8">
        <v>2.5730014837310198</v>
      </c>
      <c r="S16" s="8">
        <v>35.828512704477397</v>
      </c>
      <c r="T16" s="7">
        <v>773000</v>
      </c>
      <c r="U16" s="7">
        <v>426000</v>
      </c>
      <c r="V16" s="7">
        <v>419000</v>
      </c>
      <c r="W16" s="9">
        <v>8000</v>
      </c>
      <c r="X16" s="7">
        <v>346000</v>
      </c>
      <c r="Y16" s="8">
        <v>55.183108699965501</v>
      </c>
      <c r="Z16" s="8">
        <v>54.159393790721502</v>
      </c>
      <c r="AA16" s="10">
        <v>1.85512366621102</v>
      </c>
      <c r="AB16" s="8">
        <v>44.816891300034499</v>
      </c>
      <c r="AC16" s="7" t="s">
        <v>106</v>
      </c>
    </row>
    <row r="17" spans="1:29" x14ac:dyDescent="0.2">
      <c r="A17" s="11" t="s">
        <v>115</v>
      </c>
      <c r="B17" s="7">
        <v>2000</v>
      </c>
      <c r="C17" s="7">
        <v>13000</v>
      </c>
      <c r="D17" s="7">
        <v>16000</v>
      </c>
      <c r="E17" s="7">
        <v>-3000</v>
      </c>
      <c r="F17" s="7">
        <v>-11000</v>
      </c>
      <c r="G17" s="8">
        <v>0.78679662246604198</v>
      </c>
      <c r="H17" s="8">
        <v>0.99622917257403998</v>
      </c>
      <c r="I17" s="8">
        <v>-0.38614333036151199</v>
      </c>
      <c r="J17" s="8">
        <v>-0.78679662246604898</v>
      </c>
      <c r="K17" s="7">
        <v>1000</v>
      </c>
      <c r="L17" s="7">
        <v>3000</v>
      </c>
      <c r="M17" s="7">
        <v>5000</v>
      </c>
      <c r="N17" s="7">
        <v>-2000</v>
      </c>
      <c r="O17" s="7">
        <v>-1000</v>
      </c>
      <c r="P17" s="8">
        <v>0.23504608305232499</v>
      </c>
      <c r="Q17" s="8">
        <v>0.56167627365218897</v>
      </c>
      <c r="R17" s="8">
        <v>-0.52032600422460895</v>
      </c>
      <c r="S17" s="8">
        <v>-0.235046083052318</v>
      </c>
      <c r="T17" s="7">
        <v>1000</v>
      </c>
      <c r="U17" s="7">
        <v>11000</v>
      </c>
      <c r="V17" s="7">
        <v>12000</v>
      </c>
      <c r="W17" s="9">
        <v>-1000</v>
      </c>
      <c r="X17" s="7">
        <v>-10000</v>
      </c>
      <c r="Y17" s="8">
        <v>1.31253244862785</v>
      </c>
      <c r="Z17" s="8">
        <v>1.41015730140469</v>
      </c>
      <c r="AA17" s="10">
        <v>-0.22642036032610499</v>
      </c>
      <c r="AB17" s="8">
        <v>-1.31253244862785</v>
      </c>
      <c r="AC17" s="7" t="s">
        <v>106</v>
      </c>
    </row>
    <row r="18" spans="1:29" x14ac:dyDescent="0.2">
      <c r="A18" s="11" t="s">
        <v>117</v>
      </c>
      <c r="B18" s="7">
        <v>9000</v>
      </c>
      <c r="C18" s="7">
        <v>14000</v>
      </c>
      <c r="D18" s="7">
        <v>16000</v>
      </c>
      <c r="E18" s="7">
        <v>-1000</v>
      </c>
      <c r="F18" s="7">
        <v>-5000</v>
      </c>
      <c r="G18" s="8">
        <v>0.60293707670243901</v>
      </c>
      <c r="H18" s="8">
        <v>0.691110675038203</v>
      </c>
      <c r="I18" s="8">
        <v>-0.172351058595098</v>
      </c>
      <c r="J18" s="8">
        <v>-0.60293707670244601</v>
      </c>
      <c r="K18" s="7">
        <v>5000</v>
      </c>
      <c r="L18" s="7">
        <v>9000</v>
      </c>
      <c r="M18" s="7">
        <v>12000</v>
      </c>
      <c r="N18" s="7">
        <v>-3000</v>
      </c>
      <c r="O18" s="7">
        <v>-4000</v>
      </c>
      <c r="P18" s="8">
        <v>0.734457365679695</v>
      </c>
      <c r="Q18" s="8">
        <v>1.1451112727021</v>
      </c>
      <c r="R18" s="8">
        <v>-0.67713054412191898</v>
      </c>
      <c r="S18" s="8">
        <v>-0.734457365679695</v>
      </c>
      <c r="T18" s="7">
        <v>4000</v>
      </c>
      <c r="U18" s="7">
        <v>6000</v>
      </c>
      <c r="V18" s="7">
        <v>4000</v>
      </c>
      <c r="W18" s="9">
        <v>2000</v>
      </c>
      <c r="X18" s="7">
        <v>-2000</v>
      </c>
      <c r="Y18" s="8">
        <v>0.47043657526898403</v>
      </c>
      <c r="Z18" s="8">
        <v>0.25170888490045901</v>
      </c>
      <c r="AA18" s="10">
        <v>0.383824262224991</v>
      </c>
      <c r="AB18" s="8">
        <v>-0.47043657526898403</v>
      </c>
      <c r="AC18" s="7" t="s">
        <v>106</v>
      </c>
    </row>
    <row r="19" spans="1:29" x14ac:dyDescent="0.2">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25">
      <c r="A20" s="3" t="s">
        <v>75</v>
      </c>
    </row>
    <row r="21" spans="1:29" ht="63" x14ac:dyDescent="0.25">
      <c r="A21" s="5" t="s">
        <v>76</v>
      </c>
      <c r="B21" s="6" t="s">
        <v>118</v>
      </c>
      <c r="C21" s="6" t="s">
        <v>78</v>
      </c>
      <c r="D21" s="6" t="s">
        <v>79</v>
      </c>
      <c r="E21" s="6" t="s">
        <v>80</v>
      </c>
      <c r="F21" s="6" t="s">
        <v>81</v>
      </c>
      <c r="G21" s="6" t="s">
        <v>82</v>
      </c>
      <c r="H21" s="6" t="s">
        <v>83</v>
      </c>
      <c r="I21" s="6" t="s">
        <v>84</v>
      </c>
      <c r="J21" s="6" t="s">
        <v>85</v>
      </c>
      <c r="K21" s="6" t="s">
        <v>86</v>
      </c>
      <c r="L21" s="6" t="s">
        <v>87</v>
      </c>
      <c r="M21" s="6" t="s">
        <v>88</v>
      </c>
      <c r="N21" s="6" t="s">
        <v>89</v>
      </c>
      <c r="O21" s="6" t="s">
        <v>90</v>
      </c>
      <c r="P21" s="6" t="s">
        <v>91</v>
      </c>
      <c r="Q21" s="6" t="s">
        <v>92</v>
      </c>
      <c r="R21" s="6" t="s">
        <v>93</v>
      </c>
      <c r="S21" s="6" t="s">
        <v>94</v>
      </c>
      <c r="T21" s="6" t="s">
        <v>95</v>
      </c>
      <c r="U21" s="6" t="s">
        <v>96</v>
      </c>
      <c r="V21" s="6" t="s">
        <v>97</v>
      </c>
      <c r="W21" s="6" t="s">
        <v>98</v>
      </c>
      <c r="X21" s="6" t="s">
        <v>99</v>
      </c>
      <c r="Y21" s="6" t="s">
        <v>100</v>
      </c>
      <c r="Z21" s="6" t="s">
        <v>101</v>
      </c>
      <c r="AA21" s="6" t="s">
        <v>102</v>
      </c>
      <c r="AB21" s="6" t="s">
        <v>103</v>
      </c>
      <c r="AC21" s="6" t="s">
        <v>104</v>
      </c>
    </row>
    <row r="22" spans="1:29" x14ac:dyDescent="0.2">
      <c r="A22" s="11" t="s">
        <v>105</v>
      </c>
      <c r="B22" s="7">
        <v>1166000</v>
      </c>
      <c r="C22" s="7">
        <v>834000</v>
      </c>
      <c r="D22" s="7">
        <v>808000</v>
      </c>
      <c r="E22" s="7">
        <v>26000</v>
      </c>
      <c r="F22" s="7">
        <v>332000</v>
      </c>
      <c r="G22" s="8">
        <v>71.550767377817294</v>
      </c>
      <c r="H22" s="8">
        <v>69.338383794684702</v>
      </c>
      <c r="I22" s="8">
        <v>3.0920473171871201</v>
      </c>
      <c r="J22" s="8">
        <v>28.449232622182699</v>
      </c>
      <c r="K22" s="7">
        <v>577000</v>
      </c>
      <c r="L22" s="7">
        <v>434000</v>
      </c>
      <c r="M22" s="7">
        <v>416000</v>
      </c>
      <c r="N22" s="7">
        <v>19000</v>
      </c>
      <c r="O22" s="7">
        <v>143000</v>
      </c>
      <c r="P22" s="8">
        <v>75.234501968452506</v>
      </c>
      <c r="Q22" s="8">
        <v>72.023966694732806</v>
      </c>
      <c r="R22" s="8">
        <v>4.2673709398194797</v>
      </c>
      <c r="S22" s="8">
        <v>24.765498031547502</v>
      </c>
      <c r="T22" s="7">
        <v>589000</v>
      </c>
      <c r="U22" s="7">
        <v>400000</v>
      </c>
      <c r="V22" s="7">
        <v>393000</v>
      </c>
      <c r="W22" s="9">
        <v>7000</v>
      </c>
      <c r="X22" s="7">
        <v>189000</v>
      </c>
      <c r="Y22" s="8">
        <v>67.940402335768198</v>
      </c>
      <c r="Z22" s="8">
        <v>66.706290091596699</v>
      </c>
      <c r="AA22" s="10">
        <v>1.8164629612766401</v>
      </c>
      <c r="AB22" s="8">
        <v>32.059597664231802</v>
      </c>
      <c r="AC22" s="7" t="s">
        <v>106</v>
      </c>
    </row>
    <row r="23" spans="1:29" x14ac:dyDescent="0.2">
      <c r="A23" s="11" t="s">
        <v>107</v>
      </c>
      <c r="B23" s="7">
        <v>1167000</v>
      </c>
      <c r="C23" s="7">
        <v>840000</v>
      </c>
      <c r="D23" s="7">
        <v>818000</v>
      </c>
      <c r="E23" s="7">
        <v>22000</v>
      </c>
      <c r="F23" s="7">
        <v>327000</v>
      </c>
      <c r="G23" s="8">
        <v>71.981347936397597</v>
      </c>
      <c r="H23" s="8">
        <v>70.072187334654103</v>
      </c>
      <c r="I23" s="8">
        <v>2.6522990420108199</v>
      </c>
      <c r="J23" s="8">
        <v>28.018652063602399</v>
      </c>
      <c r="K23" s="7">
        <v>578000</v>
      </c>
      <c r="L23" s="7">
        <v>440000</v>
      </c>
      <c r="M23" s="7">
        <v>427000</v>
      </c>
      <c r="N23" s="7">
        <v>13000</v>
      </c>
      <c r="O23" s="7">
        <v>137000</v>
      </c>
      <c r="P23" s="8">
        <v>76.207768119116196</v>
      </c>
      <c r="Q23" s="8">
        <v>73.873040282401107</v>
      </c>
      <c r="R23" s="8">
        <v>3.0636349736234099</v>
      </c>
      <c r="S23" s="8">
        <v>23.792231880883801</v>
      </c>
      <c r="T23" s="7">
        <v>589000</v>
      </c>
      <c r="U23" s="7">
        <v>400000</v>
      </c>
      <c r="V23" s="7">
        <v>391000</v>
      </c>
      <c r="W23" s="7">
        <v>9000</v>
      </c>
      <c r="X23" s="7">
        <v>190000</v>
      </c>
      <c r="Y23" s="8">
        <v>67.839337395763906</v>
      </c>
      <c r="Z23" s="8">
        <v>66.347244642647397</v>
      </c>
      <c r="AA23" s="8">
        <v>2.1994506585638698</v>
      </c>
      <c r="AB23" s="8">
        <v>32.160662604236101</v>
      </c>
      <c r="AC23" s="7"/>
    </row>
    <row r="24" spans="1:29" x14ac:dyDescent="0.2">
      <c r="A24" s="11" t="s">
        <v>108</v>
      </c>
      <c r="B24" s="7">
        <v>1170000</v>
      </c>
      <c r="C24" s="7">
        <v>844000</v>
      </c>
      <c r="D24" s="7">
        <v>818000</v>
      </c>
      <c r="E24" s="7">
        <v>26000</v>
      </c>
      <c r="F24" s="7">
        <v>325000</v>
      </c>
      <c r="G24" s="8">
        <v>72.192010394054506</v>
      </c>
      <c r="H24" s="8">
        <v>69.937778216095793</v>
      </c>
      <c r="I24" s="8">
        <v>3.1225507721065102</v>
      </c>
      <c r="J24" s="8">
        <v>27.807989605945501</v>
      </c>
      <c r="K24" s="7">
        <v>579000</v>
      </c>
      <c r="L24" s="7">
        <v>440000</v>
      </c>
      <c r="M24" s="7">
        <v>425000</v>
      </c>
      <c r="N24" s="7">
        <v>16000</v>
      </c>
      <c r="O24" s="7">
        <v>139000</v>
      </c>
      <c r="P24" s="8">
        <v>76.059872335028501</v>
      </c>
      <c r="Q24" s="8">
        <v>73.363396773339602</v>
      </c>
      <c r="R24" s="8">
        <v>3.5452012722444102</v>
      </c>
      <c r="S24" s="8">
        <v>23.940127664971499</v>
      </c>
      <c r="T24" s="7">
        <v>591000</v>
      </c>
      <c r="U24" s="7">
        <v>404000</v>
      </c>
      <c r="V24" s="7">
        <v>393000</v>
      </c>
      <c r="W24" s="7">
        <v>11000</v>
      </c>
      <c r="X24" s="7">
        <v>187000</v>
      </c>
      <c r="Y24" s="8">
        <v>68.401374341101899</v>
      </c>
      <c r="Z24" s="8">
        <v>66.580555697578902</v>
      </c>
      <c r="AA24" s="8">
        <v>2.66196207468428</v>
      </c>
      <c r="AB24" s="8">
        <v>31.598625658898101</v>
      </c>
      <c r="AC24" s="7"/>
    </row>
    <row r="25" spans="1:29" x14ac:dyDescent="0.2">
      <c r="A25" s="11" t="s">
        <v>109</v>
      </c>
      <c r="B25" s="7">
        <v>1176000</v>
      </c>
      <c r="C25" s="7">
        <v>849000</v>
      </c>
      <c r="D25" s="7">
        <v>824000</v>
      </c>
      <c r="E25" s="7">
        <v>26000</v>
      </c>
      <c r="F25" s="7">
        <v>327000</v>
      </c>
      <c r="G25" s="8">
        <v>72.189527699149195</v>
      </c>
      <c r="H25" s="8">
        <v>70.005344889424805</v>
      </c>
      <c r="I25" s="8">
        <v>3.0256228006186801</v>
      </c>
      <c r="J25" s="8">
        <v>27.810472300850801</v>
      </c>
      <c r="K25" s="7">
        <v>580000</v>
      </c>
      <c r="L25" s="7">
        <v>446000</v>
      </c>
      <c r="M25" s="7">
        <v>428000</v>
      </c>
      <c r="N25" s="7">
        <v>19000</v>
      </c>
      <c r="O25" s="7">
        <v>134000</v>
      </c>
      <c r="P25" s="8">
        <v>76.939393412171896</v>
      </c>
      <c r="Q25" s="8">
        <v>73.696231025334001</v>
      </c>
      <c r="R25" s="8">
        <v>4.2152169948416196</v>
      </c>
      <c r="S25" s="8">
        <v>23.060606587828101</v>
      </c>
      <c r="T25" s="7">
        <v>596000</v>
      </c>
      <c r="U25" s="7">
        <v>403000</v>
      </c>
      <c r="V25" s="7">
        <v>396000</v>
      </c>
      <c r="W25" s="9">
        <v>7000</v>
      </c>
      <c r="X25" s="7">
        <v>193000</v>
      </c>
      <c r="Y25" s="8">
        <v>67.568425781486695</v>
      </c>
      <c r="Z25" s="8">
        <v>66.414514741582707</v>
      </c>
      <c r="AA25" s="10">
        <v>1.70776664774724</v>
      </c>
      <c r="AB25" s="8">
        <v>32.431574218513298</v>
      </c>
      <c r="AC25" s="7" t="s">
        <v>106</v>
      </c>
    </row>
    <row r="26" spans="1:29" x14ac:dyDescent="0.2">
      <c r="A26" s="11" t="s">
        <v>110</v>
      </c>
      <c r="B26" s="7">
        <v>1177000</v>
      </c>
      <c r="C26" s="7">
        <v>854000</v>
      </c>
      <c r="D26" s="7">
        <v>833000</v>
      </c>
      <c r="E26" s="7">
        <v>21000</v>
      </c>
      <c r="F26" s="7">
        <v>323000</v>
      </c>
      <c r="G26" s="8">
        <v>72.561299354545994</v>
      </c>
      <c r="H26" s="8">
        <v>70.797155427829296</v>
      </c>
      <c r="I26" s="8">
        <v>2.4312463288409099</v>
      </c>
      <c r="J26" s="8">
        <v>27.438700645453999</v>
      </c>
      <c r="K26" s="7">
        <v>580000</v>
      </c>
      <c r="L26" s="7">
        <v>447000</v>
      </c>
      <c r="M26" s="7">
        <v>432000</v>
      </c>
      <c r="N26" s="7">
        <v>15000</v>
      </c>
      <c r="O26" s="7">
        <v>134000</v>
      </c>
      <c r="P26" s="8">
        <v>76.950191749612301</v>
      </c>
      <c r="Q26" s="8">
        <v>74.443886768716297</v>
      </c>
      <c r="R26" s="8">
        <v>3.2570483892376698</v>
      </c>
      <c r="S26" s="8">
        <v>23.049808250387699</v>
      </c>
      <c r="T26" s="7">
        <v>596000</v>
      </c>
      <c r="U26" s="7">
        <v>407000</v>
      </c>
      <c r="V26" s="7">
        <v>401000</v>
      </c>
      <c r="W26" s="9">
        <v>6000</v>
      </c>
      <c r="X26" s="7">
        <v>189000</v>
      </c>
      <c r="Y26" s="8">
        <v>68.289814766282802</v>
      </c>
      <c r="Z26" s="8">
        <v>67.247978250998699</v>
      </c>
      <c r="AA26" s="10">
        <v>1.5256103986366201</v>
      </c>
      <c r="AB26" s="8">
        <v>31.710185233717201</v>
      </c>
      <c r="AC26" s="7" t="s">
        <v>106</v>
      </c>
    </row>
    <row r="27" spans="1:29" x14ac:dyDescent="0.2">
      <c r="A27" s="11" t="s">
        <v>111</v>
      </c>
      <c r="B27" s="7">
        <v>1177000</v>
      </c>
      <c r="C27" s="7">
        <v>854000</v>
      </c>
      <c r="D27" s="7">
        <v>834000</v>
      </c>
      <c r="E27" s="7">
        <v>20000</v>
      </c>
      <c r="F27" s="7">
        <v>323000</v>
      </c>
      <c r="G27" s="8">
        <v>72.531493762652801</v>
      </c>
      <c r="H27" s="8">
        <v>70.851323448868499</v>
      </c>
      <c r="I27" s="8">
        <v>2.3164700278783199</v>
      </c>
      <c r="J27" s="8">
        <v>27.468506237347199</v>
      </c>
      <c r="K27" s="7">
        <v>581000</v>
      </c>
      <c r="L27" s="7">
        <v>447000</v>
      </c>
      <c r="M27" s="7">
        <v>434000</v>
      </c>
      <c r="N27" s="7">
        <v>13000</v>
      </c>
      <c r="O27" s="7">
        <v>134000</v>
      </c>
      <c r="P27" s="8">
        <v>76.914201515991095</v>
      </c>
      <c r="Q27" s="8">
        <v>74.711301932937204</v>
      </c>
      <c r="R27" s="8">
        <v>2.8640999186552798</v>
      </c>
      <c r="S27" s="8">
        <v>23.085798484008901</v>
      </c>
      <c r="T27" s="7">
        <v>596000</v>
      </c>
      <c r="U27" s="7">
        <v>407000</v>
      </c>
      <c r="V27" s="7">
        <v>400000</v>
      </c>
      <c r="W27" s="9">
        <v>7000</v>
      </c>
      <c r="X27" s="7">
        <v>189000</v>
      </c>
      <c r="Y27" s="8">
        <v>68.263852513356895</v>
      </c>
      <c r="Z27" s="8">
        <v>67.092687389355106</v>
      </c>
      <c r="AA27" s="10">
        <v>1.7156446360431299</v>
      </c>
      <c r="AB27" s="8">
        <v>31.736147486643102</v>
      </c>
      <c r="AC27" s="7" t="s">
        <v>106</v>
      </c>
    </row>
    <row r="28" spans="1:29" x14ac:dyDescent="0.2">
      <c r="A28" s="11" t="s">
        <v>112</v>
      </c>
      <c r="B28" s="7">
        <v>1177000</v>
      </c>
      <c r="C28" s="7">
        <v>851000</v>
      </c>
      <c r="D28" s="7">
        <v>831000</v>
      </c>
      <c r="E28" s="7">
        <v>19000</v>
      </c>
      <c r="F28" s="7">
        <v>327000</v>
      </c>
      <c r="G28" s="8">
        <v>72.249765135451298</v>
      </c>
      <c r="H28" s="8">
        <v>70.619768953091395</v>
      </c>
      <c r="I28" s="8">
        <v>2.25605741320273</v>
      </c>
      <c r="J28" s="8">
        <v>27.750234864548698</v>
      </c>
      <c r="K28" s="7">
        <v>581000</v>
      </c>
      <c r="L28" s="7">
        <v>447000</v>
      </c>
      <c r="M28" s="7">
        <v>433000</v>
      </c>
      <c r="N28" s="7">
        <v>14000</v>
      </c>
      <c r="O28" s="7">
        <v>134000</v>
      </c>
      <c r="P28" s="8">
        <v>77.010800709837099</v>
      </c>
      <c r="Q28" s="8">
        <v>74.572822247671496</v>
      </c>
      <c r="R28" s="8">
        <v>3.1657617369171902</v>
      </c>
      <c r="S28" s="8">
        <v>22.989199290162901</v>
      </c>
      <c r="T28" s="7">
        <v>596000</v>
      </c>
      <c r="U28" s="7">
        <v>403000</v>
      </c>
      <c r="V28" s="7">
        <v>398000</v>
      </c>
      <c r="W28" s="9">
        <v>5000</v>
      </c>
      <c r="X28" s="7">
        <v>193000</v>
      </c>
      <c r="Y28" s="8">
        <v>67.6116398103227</v>
      </c>
      <c r="Z28" s="8">
        <v>66.768767146716399</v>
      </c>
      <c r="AA28" s="10">
        <v>1.24663839831554</v>
      </c>
      <c r="AB28" s="8">
        <v>32.3883601896773</v>
      </c>
      <c r="AC28" s="7" t="s">
        <v>106</v>
      </c>
    </row>
    <row r="29" spans="1:29" x14ac:dyDescent="0.2">
      <c r="A29" s="11" t="s">
        <v>113</v>
      </c>
      <c r="B29" s="7">
        <v>1178000</v>
      </c>
      <c r="C29" s="7">
        <v>854000</v>
      </c>
      <c r="D29" s="7">
        <v>832000</v>
      </c>
      <c r="E29" s="7">
        <v>22000</v>
      </c>
      <c r="F29" s="7">
        <v>324000</v>
      </c>
      <c r="G29" s="8">
        <v>72.522015244656401</v>
      </c>
      <c r="H29" s="8">
        <v>70.616998138583796</v>
      </c>
      <c r="I29" s="8">
        <v>2.6268121475195398</v>
      </c>
      <c r="J29" s="8">
        <v>27.477984755343599</v>
      </c>
      <c r="K29" s="7">
        <v>581000</v>
      </c>
      <c r="L29" s="7">
        <v>447000</v>
      </c>
      <c r="M29" s="7">
        <v>433000</v>
      </c>
      <c r="N29" s="7">
        <v>14000</v>
      </c>
      <c r="O29" s="7">
        <v>134000</v>
      </c>
      <c r="P29" s="8">
        <v>76.947690980182898</v>
      </c>
      <c r="Q29" s="8">
        <v>74.574218515849395</v>
      </c>
      <c r="R29" s="8">
        <v>3.08452720815855</v>
      </c>
      <c r="S29" s="8">
        <v>23.052309019817098</v>
      </c>
      <c r="T29" s="7">
        <v>596000</v>
      </c>
      <c r="U29" s="7">
        <v>407000</v>
      </c>
      <c r="V29" s="7">
        <v>398000</v>
      </c>
      <c r="W29" s="9">
        <v>9000</v>
      </c>
      <c r="X29" s="7">
        <v>190000</v>
      </c>
      <c r="Y29" s="8">
        <v>68.209108763828198</v>
      </c>
      <c r="Z29" s="8">
        <v>66.760610452027706</v>
      </c>
      <c r="AA29" s="10">
        <v>2.1236141888553801</v>
      </c>
      <c r="AB29" s="8">
        <v>31.790891236171799</v>
      </c>
      <c r="AC29" s="7" t="s">
        <v>106</v>
      </c>
    </row>
    <row r="30" spans="1:29" x14ac:dyDescent="0.2">
      <c r="A30" s="11" t="s">
        <v>114</v>
      </c>
      <c r="B30" s="7">
        <v>1178000</v>
      </c>
      <c r="C30" s="7">
        <v>864000</v>
      </c>
      <c r="D30" s="7">
        <v>845000</v>
      </c>
      <c r="E30" s="7">
        <v>19000</v>
      </c>
      <c r="F30" s="7">
        <v>314000</v>
      </c>
      <c r="G30" s="8">
        <v>73.343517462832494</v>
      </c>
      <c r="H30" s="8">
        <v>71.696795899391802</v>
      </c>
      <c r="I30" s="8">
        <v>2.2452176012353999</v>
      </c>
      <c r="J30" s="8">
        <v>26.656482537167498</v>
      </c>
      <c r="K30" s="7">
        <v>582000</v>
      </c>
      <c r="L30" s="7">
        <v>449000</v>
      </c>
      <c r="M30" s="7">
        <v>437000</v>
      </c>
      <c r="N30" s="7">
        <v>12000</v>
      </c>
      <c r="O30" s="7">
        <v>133000</v>
      </c>
      <c r="P30" s="8">
        <v>77.181865790702005</v>
      </c>
      <c r="Q30" s="8">
        <v>75.204760908232402</v>
      </c>
      <c r="R30" s="8">
        <v>2.5616184089549798</v>
      </c>
      <c r="S30" s="8">
        <v>22.818134209298002</v>
      </c>
      <c r="T30" s="7">
        <v>597000</v>
      </c>
      <c r="U30" s="7">
        <v>415000</v>
      </c>
      <c r="V30" s="7">
        <v>407000</v>
      </c>
      <c r="W30" s="9">
        <v>8000</v>
      </c>
      <c r="X30" s="7">
        <v>181000</v>
      </c>
      <c r="Y30" s="8">
        <v>69.601784316914106</v>
      </c>
      <c r="Z30" s="8">
        <v>68.277129983978</v>
      </c>
      <c r="AA30" s="10">
        <v>1.9031901925166299</v>
      </c>
      <c r="AB30" s="8">
        <v>30.398215683085901</v>
      </c>
      <c r="AC30" s="7" t="s">
        <v>106</v>
      </c>
    </row>
    <row r="31" spans="1:29" x14ac:dyDescent="0.2">
      <c r="A31" s="11" t="s">
        <v>115</v>
      </c>
      <c r="B31" s="7">
        <v>1000</v>
      </c>
      <c r="C31" s="7">
        <v>10000</v>
      </c>
      <c r="D31" s="7">
        <v>13000</v>
      </c>
      <c r="E31" s="7">
        <v>-3000</v>
      </c>
      <c r="F31" s="7">
        <v>-10000</v>
      </c>
      <c r="G31" s="8">
        <v>0.82150221817609304</v>
      </c>
      <c r="H31" s="8">
        <v>1.07979776080802</v>
      </c>
      <c r="I31" s="8">
        <v>-0.38159454628414202</v>
      </c>
      <c r="J31" s="8">
        <v>-0.82150221817608904</v>
      </c>
      <c r="K31" s="7">
        <v>0</v>
      </c>
      <c r="L31" s="7">
        <v>2000</v>
      </c>
      <c r="M31" s="7">
        <v>4000</v>
      </c>
      <c r="N31" s="7">
        <v>-2000</v>
      </c>
      <c r="O31" s="7">
        <v>-1000</v>
      </c>
      <c r="P31" s="8">
        <v>0.23417481051905001</v>
      </c>
      <c r="Q31" s="8">
        <v>0.63054239238299203</v>
      </c>
      <c r="R31" s="8">
        <v>-0.52290879920357103</v>
      </c>
      <c r="S31" s="8">
        <v>-0.23417481051905001</v>
      </c>
      <c r="T31" s="7">
        <v>0</v>
      </c>
      <c r="U31" s="7">
        <v>8000</v>
      </c>
      <c r="V31" s="7">
        <v>9000</v>
      </c>
      <c r="W31" s="9">
        <v>-1000</v>
      </c>
      <c r="X31" s="7">
        <v>-8000</v>
      </c>
      <c r="Y31" s="8">
        <v>1.39267555308598</v>
      </c>
      <c r="Z31" s="8">
        <v>1.51651953195032</v>
      </c>
      <c r="AA31" s="10">
        <v>-0.22042399633874599</v>
      </c>
      <c r="AB31" s="8">
        <v>-1.39267555308598</v>
      </c>
      <c r="AC31" s="7" t="s">
        <v>106</v>
      </c>
    </row>
    <row r="32" spans="1:29" x14ac:dyDescent="0.2">
      <c r="A32" s="11" t="s">
        <v>117</v>
      </c>
      <c r="B32" s="7">
        <v>2000</v>
      </c>
      <c r="C32" s="7">
        <v>10000</v>
      </c>
      <c r="D32" s="7">
        <v>12000</v>
      </c>
      <c r="E32" s="7">
        <v>-1000</v>
      </c>
      <c r="F32" s="7">
        <v>-9000</v>
      </c>
      <c r="G32" s="8">
        <v>0.78221810828645699</v>
      </c>
      <c r="H32" s="8">
        <v>0.89964047156244897</v>
      </c>
      <c r="I32" s="8">
        <v>-0.18602872760550501</v>
      </c>
      <c r="J32" s="8">
        <v>-0.78221810828645699</v>
      </c>
      <c r="K32" s="7">
        <v>1000</v>
      </c>
      <c r="L32" s="7">
        <v>2000</v>
      </c>
      <c r="M32" s="7">
        <v>5000</v>
      </c>
      <c r="N32" s="7">
        <v>-3000</v>
      </c>
      <c r="O32" s="7">
        <v>-1000</v>
      </c>
      <c r="P32" s="8">
        <v>0.23167404108964701</v>
      </c>
      <c r="Q32" s="8">
        <v>0.76087413951613303</v>
      </c>
      <c r="R32" s="8">
        <v>-0.69542998028268899</v>
      </c>
      <c r="S32" s="8">
        <v>-0.23167404108964701</v>
      </c>
      <c r="T32" s="7">
        <v>0</v>
      </c>
      <c r="U32" s="7">
        <v>8000</v>
      </c>
      <c r="V32" s="7">
        <v>6000</v>
      </c>
      <c r="W32" s="9">
        <v>2000</v>
      </c>
      <c r="X32" s="7">
        <v>-8000</v>
      </c>
      <c r="Y32" s="8">
        <v>1.31196955063137</v>
      </c>
      <c r="Z32" s="8">
        <v>1.02915173297937</v>
      </c>
      <c r="AA32" s="10">
        <v>0.377579793880017</v>
      </c>
      <c r="AB32" s="8">
        <v>-1.31196955063137</v>
      </c>
      <c r="AC32" s="7" t="s">
        <v>106</v>
      </c>
    </row>
    <row r="33" spans="1:29" x14ac:dyDescent="0.2">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3"/>
  <sheetViews>
    <sheetView workbookViewId="0"/>
  </sheetViews>
  <sheetFormatPr defaultColWidth="10.88671875" defaultRowHeight="15" x14ac:dyDescent="0.2"/>
  <cols>
    <col min="1" max="1" width="21.77734375" customWidth="1"/>
    <col min="2" max="2" width="18.77734375" customWidth="1"/>
    <col min="3" max="28" width="14.77734375" customWidth="1"/>
    <col min="29" max="29" width="70.77734375" customWidth="1"/>
  </cols>
  <sheetData>
    <row r="1" spans="1:29" ht="19.5" x14ac:dyDescent="0.3">
      <c r="A1" s="2" t="s">
        <v>119</v>
      </c>
    </row>
    <row r="2" spans="1:29" x14ac:dyDescent="0.2">
      <c r="A2" t="s">
        <v>120</v>
      </c>
    </row>
    <row r="3" spans="1:29" ht="30" customHeight="1" x14ac:dyDescent="0.25">
      <c r="A3" s="3" t="s">
        <v>69</v>
      </c>
    </row>
    <row r="4" spans="1:29" x14ac:dyDescent="0.2">
      <c r="A4" t="s">
        <v>72</v>
      </c>
    </row>
    <row r="5" spans="1:29" x14ac:dyDescent="0.2">
      <c r="A5" t="s">
        <v>73</v>
      </c>
    </row>
    <row r="6" spans="1:29" ht="30" customHeight="1" x14ac:dyDescent="0.25">
      <c r="A6" s="3" t="s">
        <v>121</v>
      </c>
    </row>
    <row r="7" spans="1:29" ht="63" x14ac:dyDescent="0.25">
      <c r="A7" s="5" t="s">
        <v>76</v>
      </c>
      <c r="B7" s="6" t="s">
        <v>77</v>
      </c>
      <c r="C7" s="6" t="s">
        <v>78</v>
      </c>
      <c r="D7" s="6" t="s">
        <v>79</v>
      </c>
      <c r="E7" s="6" t="s">
        <v>80</v>
      </c>
      <c r="F7" s="6" t="s">
        <v>81</v>
      </c>
      <c r="G7" s="6" t="s">
        <v>82</v>
      </c>
      <c r="H7" s="6" t="s">
        <v>83</v>
      </c>
      <c r="I7" s="6" t="s">
        <v>123</v>
      </c>
      <c r="J7" s="6" t="s">
        <v>85</v>
      </c>
      <c r="K7" s="6" t="s">
        <v>124</v>
      </c>
      <c r="L7" s="6" t="s">
        <v>87</v>
      </c>
      <c r="M7" s="6" t="s">
        <v>88</v>
      </c>
      <c r="N7" s="6" t="s">
        <v>89</v>
      </c>
      <c r="O7" s="6" t="s">
        <v>90</v>
      </c>
      <c r="P7" s="6" t="s">
        <v>91</v>
      </c>
      <c r="Q7" s="6" t="s">
        <v>92</v>
      </c>
      <c r="R7" s="6" t="s">
        <v>93</v>
      </c>
      <c r="S7" s="6" t="s">
        <v>94</v>
      </c>
      <c r="T7" s="6" t="s">
        <v>125</v>
      </c>
      <c r="U7" s="6" t="s">
        <v>96</v>
      </c>
      <c r="V7" s="6" t="s">
        <v>97</v>
      </c>
      <c r="W7" s="6" t="s">
        <v>98</v>
      </c>
      <c r="X7" s="6" t="s">
        <v>99</v>
      </c>
      <c r="Y7" s="6" t="s">
        <v>100</v>
      </c>
      <c r="Z7" s="6" t="s">
        <v>101</v>
      </c>
      <c r="AA7" s="6" t="s">
        <v>126</v>
      </c>
      <c r="AB7" s="6" t="s">
        <v>103</v>
      </c>
      <c r="AC7" s="6" t="s">
        <v>104</v>
      </c>
    </row>
    <row r="8" spans="1:29" x14ac:dyDescent="0.2">
      <c r="A8" s="11" t="s">
        <v>105</v>
      </c>
      <c r="B8" s="7">
        <v>1479000</v>
      </c>
      <c r="C8" s="7">
        <v>862000</v>
      </c>
      <c r="D8" s="7">
        <v>836000</v>
      </c>
      <c r="E8" s="7">
        <v>26000</v>
      </c>
      <c r="F8" s="7">
        <v>617000</v>
      </c>
      <c r="G8" s="8">
        <v>58.2613827092731</v>
      </c>
      <c r="H8" s="8">
        <v>56.510435854156903</v>
      </c>
      <c r="I8" s="8">
        <v>3.0053300723284102</v>
      </c>
      <c r="J8" s="8">
        <v>41.7386172907269</v>
      </c>
      <c r="K8" s="7">
        <v>723000</v>
      </c>
      <c r="L8" s="7">
        <v>451000</v>
      </c>
      <c r="M8" s="7">
        <v>432000</v>
      </c>
      <c r="N8" s="7">
        <v>19000</v>
      </c>
      <c r="O8" s="7">
        <v>272000</v>
      </c>
      <c r="P8" s="8">
        <v>62.3834305811218</v>
      </c>
      <c r="Q8" s="8">
        <v>59.781043803686202</v>
      </c>
      <c r="R8" s="8">
        <v>4.1715993384677503</v>
      </c>
      <c r="S8" s="8">
        <v>37.6165694188782</v>
      </c>
      <c r="T8" s="7">
        <v>756000</v>
      </c>
      <c r="U8" s="7">
        <v>411000</v>
      </c>
      <c r="V8" s="7">
        <v>404000</v>
      </c>
      <c r="W8" s="9">
        <v>7000</v>
      </c>
      <c r="X8" s="7">
        <v>345000</v>
      </c>
      <c r="Y8" s="8">
        <v>54.320484884385102</v>
      </c>
      <c r="Z8" s="8">
        <v>53.383560049926999</v>
      </c>
      <c r="AA8" s="10">
        <v>1.72480940929051</v>
      </c>
      <c r="AB8" s="8">
        <v>45.679515115614898</v>
      </c>
      <c r="AC8" s="7" t="s">
        <v>106</v>
      </c>
    </row>
    <row r="9" spans="1:29" x14ac:dyDescent="0.2">
      <c r="A9" s="11" t="s">
        <v>107</v>
      </c>
      <c r="B9" s="7">
        <v>1481000</v>
      </c>
      <c r="C9" s="7">
        <v>875000</v>
      </c>
      <c r="D9" s="7">
        <v>853000</v>
      </c>
      <c r="E9" s="7">
        <v>22000</v>
      </c>
      <c r="F9" s="7">
        <v>606000</v>
      </c>
      <c r="G9" s="8">
        <v>59.104986931577599</v>
      </c>
      <c r="H9" s="8">
        <v>57.587956120349702</v>
      </c>
      <c r="I9" s="8">
        <v>2.5666714265314901</v>
      </c>
      <c r="J9" s="8">
        <v>40.895013068422401</v>
      </c>
      <c r="K9" s="7">
        <v>724000</v>
      </c>
      <c r="L9" s="7">
        <v>464000</v>
      </c>
      <c r="M9" s="7">
        <v>451000</v>
      </c>
      <c r="N9" s="7">
        <v>14000</v>
      </c>
      <c r="O9" s="7">
        <v>259000</v>
      </c>
      <c r="P9" s="8">
        <v>64.152554196994799</v>
      </c>
      <c r="Q9" s="8">
        <v>62.284721234115302</v>
      </c>
      <c r="R9" s="8">
        <v>2.9115488638908502</v>
      </c>
      <c r="S9" s="8">
        <v>35.847445803005201</v>
      </c>
      <c r="T9" s="7">
        <v>757000</v>
      </c>
      <c r="U9" s="7">
        <v>411000</v>
      </c>
      <c r="V9" s="7">
        <v>402000</v>
      </c>
      <c r="W9" s="7">
        <v>9000</v>
      </c>
      <c r="X9" s="7">
        <v>346000</v>
      </c>
      <c r="Y9" s="8">
        <v>54.279257862233301</v>
      </c>
      <c r="Z9" s="8">
        <v>53.097611613864402</v>
      </c>
      <c r="AA9" s="8">
        <v>2.1769756899920401</v>
      </c>
      <c r="AB9" s="8">
        <v>45.720742137766699</v>
      </c>
      <c r="AC9" s="7"/>
    </row>
    <row r="10" spans="1:29" x14ac:dyDescent="0.2">
      <c r="A10" s="11" t="s">
        <v>108</v>
      </c>
      <c r="B10" s="7">
        <v>1485000</v>
      </c>
      <c r="C10" s="7">
        <v>885000</v>
      </c>
      <c r="D10" s="7">
        <v>858000</v>
      </c>
      <c r="E10" s="7">
        <v>27000</v>
      </c>
      <c r="F10" s="7">
        <v>599000</v>
      </c>
      <c r="G10" s="8">
        <v>59.619029912578199</v>
      </c>
      <c r="H10" s="8">
        <v>57.810708603284802</v>
      </c>
      <c r="I10" s="8">
        <v>3.0331276975572301</v>
      </c>
      <c r="J10" s="8">
        <v>40.380970087421801</v>
      </c>
      <c r="K10" s="7">
        <v>726000</v>
      </c>
      <c r="L10" s="7">
        <v>462000</v>
      </c>
      <c r="M10" s="7">
        <v>447000</v>
      </c>
      <c r="N10" s="7">
        <v>16000</v>
      </c>
      <c r="O10" s="7">
        <v>263000</v>
      </c>
      <c r="P10" s="8">
        <v>63.734064692181498</v>
      </c>
      <c r="Q10" s="8">
        <v>61.538472139913701</v>
      </c>
      <c r="R10" s="8">
        <v>3.44492786215964</v>
      </c>
      <c r="S10" s="8">
        <v>36.265935307818502</v>
      </c>
      <c r="T10" s="7">
        <v>759000</v>
      </c>
      <c r="U10" s="7">
        <v>423000</v>
      </c>
      <c r="V10" s="7">
        <v>412000</v>
      </c>
      <c r="W10" s="7">
        <v>11000</v>
      </c>
      <c r="X10" s="7">
        <v>336000</v>
      </c>
      <c r="Y10" s="8">
        <v>55.684800826420101</v>
      </c>
      <c r="Z10" s="8">
        <v>54.2467349025478</v>
      </c>
      <c r="AA10" s="8">
        <v>2.5825106717272601</v>
      </c>
      <c r="AB10" s="8">
        <v>44.315199173579899</v>
      </c>
      <c r="AC10" s="7"/>
    </row>
    <row r="11" spans="1:29" x14ac:dyDescent="0.2">
      <c r="A11" s="11" t="s">
        <v>109</v>
      </c>
      <c r="B11" s="7">
        <v>1499000</v>
      </c>
      <c r="C11" s="7">
        <v>879000</v>
      </c>
      <c r="D11" s="7">
        <v>853000</v>
      </c>
      <c r="E11" s="7">
        <v>26000</v>
      </c>
      <c r="F11" s="7">
        <v>620000</v>
      </c>
      <c r="G11" s="8">
        <v>58.628310764172603</v>
      </c>
      <c r="H11" s="8">
        <v>56.919634669698901</v>
      </c>
      <c r="I11" s="8">
        <v>2.9144215008116201</v>
      </c>
      <c r="J11" s="8">
        <v>41.371689235827397</v>
      </c>
      <c r="K11" s="7">
        <v>732000</v>
      </c>
      <c r="L11" s="7">
        <v>464000</v>
      </c>
      <c r="M11" s="7">
        <v>445000</v>
      </c>
      <c r="N11" s="7">
        <v>19000</v>
      </c>
      <c r="O11" s="7">
        <v>267000</v>
      </c>
      <c r="P11" s="8">
        <v>63.473301067082502</v>
      </c>
      <c r="Q11" s="8">
        <v>60.8875360330007</v>
      </c>
      <c r="R11" s="8">
        <v>4.0737837651598703</v>
      </c>
      <c r="S11" s="8">
        <v>36.526698932917398</v>
      </c>
      <c r="T11" s="7">
        <v>768000</v>
      </c>
      <c r="U11" s="7">
        <v>415000</v>
      </c>
      <c r="V11" s="7">
        <v>408000</v>
      </c>
      <c r="W11" s="9">
        <v>7000</v>
      </c>
      <c r="X11" s="7">
        <v>353000</v>
      </c>
      <c r="Y11" s="8">
        <v>54.0118826219909</v>
      </c>
      <c r="Z11" s="8">
        <v>53.13891884289</v>
      </c>
      <c r="AA11" s="10">
        <v>1.6162439387838301</v>
      </c>
      <c r="AB11" s="8">
        <v>45.9881173780091</v>
      </c>
      <c r="AC11" s="7" t="s">
        <v>106</v>
      </c>
    </row>
    <row r="12" spans="1:29" x14ac:dyDescent="0.2">
      <c r="A12" s="11" t="s">
        <v>110</v>
      </c>
      <c r="B12" s="7">
        <v>1502000</v>
      </c>
      <c r="C12" s="7">
        <v>883000</v>
      </c>
      <c r="D12" s="7">
        <v>862000</v>
      </c>
      <c r="E12" s="7">
        <v>21000</v>
      </c>
      <c r="F12" s="7">
        <v>619000</v>
      </c>
      <c r="G12" s="8">
        <v>58.792795828757399</v>
      </c>
      <c r="H12" s="8">
        <v>57.380492687738197</v>
      </c>
      <c r="I12" s="8">
        <v>2.4021704038922298</v>
      </c>
      <c r="J12" s="8">
        <v>41.207204171242601</v>
      </c>
      <c r="K12" s="7">
        <v>733000</v>
      </c>
      <c r="L12" s="7">
        <v>463000</v>
      </c>
      <c r="M12" s="7">
        <v>448000</v>
      </c>
      <c r="N12" s="7">
        <v>15000</v>
      </c>
      <c r="O12" s="7">
        <v>269000</v>
      </c>
      <c r="P12" s="8">
        <v>63.249470512456597</v>
      </c>
      <c r="Q12" s="8">
        <v>61.169184916701198</v>
      </c>
      <c r="R12" s="8">
        <v>3.2890166176895801</v>
      </c>
      <c r="S12" s="8">
        <v>36.750529487543403</v>
      </c>
      <c r="T12" s="7">
        <v>769000</v>
      </c>
      <c r="U12" s="7">
        <v>419000</v>
      </c>
      <c r="V12" s="7">
        <v>413000</v>
      </c>
      <c r="W12" s="9">
        <v>6000</v>
      </c>
      <c r="X12" s="7">
        <v>349000</v>
      </c>
      <c r="Y12" s="8">
        <v>54.544543958581301</v>
      </c>
      <c r="Z12" s="8">
        <v>53.768984110259098</v>
      </c>
      <c r="AA12" s="10">
        <v>1.42188345897835</v>
      </c>
      <c r="AB12" s="8">
        <v>45.455456041418699</v>
      </c>
      <c r="AC12" s="7" t="s">
        <v>106</v>
      </c>
    </row>
    <row r="13" spans="1:29" x14ac:dyDescent="0.2">
      <c r="A13" s="11" t="s">
        <v>111</v>
      </c>
      <c r="B13" s="7">
        <v>1504000</v>
      </c>
      <c r="C13" s="7">
        <v>886000</v>
      </c>
      <c r="D13" s="7">
        <v>865000</v>
      </c>
      <c r="E13" s="7">
        <v>21000</v>
      </c>
      <c r="F13" s="7">
        <v>618000</v>
      </c>
      <c r="G13" s="8">
        <v>58.905605588895099</v>
      </c>
      <c r="H13" s="8">
        <v>57.527935496786597</v>
      </c>
      <c r="I13" s="8">
        <v>2.33877587427471</v>
      </c>
      <c r="J13" s="8">
        <v>41.094394411104901</v>
      </c>
      <c r="K13" s="7">
        <v>734000</v>
      </c>
      <c r="L13" s="7">
        <v>467000</v>
      </c>
      <c r="M13" s="7">
        <v>453000</v>
      </c>
      <c r="N13" s="7">
        <v>13000</v>
      </c>
      <c r="O13" s="7">
        <v>267000</v>
      </c>
      <c r="P13" s="8">
        <v>63.562519159371902</v>
      </c>
      <c r="Q13" s="8">
        <v>61.739568786402799</v>
      </c>
      <c r="R13" s="8">
        <v>2.8679643240671102</v>
      </c>
      <c r="S13" s="8">
        <v>36.437480840628098</v>
      </c>
      <c r="T13" s="7">
        <v>770000</v>
      </c>
      <c r="U13" s="7">
        <v>419000</v>
      </c>
      <c r="V13" s="7">
        <v>412000</v>
      </c>
      <c r="W13" s="9">
        <v>7000</v>
      </c>
      <c r="X13" s="7">
        <v>350000</v>
      </c>
      <c r="Y13" s="8">
        <v>54.464134889510902</v>
      </c>
      <c r="Z13" s="8">
        <v>53.511145069115798</v>
      </c>
      <c r="AA13" s="10">
        <v>1.7497566468803101</v>
      </c>
      <c r="AB13" s="8">
        <v>45.535865110489098</v>
      </c>
      <c r="AC13" s="7" t="s">
        <v>106</v>
      </c>
    </row>
    <row r="14" spans="1:29" x14ac:dyDescent="0.2">
      <c r="A14" s="11" t="s">
        <v>112</v>
      </c>
      <c r="B14" s="7">
        <v>1506000</v>
      </c>
      <c r="C14" s="7">
        <v>889000</v>
      </c>
      <c r="D14" s="7">
        <v>867000</v>
      </c>
      <c r="E14" s="7">
        <v>21000</v>
      </c>
      <c r="F14" s="7">
        <v>617000</v>
      </c>
      <c r="G14" s="8">
        <v>59.009619567202499</v>
      </c>
      <c r="H14" s="8">
        <v>57.5926178040026</v>
      </c>
      <c r="I14" s="8">
        <v>2.4013063863022999</v>
      </c>
      <c r="J14" s="8">
        <v>40.990380432797501</v>
      </c>
      <c r="K14" s="7">
        <v>735000</v>
      </c>
      <c r="L14" s="7">
        <v>468000</v>
      </c>
      <c r="M14" s="7">
        <v>453000</v>
      </c>
      <c r="N14" s="7">
        <v>15000</v>
      </c>
      <c r="O14" s="7">
        <v>267000</v>
      </c>
      <c r="P14" s="8">
        <v>63.643102249992197</v>
      </c>
      <c r="Q14" s="8">
        <v>61.614260241796302</v>
      </c>
      <c r="R14" s="8">
        <v>3.18784272995764</v>
      </c>
      <c r="S14" s="8">
        <v>36.356897750007803</v>
      </c>
      <c r="T14" s="7">
        <v>771000</v>
      </c>
      <c r="U14" s="7">
        <v>421000</v>
      </c>
      <c r="V14" s="7">
        <v>414000</v>
      </c>
      <c r="W14" s="9">
        <v>6000</v>
      </c>
      <c r="X14" s="7">
        <v>350000</v>
      </c>
      <c r="Y14" s="8">
        <v>54.588352553670298</v>
      </c>
      <c r="Z14" s="8">
        <v>53.755168466707701</v>
      </c>
      <c r="AA14" s="10">
        <v>1.5263037772452399</v>
      </c>
      <c r="AB14" s="8">
        <v>45.411647446329702</v>
      </c>
      <c r="AC14" s="7" t="s">
        <v>106</v>
      </c>
    </row>
    <row r="15" spans="1:29" x14ac:dyDescent="0.2">
      <c r="A15" s="11" t="s">
        <v>113</v>
      </c>
      <c r="B15" s="7">
        <v>1508000</v>
      </c>
      <c r="C15" s="7">
        <v>883000</v>
      </c>
      <c r="D15" s="7">
        <v>860000</v>
      </c>
      <c r="E15" s="7">
        <v>23000</v>
      </c>
      <c r="F15" s="7">
        <v>625000</v>
      </c>
      <c r="G15" s="8">
        <v>58.563384614976599</v>
      </c>
      <c r="H15" s="8">
        <v>57.037997748222601</v>
      </c>
      <c r="I15" s="8">
        <v>2.6046767562744901</v>
      </c>
      <c r="J15" s="8">
        <v>41.436615385023401</v>
      </c>
      <c r="K15" s="7">
        <v>737000</v>
      </c>
      <c r="L15" s="7">
        <v>470000</v>
      </c>
      <c r="M15" s="7">
        <v>455000</v>
      </c>
      <c r="N15" s="7">
        <v>15000</v>
      </c>
      <c r="O15" s="7">
        <v>267000</v>
      </c>
      <c r="P15" s="8">
        <v>63.749224421523699</v>
      </c>
      <c r="Q15" s="8">
        <v>61.778406537532597</v>
      </c>
      <c r="R15" s="8">
        <v>3.0915166449079199</v>
      </c>
      <c r="S15" s="8">
        <v>36.250775578476301</v>
      </c>
      <c r="T15" s="7">
        <v>772000</v>
      </c>
      <c r="U15" s="7">
        <v>414000</v>
      </c>
      <c r="V15" s="7">
        <v>405000</v>
      </c>
      <c r="W15" s="9">
        <v>8000</v>
      </c>
      <c r="X15" s="7">
        <v>358000</v>
      </c>
      <c r="Y15" s="8">
        <v>53.613100136729798</v>
      </c>
      <c r="Z15" s="8">
        <v>52.512911566301</v>
      </c>
      <c r="AA15" s="10">
        <v>2.05208907454143</v>
      </c>
      <c r="AB15" s="8">
        <v>46.386899863270202</v>
      </c>
      <c r="AC15" s="7" t="s">
        <v>106</v>
      </c>
    </row>
    <row r="16" spans="1:29" x14ac:dyDescent="0.2">
      <c r="A16" s="11" t="s">
        <v>114</v>
      </c>
      <c r="B16" s="7">
        <v>1511000</v>
      </c>
      <c r="C16" s="7">
        <v>898000</v>
      </c>
      <c r="D16" s="7">
        <v>877000</v>
      </c>
      <c r="E16" s="7">
        <v>20000</v>
      </c>
      <c r="F16" s="7">
        <v>613000</v>
      </c>
      <c r="G16" s="8">
        <v>59.420049995233498</v>
      </c>
      <c r="H16" s="8">
        <v>58.0896683578896</v>
      </c>
      <c r="I16" s="8">
        <v>2.2389439885200599</v>
      </c>
      <c r="J16" s="8">
        <v>40.579950004766502</v>
      </c>
      <c r="K16" s="7">
        <v>738000</v>
      </c>
      <c r="L16" s="7">
        <v>472000</v>
      </c>
      <c r="M16" s="7">
        <v>460000</v>
      </c>
      <c r="N16" s="7">
        <v>12000</v>
      </c>
      <c r="O16" s="7">
        <v>266000</v>
      </c>
      <c r="P16" s="8">
        <v>63.986950428434703</v>
      </c>
      <c r="Q16" s="8">
        <v>62.314550516263203</v>
      </c>
      <c r="R16" s="8">
        <v>2.6136577864294801</v>
      </c>
      <c r="S16" s="8">
        <v>36.013049571565297</v>
      </c>
      <c r="T16" s="7">
        <v>773000</v>
      </c>
      <c r="U16" s="7">
        <v>425000</v>
      </c>
      <c r="V16" s="7">
        <v>418000</v>
      </c>
      <c r="W16" s="9">
        <v>8000</v>
      </c>
      <c r="X16" s="7">
        <v>347000</v>
      </c>
      <c r="Y16" s="8">
        <v>55.059644745594298</v>
      </c>
      <c r="Z16" s="8">
        <v>54.055816818549999</v>
      </c>
      <c r="AA16" s="10">
        <v>1.82316455487944</v>
      </c>
      <c r="AB16" s="8">
        <v>44.940355254405702</v>
      </c>
      <c r="AC16" s="7" t="s">
        <v>106</v>
      </c>
    </row>
    <row r="17" spans="1:29" x14ac:dyDescent="0.2">
      <c r="A17" s="11" t="s">
        <v>115</v>
      </c>
      <c r="B17" s="7">
        <v>2000</v>
      </c>
      <c r="C17" s="7">
        <v>14000</v>
      </c>
      <c r="D17" s="7">
        <v>17000</v>
      </c>
      <c r="E17" s="7">
        <v>-3000</v>
      </c>
      <c r="F17" s="7">
        <v>-12000</v>
      </c>
      <c r="G17" s="8">
        <v>0.85666538025689898</v>
      </c>
      <c r="H17" s="8">
        <v>1.0516706096670001</v>
      </c>
      <c r="I17" s="8">
        <v>-0.36573276775442998</v>
      </c>
      <c r="J17" s="8">
        <v>-0.85666538025689898</v>
      </c>
      <c r="K17" s="7">
        <v>1000</v>
      </c>
      <c r="L17" s="7">
        <v>3000</v>
      </c>
      <c r="M17" s="7">
        <v>5000</v>
      </c>
      <c r="N17" s="7">
        <v>-2000</v>
      </c>
      <c r="O17" s="7">
        <v>-1000</v>
      </c>
      <c r="P17" s="8">
        <v>0.23772600691100401</v>
      </c>
      <c r="Q17" s="8">
        <v>0.53614397873060704</v>
      </c>
      <c r="R17" s="8">
        <v>-0.47785885847844001</v>
      </c>
      <c r="S17" s="8">
        <v>-0.23772600691100401</v>
      </c>
      <c r="T17" s="7">
        <v>1000</v>
      </c>
      <c r="U17" s="7">
        <v>12000</v>
      </c>
      <c r="V17" s="7">
        <v>13000</v>
      </c>
      <c r="W17" s="9">
        <v>-1000</v>
      </c>
      <c r="X17" s="7">
        <v>-11000</v>
      </c>
      <c r="Y17" s="8">
        <v>1.4465446088645</v>
      </c>
      <c r="Z17" s="8">
        <v>1.5429052522490001</v>
      </c>
      <c r="AA17" s="10">
        <v>-0.22892451966199001</v>
      </c>
      <c r="AB17" s="8">
        <v>-1.4465446088645</v>
      </c>
      <c r="AC17" s="7" t="s">
        <v>106</v>
      </c>
    </row>
    <row r="18" spans="1:29" x14ac:dyDescent="0.2">
      <c r="A18" s="11" t="s">
        <v>117</v>
      </c>
      <c r="B18" s="7">
        <v>9000</v>
      </c>
      <c r="C18" s="7">
        <v>15000</v>
      </c>
      <c r="D18" s="7">
        <v>16000</v>
      </c>
      <c r="E18" s="7">
        <v>-1000</v>
      </c>
      <c r="F18" s="7">
        <v>-6000</v>
      </c>
      <c r="G18" s="8">
        <v>0.627254166476099</v>
      </c>
      <c r="H18" s="8">
        <v>0.70917567015140304</v>
      </c>
      <c r="I18" s="8">
        <v>-0.16322641537217</v>
      </c>
      <c r="J18" s="8">
        <v>-0.627254166476099</v>
      </c>
      <c r="K18" s="7">
        <v>5000</v>
      </c>
      <c r="L18" s="7">
        <v>9000</v>
      </c>
      <c r="M18" s="7">
        <v>12000</v>
      </c>
      <c r="N18" s="7">
        <v>-3000</v>
      </c>
      <c r="O18" s="7">
        <v>-4000</v>
      </c>
      <c r="P18" s="8">
        <v>0.73747991597810603</v>
      </c>
      <c r="Q18" s="8">
        <v>1.14536559956201</v>
      </c>
      <c r="R18" s="8">
        <v>-0.67535883126009999</v>
      </c>
      <c r="S18" s="8">
        <v>-0.73747991597810603</v>
      </c>
      <c r="T18" s="7">
        <v>4000</v>
      </c>
      <c r="U18" s="7">
        <v>6000</v>
      </c>
      <c r="V18" s="7">
        <v>4000</v>
      </c>
      <c r="W18" s="9">
        <v>2000</v>
      </c>
      <c r="X18" s="7">
        <v>-2000</v>
      </c>
      <c r="Y18" s="8">
        <v>0.515100787012997</v>
      </c>
      <c r="Z18" s="8">
        <v>0.28683270829090202</v>
      </c>
      <c r="AA18" s="10">
        <v>0.40128109590109001</v>
      </c>
      <c r="AB18" s="8">
        <v>-0.515100787012997</v>
      </c>
      <c r="AC18" s="7" t="s">
        <v>106</v>
      </c>
    </row>
    <row r="19" spans="1:29" x14ac:dyDescent="0.2">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25">
      <c r="A20" s="3" t="s">
        <v>122</v>
      </c>
    </row>
    <row r="21" spans="1:29" ht="63" x14ac:dyDescent="0.25">
      <c r="A21" s="5" t="s">
        <v>76</v>
      </c>
      <c r="B21" s="6" t="s">
        <v>118</v>
      </c>
      <c r="C21" s="6" t="s">
        <v>78</v>
      </c>
      <c r="D21" s="6" t="s">
        <v>79</v>
      </c>
      <c r="E21" s="6" t="s">
        <v>80</v>
      </c>
      <c r="F21" s="6" t="s">
        <v>81</v>
      </c>
      <c r="G21" s="6" t="s">
        <v>82</v>
      </c>
      <c r="H21" s="6" t="s">
        <v>83</v>
      </c>
      <c r="I21" s="6" t="s">
        <v>123</v>
      </c>
      <c r="J21" s="6" t="s">
        <v>85</v>
      </c>
      <c r="K21" s="6" t="s">
        <v>127</v>
      </c>
      <c r="L21" s="6" t="s">
        <v>87</v>
      </c>
      <c r="M21" s="6" t="s">
        <v>88</v>
      </c>
      <c r="N21" s="6" t="s">
        <v>89</v>
      </c>
      <c r="O21" s="6" t="s">
        <v>90</v>
      </c>
      <c r="P21" s="6" t="s">
        <v>91</v>
      </c>
      <c r="Q21" s="6" t="s">
        <v>92</v>
      </c>
      <c r="R21" s="6" t="s">
        <v>93</v>
      </c>
      <c r="S21" s="6" t="s">
        <v>94</v>
      </c>
      <c r="T21" s="6" t="s">
        <v>128</v>
      </c>
      <c r="U21" s="6" t="s">
        <v>96</v>
      </c>
      <c r="V21" s="6" t="s">
        <v>97</v>
      </c>
      <c r="W21" s="6" t="s">
        <v>98</v>
      </c>
      <c r="X21" s="6" t="s">
        <v>99</v>
      </c>
      <c r="Y21" s="6" t="s">
        <v>100</v>
      </c>
      <c r="Z21" s="6" t="s">
        <v>101</v>
      </c>
      <c r="AA21" s="6" t="s">
        <v>126</v>
      </c>
      <c r="AB21" s="6" t="s">
        <v>103</v>
      </c>
      <c r="AC21" s="6" t="s">
        <v>104</v>
      </c>
    </row>
    <row r="22" spans="1:29" x14ac:dyDescent="0.2">
      <c r="A22" s="11" t="s">
        <v>105</v>
      </c>
      <c r="B22" s="7">
        <v>1166000</v>
      </c>
      <c r="C22" s="7">
        <v>833000</v>
      </c>
      <c r="D22" s="7">
        <v>808000</v>
      </c>
      <c r="E22" s="7">
        <v>26000</v>
      </c>
      <c r="F22" s="7">
        <v>332000</v>
      </c>
      <c r="G22" s="8">
        <v>71.496595604486103</v>
      </c>
      <c r="H22" s="8">
        <v>69.2936908863783</v>
      </c>
      <c r="I22" s="8">
        <v>3.0811323245293001</v>
      </c>
      <c r="J22" s="8">
        <v>28.5034043955139</v>
      </c>
      <c r="K22" s="7">
        <v>577000</v>
      </c>
      <c r="L22" s="7">
        <v>433000</v>
      </c>
      <c r="M22" s="7">
        <v>415000</v>
      </c>
      <c r="N22" s="7">
        <v>19000</v>
      </c>
      <c r="O22" s="7">
        <v>143000</v>
      </c>
      <c r="P22" s="8">
        <v>75.131648737940196</v>
      </c>
      <c r="Q22" s="8">
        <v>71.909331373480299</v>
      </c>
      <c r="R22" s="8">
        <v>4.2888947848054499</v>
      </c>
      <c r="S22" s="8">
        <v>24.8683512620599</v>
      </c>
      <c r="T22" s="7">
        <v>589000</v>
      </c>
      <c r="U22" s="7">
        <v>400000</v>
      </c>
      <c r="V22" s="7">
        <v>393000</v>
      </c>
      <c r="W22" s="9">
        <v>7000</v>
      </c>
      <c r="X22" s="7">
        <v>189000</v>
      </c>
      <c r="Y22" s="8">
        <v>67.9339424230172</v>
      </c>
      <c r="Z22" s="8">
        <v>66.730146541677598</v>
      </c>
      <c r="AA22" s="10">
        <v>1.77200945271766</v>
      </c>
      <c r="AB22" s="8">
        <v>32.0660575769828</v>
      </c>
      <c r="AC22" s="7" t="s">
        <v>106</v>
      </c>
    </row>
    <row r="23" spans="1:29" x14ac:dyDescent="0.2">
      <c r="A23" s="11" t="s">
        <v>107</v>
      </c>
      <c r="B23" s="7">
        <v>1167000</v>
      </c>
      <c r="C23" s="7">
        <v>839000</v>
      </c>
      <c r="D23" s="7">
        <v>817000</v>
      </c>
      <c r="E23" s="7">
        <v>22000</v>
      </c>
      <c r="F23" s="7">
        <v>328000</v>
      </c>
      <c r="G23" s="8">
        <v>71.9036821077637</v>
      </c>
      <c r="H23" s="8">
        <v>70.008295583287506</v>
      </c>
      <c r="I23" s="8">
        <v>2.63600759921529</v>
      </c>
      <c r="J23" s="8">
        <v>28.0963178922363</v>
      </c>
      <c r="K23" s="7">
        <v>578000</v>
      </c>
      <c r="L23" s="7">
        <v>441000</v>
      </c>
      <c r="M23" s="7">
        <v>427000</v>
      </c>
      <c r="N23" s="7">
        <v>13000</v>
      </c>
      <c r="O23" s="7">
        <v>137000</v>
      </c>
      <c r="P23" s="8">
        <v>76.2801311729731</v>
      </c>
      <c r="Q23" s="8">
        <v>73.965039009069201</v>
      </c>
      <c r="R23" s="8">
        <v>3.0349871300747702</v>
      </c>
      <c r="S23" s="8">
        <v>23.7198688270269</v>
      </c>
      <c r="T23" s="7">
        <v>589000</v>
      </c>
      <c r="U23" s="7">
        <v>398000</v>
      </c>
      <c r="V23" s="7">
        <v>390000</v>
      </c>
      <c r="W23" s="7">
        <v>9000</v>
      </c>
      <c r="X23" s="7">
        <v>191000</v>
      </c>
      <c r="Y23" s="8">
        <v>67.614639046507193</v>
      </c>
      <c r="Z23" s="8">
        <v>66.130575842315295</v>
      </c>
      <c r="AA23" s="8">
        <v>2.1948844586319698</v>
      </c>
      <c r="AB23" s="8">
        <v>32.3853609534928</v>
      </c>
      <c r="AC23" s="7"/>
    </row>
    <row r="24" spans="1:29" x14ac:dyDescent="0.2">
      <c r="A24" s="11" t="s">
        <v>108</v>
      </c>
      <c r="B24" s="7">
        <v>1170000</v>
      </c>
      <c r="C24" s="7">
        <v>851000</v>
      </c>
      <c r="D24" s="7">
        <v>825000</v>
      </c>
      <c r="E24" s="7">
        <v>27000</v>
      </c>
      <c r="F24" s="7">
        <v>318000</v>
      </c>
      <c r="G24" s="8">
        <v>72.800980154102405</v>
      </c>
      <c r="H24" s="8">
        <v>70.519368816325397</v>
      </c>
      <c r="I24" s="8">
        <v>3.1340393123105499</v>
      </c>
      <c r="J24" s="8">
        <v>27.199019845897599</v>
      </c>
      <c r="K24" s="7">
        <v>579000</v>
      </c>
      <c r="L24" s="7">
        <v>441000</v>
      </c>
      <c r="M24" s="7">
        <v>426000</v>
      </c>
      <c r="N24" s="7">
        <v>16000</v>
      </c>
      <c r="O24" s="7">
        <v>138000</v>
      </c>
      <c r="P24" s="8">
        <v>76.231843001231596</v>
      </c>
      <c r="Q24" s="8">
        <v>73.507407900032604</v>
      </c>
      <c r="R24" s="8">
        <v>3.57388066972874</v>
      </c>
      <c r="S24" s="8">
        <v>23.768156998768401</v>
      </c>
      <c r="T24" s="7">
        <v>591000</v>
      </c>
      <c r="U24" s="7">
        <v>410000</v>
      </c>
      <c r="V24" s="7">
        <v>399000</v>
      </c>
      <c r="W24" s="7">
        <v>11000</v>
      </c>
      <c r="X24" s="7">
        <v>181000</v>
      </c>
      <c r="Y24" s="8">
        <v>69.438618053404198</v>
      </c>
      <c r="Z24" s="8">
        <v>67.5909890418705</v>
      </c>
      <c r="AA24" s="8">
        <v>2.6608090185676398</v>
      </c>
      <c r="AB24" s="8">
        <v>30.561381946595802</v>
      </c>
      <c r="AC24" s="7"/>
    </row>
    <row r="25" spans="1:29" x14ac:dyDescent="0.2">
      <c r="A25" s="11" t="s">
        <v>109</v>
      </c>
      <c r="B25" s="7">
        <v>1176000</v>
      </c>
      <c r="C25" s="7">
        <v>845000</v>
      </c>
      <c r="D25" s="7">
        <v>820000</v>
      </c>
      <c r="E25" s="7">
        <v>25000</v>
      </c>
      <c r="F25" s="7">
        <v>331000</v>
      </c>
      <c r="G25" s="8">
        <v>71.836889790352899</v>
      </c>
      <c r="H25" s="8">
        <v>69.672667674296406</v>
      </c>
      <c r="I25" s="8">
        <v>3.0126890548470602</v>
      </c>
      <c r="J25" s="8">
        <v>28.163110209647101</v>
      </c>
      <c r="K25" s="7">
        <v>580000</v>
      </c>
      <c r="L25" s="7">
        <v>445000</v>
      </c>
      <c r="M25" s="7">
        <v>426000</v>
      </c>
      <c r="N25" s="7">
        <v>19000</v>
      </c>
      <c r="O25" s="7">
        <v>135000</v>
      </c>
      <c r="P25" s="8">
        <v>76.671660084434194</v>
      </c>
      <c r="Q25" s="8">
        <v>73.438407714571895</v>
      </c>
      <c r="R25" s="8">
        <v>4.21701103941363</v>
      </c>
      <c r="S25" s="8">
        <v>23.328339915565799</v>
      </c>
      <c r="T25" s="7">
        <v>596000</v>
      </c>
      <c r="U25" s="7">
        <v>400000</v>
      </c>
      <c r="V25" s="7">
        <v>394000</v>
      </c>
      <c r="W25" s="9">
        <v>7000</v>
      </c>
      <c r="X25" s="7">
        <v>196000</v>
      </c>
      <c r="Y25" s="8">
        <v>67.133184964302501</v>
      </c>
      <c r="Z25" s="8">
        <v>66.009012831629093</v>
      </c>
      <c r="AA25" s="10">
        <v>1.67454014474542</v>
      </c>
      <c r="AB25" s="8">
        <v>32.866815035697499</v>
      </c>
      <c r="AC25" s="7" t="s">
        <v>106</v>
      </c>
    </row>
    <row r="26" spans="1:29" x14ac:dyDescent="0.2">
      <c r="A26" s="11" t="s">
        <v>110</v>
      </c>
      <c r="B26" s="7">
        <v>1177000</v>
      </c>
      <c r="C26" s="7">
        <v>854000</v>
      </c>
      <c r="D26" s="7">
        <v>833000</v>
      </c>
      <c r="E26" s="7">
        <v>21000</v>
      </c>
      <c r="F26" s="7">
        <v>323000</v>
      </c>
      <c r="G26" s="8">
        <v>72.557638681723603</v>
      </c>
      <c r="H26" s="8">
        <v>70.805976897782301</v>
      </c>
      <c r="I26" s="8">
        <v>2.41416591797458</v>
      </c>
      <c r="J26" s="8">
        <v>27.442361318276401</v>
      </c>
      <c r="K26" s="7">
        <v>580000</v>
      </c>
      <c r="L26" s="7">
        <v>447000</v>
      </c>
      <c r="M26" s="7">
        <v>433000</v>
      </c>
      <c r="N26" s="7">
        <v>15000</v>
      </c>
      <c r="O26" s="7">
        <v>133000</v>
      </c>
      <c r="P26" s="8">
        <v>77.052434592459704</v>
      </c>
      <c r="Q26" s="8">
        <v>74.528323020111202</v>
      </c>
      <c r="R26" s="8">
        <v>3.2758362350247001</v>
      </c>
      <c r="S26" s="8">
        <v>22.947565407540299</v>
      </c>
      <c r="T26" s="7">
        <v>596000</v>
      </c>
      <c r="U26" s="7">
        <v>407000</v>
      </c>
      <c r="V26" s="7">
        <v>401000</v>
      </c>
      <c r="W26" s="9">
        <v>6000</v>
      </c>
      <c r="X26" s="7">
        <v>190000</v>
      </c>
      <c r="Y26" s="8">
        <v>68.183083615921504</v>
      </c>
      <c r="Z26" s="8">
        <v>67.183207719940796</v>
      </c>
      <c r="AA26" s="10">
        <v>1.4664574304281299</v>
      </c>
      <c r="AB26" s="8">
        <v>31.8169163840785</v>
      </c>
      <c r="AC26" s="7" t="s">
        <v>106</v>
      </c>
    </row>
    <row r="27" spans="1:29" x14ac:dyDescent="0.2">
      <c r="A27" s="11" t="s">
        <v>111</v>
      </c>
      <c r="B27" s="7">
        <v>1177000</v>
      </c>
      <c r="C27" s="7">
        <v>852000</v>
      </c>
      <c r="D27" s="7">
        <v>832000</v>
      </c>
      <c r="E27" s="7">
        <v>20000</v>
      </c>
      <c r="F27" s="7">
        <v>325000</v>
      </c>
      <c r="G27" s="8">
        <v>72.388555598987097</v>
      </c>
      <c r="H27" s="8">
        <v>70.681157696164206</v>
      </c>
      <c r="I27" s="8">
        <v>2.35865723344638</v>
      </c>
      <c r="J27" s="8">
        <v>27.6114444010129</v>
      </c>
      <c r="K27" s="7">
        <v>581000</v>
      </c>
      <c r="L27" s="7">
        <v>447000</v>
      </c>
      <c r="M27" s="7">
        <v>434000</v>
      </c>
      <c r="N27" s="7">
        <v>13000</v>
      </c>
      <c r="O27" s="7">
        <v>134000</v>
      </c>
      <c r="P27" s="8">
        <v>76.966945294643494</v>
      </c>
      <c r="Q27" s="8">
        <v>74.741595947521702</v>
      </c>
      <c r="R27" s="8">
        <v>2.8913052721564201</v>
      </c>
      <c r="S27" s="8">
        <v>23.033054705356498</v>
      </c>
      <c r="T27" s="7">
        <v>596000</v>
      </c>
      <c r="U27" s="7">
        <v>405000</v>
      </c>
      <c r="V27" s="7">
        <v>398000</v>
      </c>
      <c r="W27" s="9">
        <v>7000</v>
      </c>
      <c r="X27" s="7">
        <v>191000</v>
      </c>
      <c r="Y27" s="8">
        <v>67.930369970330602</v>
      </c>
      <c r="Z27" s="8">
        <v>66.727324872492005</v>
      </c>
      <c r="AA27" s="10">
        <v>1.77099741744974</v>
      </c>
      <c r="AB27" s="8">
        <v>32.069630029669398</v>
      </c>
      <c r="AC27" s="7" t="s">
        <v>106</v>
      </c>
    </row>
    <row r="28" spans="1:29" x14ac:dyDescent="0.2">
      <c r="A28" s="11" t="s">
        <v>112</v>
      </c>
      <c r="B28" s="7">
        <v>1177000</v>
      </c>
      <c r="C28" s="7">
        <v>857000</v>
      </c>
      <c r="D28" s="7">
        <v>838000</v>
      </c>
      <c r="E28" s="7">
        <v>19000</v>
      </c>
      <c r="F28" s="7">
        <v>320000</v>
      </c>
      <c r="G28" s="8">
        <v>72.824297531612999</v>
      </c>
      <c r="H28" s="8">
        <v>71.179640606656804</v>
      </c>
      <c r="I28" s="8">
        <v>2.2583903734083601</v>
      </c>
      <c r="J28" s="8">
        <v>27.175702468387001</v>
      </c>
      <c r="K28" s="7">
        <v>581000</v>
      </c>
      <c r="L28" s="7">
        <v>448000</v>
      </c>
      <c r="M28" s="7">
        <v>434000</v>
      </c>
      <c r="N28" s="7">
        <v>14000</v>
      </c>
      <c r="O28" s="7">
        <v>133000</v>
      </c>
      <c r="P28" s="8">
        <v>77.069095516314206</v>
      </c>
      <c r="Q28" s="8">
        <v>74.632384585457899</v>
      </c>
      <c r="R28" s="8">
        <v>3.1617224965881099</v>
      </c>
      <c r="S28" s="8">
        <v>22.930904483685801</v>
      </c>
      <c r="T28" s="7">
        <v>596000</v>
      </c>
      <c r="U28" s="7">
        <v>410000</v>
      </c>
      <c r="V28" s="7">
        <v>404000</v>
      </c>
      <c r="W28" s="9">
        <v>5000</v>
      </c>
      <c r="X28" s="7">
        <v>187000</v>
      </c>
      <c r="Y28" s="8">
        <v>68.689082676505095</v>
      </c>
      <c r="Z28" s="8">
        <v>67.816032198557807</v>
      </c>
      <c r="AA28" s="10">
        <v>1.27101781524587</v>
      </c>
      <c r="AB28" s="8">
        <v>31.310917323494898</v>
      </c>
      <c r="AC28" s="7" t="s">
        <v>106</v>
      </c>
    </row>
    <row r="29" spans="1:29" x14ac:dyDescent="0.2">
      <c r="A29" s="11" t="s">
        <v>113</v>
      </c>
      <c r="B29" s="7">
        <v>1178000</v>
      </c>
      <c r="C29" s="7">
        <v>850000</v>
      </c>
      <c r="D29" s="7">
        <v>828000</v>
      </c>
      <c r="E29" s="7">
        <v>22000</v>
      </c>
      <c r="F29" s="7">
        <v>328000</v>
      </c>
      <c r="G29" s="8">
        <v>72.168047934127102</v>
      </c>
      <c r="H29" s="8">
        <v>70.273980860650894</v>
      </c>
      <c r="I29" s="8">
        <v>2.6245230786968698</v>
      </c>
      <c r="J29" s="8">
        <v>27.831952065872901</v>
      </c>
      <c r="K29" s="7">
        <v>581000</v>
      </c>
      <c r="L29" s="7">
        <v>446000</v>
      </c>
      <c r="M29" s="7">
        <v>432000</v>
      </c>
      <c r="N29" s="7">
        <v>14000</v>
      </c>
      <c r="O29" s="7">
        <v>136000</v>
      </c>
      <c r="P29" s="8">
        <v>76.669556780413302</v>
      </c>
      <c r="Q29" s="8">
        <v>74.292266193238504</v>
      </c>
      <c r="R29" s="8">
        <v>3.1006969219653802</v>
      </c>
      <c r="S29" s="8">
        <v>23.330443219586702</v>
      </c>
      <c r="T29" s="7">
        <v>596000</v>
      </c>
      <c r="U29" s="7">
        <v>404000</v>
      </c>
      <c r="V29" s="7">
        <v>396000</v>
      </c>
      <c r="W29" s="9">
        <v>8000</v>
      </c>
      <c r="X29" s="7">
        <v>192000</v>
      </c>
      <c r="Y29" s="8">
        <v>67.781240622239096</v>
      </c>
      <c r="Z29" s="8">
        <v>66.358084195738101</v>
      </c>
      <c r="AA29" s="10">
        <v>2.0996317173251202</v>
      </c>
      <c r="AB29" s="8">
        <v>32.218759377760897</v>
      </c>
      <c r="AC29" s="7" t="s">
        <v>106</v>
      </c>
    </row>
    <row r="30" spans="1:29" x14ac:dyDescent="0.2">
      <c r="A30" s="11" t="s">
        <v>114</v>
      </c>
      <c r="B30" s="7">
        <v>1178000</v>
      </c>
      <c r="C30" s="7">
        <v>865000</v>
      </c>
      <c r="D30" s="7">
        <v>845000</v>
      </c>
      <c r="E30" s="7">
        <v>19000</v>
      </c>
      <c r="F30" s="7">
        <v>313000</v>
      </c>
      <c r="G30" s="8">
        <v>73.398696637719098</v>
      </c>
      <c r="H30" s="8">
        <v>71.748744204756406</v>
      </c>
      <c r="I30" s="8">
        <v>2.2479315145152401</v>
      </c>
      <c r="J30" s="8">
        <v>26.601303362280898</v>
      </c>
      <c r="K30" s="7">
        <v>582000</v>
      </c>
      <c r="L30" s="7">
        <v>450000</v>
      </c>
      <c r="M30" s="7">
        <v>438000</v>
      </c>
      <c r="N30" s="7">
        <v>12000</v>
      </c>
      <c r="O30" s="7">
        <v>132000</v>
      </c>
      <c r="P30" s="8">
        <v>77.358555442278004</v>
      </c>
      <c r="Q30" s="8">
        <v>75.349646442331306</v>
      </c>
      <c r="R30" s="8">
        <v>2.5968801879265602</v>
      </c>
      <c r="S30" s="8">
        <v>22.641444557722</v>
      </c>
      <c r="T30" s="7">
        <v>597000</v>
      </c>
      <c r="U30" s="7">
        <v>415000</v>
      </c>
      <c r="V30" s="7">
        <v>407000</v>
      </c>
      <c r="W30" s="9">
        <v>8000</v>
      </c>
      <c r="X30" s="7">
        <v>182000</v>
      </c>
      <c r="Y30" s="8">
        <v>69.538511558998295</v>
      </c>
      <c r="Z30" s="8">
        <v>68.238480386406096</v>
      </c>
      <c r="AA30" s="10">
        <v>1.8695125096102601</v>
      </c>
      <c r="AB30" s="8">
        <v>30.461488441001698</v>
      </c>
      <c r="AC30" s="7" t="s">
        <v>106</v>
      </c>
    </row>
    <row r="31" spans="1:29" x14ac:dyDescent="0.2">
      <c r="A31" s="11" t="s">
        <v>115</v>
      </c>
      <c r="B31" s="7">
        <v>1000</v>
      </c>
      <c r="C31" s="7">
        <v>15000</v>
      </c>
      <c r="D31" s="7">
        <v>18000</v>
      </c>
      <c r="E31" s="7">
        <v>-3000</v>
      </c>
      <c r="F31" s="7">
        <v>-14000</v>
      </c>
      <c r="G31" s="8">
        <v>1.230648703592</v>
      </c>
      <c r="H31" s="8">
        <v>1.4747633441055099</v>
      </c>
      <c r="I31" s="8">
        <v>-0.37659156418162998</v>
      </c>
      <c r="J31" s="8">
        <v>-1.230648703592</v>
      </c>
      <c r="K31" s="7">
        <v>0</v>
      </c>
      <c r="L31" s="7">
        <v>4000</v>
      </c>
      <c r="M31" s="7">
        <v>6000</v>
      </c>
      <c r="N31" s="7">
        <v>-2000</v>
      </c>
      <c r="O31" s="7">
        <v>-4000</v>
      </c>
      <c r="P31" s="8">
        <v>0.68899866186470105</v>
      </c>
      <c r="Q31" s="8">
        <v>1.0573802490927999</v>
      </c>
      <c r="R31" s="8">
        <v>-0.50381673403881999</v>
      </c>
      <c r="S31" s="8">
        <v>-0.68899866186470105</v>
      </c>
      <c r="T31" s="7">
        <v>0</v>
      </c>
      <c r="U31" s="7">
        <v>11000</v>
      </c>
      <c r="V31" s="7">
        <v>11000</v>
      </c>
      <c r="W31" s="9">
        <v>-1000</v>
      </c>
      <c r="X31" s="7">
        <v>-10000</v>
      </c>
      <c r="Y31" s="8">
        <v>1.7572709367592001</v>
      </c>
      <c r="Z31" s="8">
        <v>1.88039619066799</v>
      </c>
      <c r="AA31" s="10">
        <v>-0.23011920771486</v>
      </c>
      <c r="AB31" s="8">
        <v>-1.7572709367592001</v>
      </c>
      <c r="AC31" s="7" t="s">
        <v>106</v>
      </c>
    </row>
    <row r="32" spans="1:29" x14ac:dyDescent="0.2">
      <c r="A32" s="11" t="s">
        <v>117</v>
      </c>
      <c r="B32" s="7">
        <v>2000</v>
      </c>
      <c r="C32" s="7">
        <v>11000</v>
      </c>
      <c r="D32" s="7">
        <v>12000</v>
      </c>
      <c r="E32" s="7">
        <v>-1000</v>
      </c>
      <c r="F32" s="7">
        <v>-9000</v>
      </c>
      <c r="G32" s="8">
        <v>0.84105795599549504</v>
      </c>
      <c r="H32" s="8">
        <v>0.94276730697410505</v>
      </c>
      <c r="I32" s="8">
        <v>-0.16623440345934001</v>
      </c>
      <c r="J32" s="8">
        <v>-0.84105795599550204</v>
      </c>
      <c r="K32" s="7">
        <v>1000</v>
      </c>
      <c r="L32" s="7">
        <v>3000</v>
      </c>
      <c r="M32" s="7">
        <v>6000</v>
      </c>
      <c r="N32" s="7">
        <v>-3000</v>
      </c>
      <c r="O32" s="7">
        <v>-1000</v>
      </c>
      <c r="P32" s="8">
        <v>0.30612084981829901</v>
      </c>
      <c r="Q32" s="8">
        <v>0.82132342222010402</v>
      </c>
      <c r="R32" s="8">
        <v>-0.67895604709813995</v>
      </c>
      <c r="S32" s="8">
        <v>-0.30612084981829901</v>
      </c>
      <c r="T32" s="7">
        <v>0</v>
      </c>
      <c r="U32" s="7">
        <v>8000</v>
      </c>
      <c r="V32" s="7">
        <v>7000</v>
      </c>
      <c r="W32" s="9">
        <v>2000</v>
      </c>
      <c r="X32" s="7">
        <v>-8000</v>
      </c>
      <c r="Y32" s="8">
        <v>1.3554279430767899</v>
      </c>
      <c r="Z32" s="8">
        <v>1.0552726664653</v>
      </c>
      <c r="AA32" s="10">
        <v>0.40305507918213002</v>
      </c>
      <c r="AB32" s="8">
        <v>-1.3554279430767999</v>
      </c>
      <c r="AC32" s="7" t="s">
        <v>106</v>
      </c>
    </row>
    <row r="33" spans="1:29" x14ac:dyDescent="0.2">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5"/>
  <sheetViews>
    <sheetView workbookViewId="0"/>
  </sheetViews>
  <sheetFormatPr defaultColWidth="10.88671875" defaultRowHeight="15" x14ac:dyDescent="0.2"/>
  <cols>
    <col min="1" max="1" width="21.77734375" customWidth="1"/>
    <col min="2" max="15" width="12.77734375" customWidth="1"/>
    <col min="16" max="16" width="70.77734375" customWidth="1"/>
  </cols>
  <sheetData>
    <row r="1" spans="1:16" ht="19.5" x14ac:dyDescent="0.3">
      <c r="A1" s="2" t="s">
        <v>129</v>
      </c>
    </row>
    <row r="2" spans="1:16" x14ac:dyDescent="0.2">
      <c r="A2" t="s">
        <v>130</v>
      </c>
    </row>
    <row r="3" spans="1:16" ht="30" customHeight="1" x14ac:dyDescent="0.25">
      <c r="A3" s="3" t="s">
        <v>69</v>
      </c>
    </row>
    <row r="4" spans="1:16" x14ac:dyDescent="0.2">
      <c r="A4" t="s">
        <v>131</v>
      </c>
    </row>
    <row r="5" spans="1:16" x14ac:dyDescent="0.2">
      <c r="A5" t="s">
        <v>132</v>
      </c>
    </row>
    <row r="6" spans="1:16" x14ac:dyDescent="0.2">
      <c r="A6" t="s">
        <v>133</v>
      </c>
    </row>
    <row r="7" spans="1:16" ht="30" customHeight="1" x14ac:dyDescent="0.25">
      <c r="A7" s="3" t="s">
        <v>134</v>
      </c>
    </row>
    <row r="8" spans="1:16" ht="78.75" x14ac:dyDescent="0.25">
      <c r="A8" s="5" t="s">
        <v>76</v>
      </c>
      <c r="B8" s="6" t="s">
        <v>137</v>
      </c>
      <c r="C8" s="6" t="s">
        <v>138</v>
      </c>
      <c r="D8" s="6" t="s">
        <v>139</v>
      </c>
      <c r="E8" s="6" t="s">
        <v>140</v>
      </c>
      <c r="F8" s="6" t="s">
        <v>141</v>
      </c>
      <c r="G8" s="6" t="s">
        <v>142</v>
      </c>
      <c r="H8" s="6" t="s">
        <v>143</v>
      </c>
      <c r="I8" s="6" t="s">
        <v>144</v>
      </c>
      <c r="J8" s="6" t="s">
        <v>145</v>
      </c>
      <c r="K8" s="6" t="s">
        <v>146</v>
      </c>
      <c r="L8" s="6" t="s">
        <v>147</v>
      </c>
      <c r="M8" s="6" t="s">
        <v>148</v>
      </c>
      <c r="N8" s="6" t="s">
        <v>149</v>
      </c>
      <c r="O8" s="6" t="s">
        <v>150</v>
      </c>
      <c r="P8" s="6" t="s">
        <v>104</v>
      </c>
    </row>
    <row r="9" spans="1:16" x14ac:dyDescent="0.2">
      <c r="A9" s="11" t="s">
        <v>105</v>
      </c>
      <c r="B9" s="7">
        <v>862000</v>
      </c>
      <c r="C9" s="7">
        <v>833000</v>
      </c>
      <c r="D9" s="7">
        <v>94000</v>
      </c>
      <c r="E9" s="7">
        <v>197000</v>
      </c>
      <c r="F9" s="7">
        <v>304000</v>
      </c>
      <c r="G9" s="7">
        <v>238000</v>
      </c>
      <c r="H9" s="7">
        <v>29000</v>
      </c>
      <c r="I9" s="8">
        <v>58.2613827092731</v>
      </c>
      <c r="J9" s="8">
        <v>71.496595604486103</v>
      </c>
      <c r="K9" s="8">
        <v>47.451599155775597</v>
      </c>
      <c r="L9" s="8">
        <v>82.187606670385406</v>
      </c>
      <c r="M9" s="8">
        <v>84.469030606714995</v>
      </c>
      <c r="N9" s="8">
        <v>64.719502495935103</v>
      </c>
      <c r="O9" s="8">
        <v>9.1046112568072708</v>
      </c>
      <c r="P9" s="7"/>
    </row>
    <row r="10" spans="1:16" x14ac:dyDescent="0.2">
      <c r="A10" s="11" t="s">
        <v>107</v>
      </c>
      <c r="B10" s="7">
        <v>875000</v>
      </c>
      <c r="C10" s="7">
        <v>839000</v>
      </c>
      <c r="D10" s="7">
        <v>99000</v>
      </c>
      <c r="E10" s="7">
        <v>201000</v>
      </c>
      <c r="F10" s="7">
        <v>302000</v>
      </c>
      <c r="G10" s="7">
        <v>238000</v>
      </c>
      <c r="H10" s="7">
        <v>36000</v>
      </c>
      <c r="I10" s="8">
        <v>59.104986931577599</v>
      </c>
      <c r="J10" s="8">
        <v>71.9036821077637</v>
      </c>
      <c r="K10" s="8">
        <v>49.951852903016501</v>
      </c>
      <c r="L10" s="8">
        <v>83.509959380859499</v>
      </c>
      <c r="M10" s="8">
        <v>83.800095499317095</v>
      </c>
      <c r="N10" s="8">
        <v>64.4599888839183</v>
      </c>
      <c r="O10" s="8">
        <v>11.5674884216892</v>
      </c>
      <c r="P10" s="7"/>
    </row>
    <row r="11" spans="1:16" x14ac:dyDescent="0.2">
      <c r="A11" s="11" t="s">
        <v>108</v>
      </c>
      <c r="B11" s="7">
        <v>885000</v>
      </c>
      <c r="C11" s="7">
        <v>851000</v>
      </c>
      <c r="D11" s="7">
        <v>107000</v>
      </c>
      <c r="E11" s="7">
        <v>198000</v>
      </c>
      <c r="F11" s="7">
        <v>303000</v>
      </c>
      <c r="G11" s="7">
        <v>243000</v>
      </c>
      <c r="H11" s="7">
        <v>34000</v>
      </c>
      <c r="I11" s="8">
        <v>59.619029912578199</v>
      </c>
      <c r="J11" s="8">
        <v>72.800980154102405</v>
      </c>
      <c r="K11" s="8">
        <v>54.329657662030399</v>
      </c>
      <c r="L11" s="8">
        <v>82.077044977473903</v>
      </c>
      <c r="M11" s="8">
        <v>83.852287172613202</v>
      </c>
      <c r="N11" s="8">
        <v>65.841024420328296</v>
      </c>
      <c r="O11" s="8">
        <v>10.6603707678922</v>
      </c>
      <c r="P11" s="7"/>
    </row>
    <row r="12" spans="1:16" x14ac:dyDescent="0.2">
      <c r="A12" s="11" t="s">
        <v>109</v>
      </c>
      <c r="B12" s="7">
        <v>879000</v>
      </c>
      <c r="C12" s="7">
        <v>845000</v>
      </c>
      <c r="D12" s="7">
        <v>108000</v>
      </c>
      <c r="E12" s="7">
        <v>195000</v>
      </c>
      <c r="F12" s="7">
        <v>305000</v>
      </c>
      <c r="G12" s="7">
        <v>237000</v>
      </c>
      <c r="H12" s="7">
        <v>34000</v>
      </c>
      <c r="I12" s="8">
        <v>58.628310764172603</v>
      </c>
      <c r="J12" s="8">
        <v>71.836889790352899</v>
      </c>
      <c r="K12" s="8">
        <v>56.090816172998998</v>
      </c>
      <c r="L12" s="8">
        <v>81.818220037921606</v>
      </c>
      <c r="M12" s="8">
        <v>82.162179639169693</v>
      </c>
      <c r="N12" s="8">
        <v>63.371096648817201</v>
      </c>
      <c r="O12" s="8">
        <v>10.5389236382994</v>
      </c>
      <c r="P12" s="7"/>
    </row>
    <row r="13" spans="1:16" x14ac:dyDescent="0.2">
      <c r="A13" s="11" t="s">
        <v>110</v>
      </c>
      <c r="B13" s="7">
        <v>883000</v>
      </c>
      <c r="C13" s="7">
        <v>854000</v>
      </c>
      <c r="D13" s="7">
        <v>112000</v>
      </c>
      <c r="E13" s="7">
        <v>199000</v>
      </c>
      <c r="F13" s="7">
        <v>307000</v>
      </c>
      <c r="G13" s="7">
        <v>235000</v>
      </c>
      <c r="H13" s="7">
        <v>29000</v>
      </c>
      <c r="I13" s="8">
        <v>58.792795828757399</v>
      </c>
      <c r="J13" s="8">
        <v>72.557638681723603</v>
      </c>
      <c r="K13" s="8">
        <v>58.000673697302602</v>
      </c>
      <c r="L13" s="8">
        <v>83.997082790572193</v>
      </c>
      <c r="M13" s="8">
        <v>82.749084446359305</v>
      </c>
      <c r="N13" s="8">
        <v>62.721065219072202</v>
      </c>
      <c r="O13" s="8">
        <v>8.9479936723275095</v>
      </c>
      <c r="P13" s="7"/>
    </row>
    <row r="14" spans="1:16" x14ac:dyDescent="0.2">
      <c r="A14" s="11" t="s">
        <v>111</v>
      </c>
      <c r="B14" s="7">
        <v>886000</v>
      </c>
      <c r="C14" s="7">
        <v>852000</v>
      </c>
      <c r="D14" s="7">
        <v>111000</v>
      </c>
      <c r="E14" s="7">
        <v>194000</v>
      </c>
      <c r="F14" s="7">
        <v>305000</v>
      </c>
      <c r="G14" s="7">
        <v>243000</v>
      </c>
      <c r="H14" s="7">
        <v>34000</v>
      </c>
      <c r="I14" s="8">
        <v>58.905605588895099</v>
      </c>
      <c r="J14" s="8">
        <v>72.388555598987097</v>
      </c>
      <c r="K14" s="8">
        <v>57.195350425934897</v>
      </c>
      <c r="L14" s="8">
        <v>81.801274003812694</v>
      </c>
      <c r="M14" s="8">
        <v>82.007573209032898</v>
      </c>
      <c r="N14" s="8">
        <v>64.756770578082694</v>
      </c>
      <c r="O14" s="8">
        <v>10.343001778210301</v>
      </c>
      <c r="P14" s="7"/>
    </row>
    <row r="15" spans="1:16" x14ac:dyDescent="0.2">
      <c r="A15" s="11" t="s">
        <v>112</v>
      </c>
      <c r="B15" s="7">
        <v>889000</v>
      </c>
      <c r="C15" s="7">
        <v>857000</v>
      </c>
      <c r="D15" s="7">
        <v>112000</v>
      </c>
      <c r="E15" s="7">
        <v>194000</v>
      </c>
      <c r="F15" s="7">
        <v>304000</v>
      </c>
      <c r="G15" s="7">
        <v>248000</v>
      </c>
      <c r="H15" s="7">
        <v>31000</v>
      </c>
      <c r="I15" s="8">
        <v>59.009619567202499</v>
      </c>
      <c r="J15" s="8">
        <v>72.824297531612999</v>
      </c>
      <c r="K15" s="8">
        <v>57.673887548499401</v>
      </c>
      <c r="L15" s="8">
        <v>82.214038403675104</v>
      </c>
      <c r="M15" s="8">
        <v>81.682804907889704</v>
      </c>
      <c r="N15" s="8">
        <v>65.9652091998435</v>
      </c>
      <c r="O15" s="8">
        <v>9.5155198597597508</v>
      </c>
      <c r="P15" s="7"/>
    </row>
    <row r="16" spans="1:16" x14ac:dyDescent="0.2">
      <c r="A16" s="11" t="s">
        <v>113</v>
      </c>
      <c r="B16" s="7">
        <v>883000</v>
      </c>
      <c r="C16" s="7">
        <v>850000</v>
      </c>
      <c r="D16" s="7">
        <v>105000</v>
      </c>
      <c r="E16" s="7">
        <v>195000</v>
      </c>
      <c r="F16" s="7">
        <v>309000</v>
      </c>
      <c r="G16" s="7">
        <v>242000</v>
      </c>
      <c r="H16" s="7">
        <v>33000</v>
      </c>
      <c r="I16" s="8">
        <v>58.563384614976599</v>
      </c>
      <c r="J16" s="8">
        <v>72.168047934127102</v>
      </c>
      <c r="K16" s="8">
        <v>54.064871046003098</v>
      </c>
      <c r="L16" s="8">
        <v>82.663636749776998</v>
      </c>
      <c r="M16" s="8">
        <v>82.915954920982799</v>
      </c>
      <c r="N16" s="8">
        <v>64.298331958817698</v>
      </c>
      <c r="O16" s="8">
        <v>10.0605704703065</v>
      </c>
      <c r="P16" s="7"/>
    </row>
    <row r="17" spans="1:16" x14ac:dyDescent="0.2">
      <c r="A17" s="11" t="s">
        <v>114</v>
      </c>
      <c r="B17" s="7">
        <v>898000</v>
      </c>
      <c r="C17" s="7">
        <v>865000</v>
      </c>
      <c r="D17" s="7">
        <v>101000</v>
      </c>
      <c r="E17" s="7">
        <v>199000</v>
      </c>
      <c r="F17" s="7">
        <v>315000</v>
      </c>
      <c r="G17" s="7">
        <v>250000</v>
      </c>
      <c r="H17" s="7">
        <v>33000</v>
      </c>
      <c r="I17" s="8">
        <v>59.420049995233498</v>
      </c>
      <c r="J17" s="8">
        <v>73.398696637719098</v>
      </c>
      <c r="K17" s="8">
        <v>51.777982094335997</v>
      </c>
      <c r="L17" s="8">
        <v>84.698078585143804</v>
      </c>
      <c r="M17" s="8">
        <v>84.416086101580305</v>
      </c>
      <c r="N17" s="8">
        <v>66.612411636108305</v>
      </c>
      <c r="O17" s="8">
        <v>9.8378420683489498</v>
      </c>
      <c r="P17" s="7"/>
    </row>
    <row r="18" spans="1:16" x14ac:dyDescent="0.2">
      <c r="A18" s="11" t="s">
        <v>117</v>
      </c>
      <c r="B18" s="7">
        <v>15000</v>
      </c>
      <c r="C18" s="7">
        <v>11000</v>
      </c>
      <c r="D18" s="7">
        <v>-11000</v>
      </c>
      <c r="E18" s="7">
        <v>0</v>
      </c>
      <c r="F18" s="7">
        <v>7000</v>
      </c>
      <c r="G18" s="7">
        <v>15000</v>
      </c>
      <c r="H18" s="7">
        <v>4000</v>
      </c>
      <c r="I18" s="8">
        <v>0.627254166476099</v>
      </c>
      <c r="J18" s="8">
        <v>0.84105795599549504</v>
      </c>
      <c r="K18" s="8">
        <v>-6.2226916029666102</v>
      </c>
      <c r="L18" s="8">
        <v>0.70099579457161099</v>
      </c>
      <c r="M18" s="8">
        <v>1.6670016552210001</v>
      </c>
      <c r="N18" s="8">
        <v>3.8913464170360998</v>
      </c>
      <c r="O18" s="8">
        <v>0.88984839602143995</v>
      </c>
      <c r="P18" s="7" t="s">
        <v>116</v>
      </c>
    </row>
    <row r="19" spans="1:16" x14ac:dyDescent="0.2">
      <c r="A19" s="7"/>
      <c r="B19" s="7"/>
      <c r="C19" s="7"/>
      <c r="D19" s="7"/>
      <c r="E19" s="7"/>
      <c r="F19" s="7"/>
      <c r="G19" s="7"/>
      <c r="H19" s="7"/>
      <c r="I19" s="8"/>
      <c r="J19" s="8"/>
      <c r="K19" s="8"/>
      <c r="L19" s="8"/>
      <c r="M19" s="8"/>
      <c r="N19" s="8"/>
      <c r="O19" s="8"/>
      <c r="P19" s="7"/>
    </row>
    <row r="20" spans="1:16" ht="30" customHeight="1" x14ac:dyDescent="0.25">
      <c r="A20" s="3" t="s">
        <v>135</v>
      </c>
    </row>
    <row r="21" spans="1:16" ht="78.75" x14ac:dyDescent="0.25">
      <c r="A21" s="5" t="s">
        <v>76</v>
      </c>
      <c r="B21" s="6" t="s">
        <v>151</v>
      </c>
      <c r="C21" s="6" t="s">
        <v>152</v>
      </c>
      <c r="D21" s="6" t="s">
        <v>153</v>
      </c>
      <c r="E21" s="6" t="s">
        <v>154</v>
      </c>
      <c r="F21" s="6" t="s">
        <v>155</v>
      </c>
      <c r="G21" s="6" t="s">
        <v>156</v>
      </c>
      <c r="H21" s="6" t="s">
        <v>157</v>
      </c>
      <c r="I21" s="6" t="s">
        <v>158</v>
      </c>
      <c r="J21" s="6" t="s">
        <v>159</v>
      </c>
      <c r="K21" s="6" t="s">
        <v>160</v>
      </c>
      <c r="L21" s="6" t="s">
        <v>161</v>
      </c>
      <c r="M21" s="6" t="s">
        <v>162</v>
      </c>
      <c r="N21" s="6" t="s">
        <v>163</v>
      </c>
      <c r="O21" s="6" t="s">
        <v>164</v>
      </c>
      <c r="P21" s="6" t="s">
        <v>104</v>
      </c>
    </row>
    <row r="22" spans="1:16" x14ac:dyDescent="0.2">
      <c r="A22" s="11" t="s">
        <v>105</v>
      </c>
      <c r="B22" s="7">
        <v>451000</v>
      </c>
      <c r="C22" s="7">
        <v>433000</v>
      </c>
      <c r="D22" s="7">
        <v>52000</v>
      </c>
      <c r="E22" s="7">
        <v>104000</v>
      </c>
      <c r="F22" s="7">
        <v>154000</v>
      </c>
      <c r="G22" s="7">
        <v>124000</v>
      </c>
      <c r="H22" s="7">
        <v>18000</v>
      </c>
      <c r="I22" s="8">
        <v>62.3834305811218</v>
      </c>
      <c r="J22" s="8">
        <v>75.131648737940196</v>
      </c>
      <c r="K22" s="8">
        <v>50.730972562686397</v>
      </c>
      <c r="L22" s="8">
        <v>85.947094161771105</v>
      </c>
      <c r="M22" s="8">
        <v>88.310388986713605</v>
      </c>
      <c r="N22" s="8">
        <v>68.850226508435</v>
      </c>
      <c r="O22" s="8">
        <v>12.0620172011522</v>
      </c>
      <c r="P22" s="7"/>
    </row>
    <row r="23" spans="1:16" x14ac:dyDescent="0.2">
      <c r="A23" s="11" t="s">
        <v>107</v>
      </c>
      <c r="B23" s="7">
        <v>464000</v>
      </c>
      <c r="C23" s="7">
        <v>441000</v>
      </c>
      <c r="D23" s="7">
        <v>54000</v>
      </c>
      <c r="E23" s="7">
        <v>107000</v>
      </c>
      <c r="F23" s="7">
        <v>155000</v>
      </c>
      <c r="G23" s="7">
        <v>125000</v>
      </c>
      <c r="H23" s="7">
        <v>24000</v>
      </c>
      <c r="I23" s="8">
        <v>64.152554196994799</v>
      </c>
      <c r="J23" s="8">
        <v>76.2801311729731</v>
      </c>
      <c r="K23" s="8">
        <v>52.931226089436599</v>
      </c>
      <c r="L23" s="8">
        <v>88.397666440161103</v>
      </c>
      <c r="M23" s="8">
        <v>88.779036228531595</v>
      </c>
      <c r="N23" s="8">
        <v>69.193315567399495</v>
      </c>
      <c r="O23" s="8">
        <v>16.285220291261499</v>
      </c>
      <c r="P23" s="7"/>
    </row>
    <row r="24" spans="1:16" x14ac:dyDescent="0.2">
      <c r="A24" s="11" t="s">
        <v>108</v>
      </c>
      <c r="B24" s="7">
        <v>462000</v>
      </c>
      <c r="C24" s="7">
        <v>441000</v>
      </c>
      <c r="D24" s="7">
        <v>57000</v>
      </c>
      <c r="E24" s="7">
        <v>105000</v>
      </c>
      <c r="F24" s="7">
        <v>152000</v>
      </c>
      <c r="G24" s="7">
        <v>127000</v>
      </c>
      <c r="H24" s="7">
        <v>21000</v>
      </c>
      <c r="I24" s="8">
        <v>63.734064692181498</v>
      </c>
      <c r="J24" s="8">
        <v>76.231843001231596</v>
      </c>
      <c r="K24" s="8">
        <v>56.1624210071829</v>
      </c>
      <c r="L24" s="8">
        <v>86.661485162431902</v>
      </c>
      <c r="M24" s="8">
        <v>86.625002136399104</v>
      </c>
      <c r="N24" s="8">
        <v>70.468456591461802</v>
      </c>
      <c r="O24" s="8">
        <v>14.408819138129701</v>
      </c>
      <c r="P24" s="7"/>
    </row>
    <row r="25" spans="1:16" x14ac:dyDescent="0.2">
      <c r="A25" s="11" t="s">
        <v>109</v>
      </c>
      <c r="B25" s="7">
        <v>464000</v>
      </c>
      <c r="C25" s="7">
        <v>445000</v>
      </c>
      <c r="D25" s="7">
        <v>58000</v>
      </c>
      <c r="E25" s="7">
        <v>104000</v>
      </c>
      <c r="F25" s="7">
        <v>157000</v>
      </c>
      <c r="G25" s="7">
        <v>125000</v>
      </c>
      <c r="H25" s="7">
        <v>20000</v>
      </c>
      <c r="I25" s="8">
        <v>63.473301067082502</v>
      </c>
      <c r="J25" s="8">
        <v>76.671660084434194</v>
      </c>
      <c r="K25" s="8">
        <v>58.526824669267697</v>
      </c>
      <c r="L25" s="8">
        <v>88.9908256880734</v>
      </c>
      <c r="M25" s="8">
        <v>87.225602133511103</v>
      </c>
      <c r="N25" s="8">
        <v>68.300097143543198</v>
      </c>
      <c r="O25" s="8">
        <v>12.944484042131901</v>
      </c>
      <c r="P25" s="7"/>
    </row>
    <row r="26" spans="1:16" x14ac:dyDescent="0.2">
      <c r="A26" s="11" t="s">
        <v>110</v>
      </c>
      <c r="B26" s="7">
        <v>463000</v>
      </c>
      <c r="C26" s="7">
        <v>447000</v>
      </c>
      <c r="D26" s="7">
        <v>60000</v>
      </c>
      <c r="E26" s="7">
        <v>106000</v>
      </c>
      <c r="F26" s="7">
        <v>158000</v>
      </c>
      <c r="G26" s="7">
        <v>123000</v>
      </c>
      <c r="H26" s="7">
        <v>16000</v>
      </c>
      <c r="I26" s="8">
        <v>63.249470512456597</v>
      </c>
      <c r="J26" s="8">
        <v>77.052434592459704</v>
      </c>
      <c r="K26" s="8">
        <v>60.439978762409503</v>
      </c>
      <c r="L26" s="8">
        <v>90.483071135430905</v>
      </c>
      <c r="M26" s="8">
        <v>87.812772383315803</v>
      </c>
      <c r="N26" s="8">
        <v>66.962168174160496</v>
      </c>
      <c r="O26" s="8">
        <v>10.710280006034299</v>
      </c>
      <c r="P26" s="7"/>
    </row>
    <row r="27" spans="1:16" x14ac:dyDescent="0.2">
      <c r="A27" s="11" t="s">
        <v>111</v>
      </c>
      <c r="B27" s="7">
        <v>467000</v>
      </c>
      <c r="C27" s="7">
        <v>447000</v>
      </c>
      <c r="D27" s="7">
        <v>57000</v>
      </c>
      <c r="E27" s="7">
        <v>105000</v>
      </c>
      <c r="F27" s="7">
        <v>158000</v>
      </c>
      <c r="G27" s="7">
        <v>127000</v>
      </c>
      <c r="H27" s="7">
        <v>20000</v>
      </c>
      <c r="I27" s="8">
        <v>63.562519159371902</v>
      </c>
      <c r="J27" s="8">
        <v>76.966945294643494</v>
      </c>
      <c r="K27" s="8">
        <v>57.351072875506397</v>
      </c>
      <c r="L27" s="8">
        <v>89.665773225892096</v>
      </c>
      <c r="M27" s="8">
        <v>87.793513171689597</v>
      </c>
      <c r="N27" s="8">
        <v>68.938486010633696</v>
      </c>
      <c r="O27" s="8">
        <v>12.827266089496201</v>
      </c>
      <c r="P27" s="7"/>
    </row>
    <row r="28" spans="1:16" x14ac:dyDescent="0.2">
      <c r="A28" s="11" t="s">
        <v>112</v>
      </c>
      <c r="B28" s="7">
        <v>468000</v>
      </c>
      <c r="C28" s="7">
        <v>448000</v>
      </c>
      <c r="D28" s="7">
        <v>58000</v>
      </c>
      <c r="E28" s="7">
        <v>107000</v>
      </c>
      <c r="F28" s="7">
        <v>157000</v>
      </c>
      <c r="G28" s="7">
        <v>127000</v>
      </c>
      <c r="H28" s="7">
        <v>20000</v>
      </c>
      <c r="I28" s="8">
        <v>63.643102249992197</v>
      </c>
      <c r="J28" s="8">
        <v>77.069095516314206</v>
      </c>
      <c r="K28" s="8">
        <v>57.5411799940102</v>
      </c>
      <c r="L28" s="8">
        <v>91.565180102916003</v>
      </c>
      <c r="M28" s="8">
        <v>86.762424081216494</v>
      </c>
      <c r="N28" s="8">
        <v>68.993358013937296</v>
      </c>
      <c r="O28" s="8">
        <v>13.110579820008899</v>
      </c>
      <c r="P28" s="7"/>
    </row>
    <row r="29" spans="1:16" x14ac:dyDescent="0.2">
      <c r="A29" s="11" t="s">
        <v>113</v>
      </c>
      <c r="B29" s="7">
        <v>470000</v>
      </c>
      <c r="C29" s="7">
        <v>446000</v>
      </c>
      <c r="D29" s="7">
        <v>59000</v>
      </c>
      <c r="E29" s="7">
        <v>104000</v>
      </c>
      <c r="F29" s="7">
        <v>159000</v>
      </c>
      <c r="G29" s="7">
        <v>123000</v>
      </c>
      <c r="H29" s="7">
        <v>24000</v>
      </c>
      <c r="I29" s="8">
        <v>63.749224421523699</v>
      </c>
      <c r="J29" s="8">
        <v>76.669556780413302</v>
      </c>
      <c r="K29" s="8">
        <v>58.992626792306403</v>
      </c>
      <c r="L29" s="8">
        <v>89.584067222847494</v>
      </c>
      <c r="M29" s="8">
        <v>88.086728483856007</v>
      </c>
      <c r="N29" s="8">
        <v>66.921853900770998</v>
      </c>
      <c r="O29" s="8">
        <v>15.3740620269879</v>
      </c>
      <c r="P29" s="7"/>
    </row>
    <row r="30" spans="1:16" x14ac:dyDescent="0.2">
      <c r="A30" s="11" t="s">
        <v>114</v>
      </c>
      <c r="B30" s="7">
        <v>472000</v>
      </c>
      <c r="C30" s="7">
        <v>450000</v>
      </c>
      <c r="D30" s="7">
        <v>54000</v>
      </c>
      <c r="E30" s="7">
        <v>108000</v>
      </c>
      <c r="F30" s="7">
        <v>159000</v>
      </c>
      <c r="G30" s="7">
        <v>130000</v>
      </c>
      <c r="H30" s="7">
        <v>22000</v>
      </c>
      <c r="I30" s="8">
        <v>63.986950428434703</v>
      </c>
      <c r="J30" s="8">
        <v>77.358555442278004</v>
      </c>
      <c r="K30" s="8">
        <v>53.237360107945101</v>
      </c>
      <c r="L30" s="8">
        <v>92.877125026899094</v>
      </c>
      <c r="M30" s="8">
        <v>87.579746248128899</v>
      </c>
      <c r="N30" s="8">
        <v>70.703897108070294</v>
      </c>
      <c r="O30" s="8">
        <v>14.1754673600482</v>
      </c>
      <c r="P30" s="7"/>
    </row>
    <row r="31" spans="1:16" x14ac:dyDescent="0.2">
      <c r="A31" s="11" t="s">
        <v>117</v>
      </c>
      <c r="B31" s="7">
        <v>9000</v>
      </c>
      <c r="C31" s="7">
        <v>3000</v>
      </c>
      <c r="D31" s="7">
        <v>-7000</v>
      </c>
      <c r="E31" s="7">
        <v>2000</v>
      </c>
      <c r="F31" s="7">
        <v>0</v>
      </c>
      <c r="G31" s="7">
        <v>7000</v>
      </c>
      <c r="H31" s="7">
        <v>6000</v>
      </c>
      <c r="I31" s="8">
        <v>0.73747991597810603</v>
      </c>
      <c r="J31" s="8">
        <v>0.30612084981829901</v>
      </c>
      <c r="K31" s="8">
        <v>-7.2026186544644002</v>
      </c>
      <c r="L31" s="8">
        <v>2.3940538914681899</v>
      </c>
      <c r="M31" s="8">
        <v>-0.23302613518690399</v>
      </c>
      <c r="N31" s="8">
        <v>3.7417289339097999</v>
      </c>
      <c r="O31" s="8">
        <v>3.4651873540139002</v>
      </c>
      <c r="P31" s="7" t="s">
        <v>116</v>
      </c>
    </row>
    <row r="32" spans="1:16" x14ac:dyDescent="0.2">
      <c r="A32" s="7"/>
      <c r="B32" s="7"/>
      <c r="C32" s="7"/>
      <c r="D32" s="7"/>
      <c r="E32" s="7"/>
      <c r="F32" s="7"/>
      <c r="G32" s="7"/>
      <c r="H32" s="7"/>
      <c r="I32" s="8"/>
      <c r="J32" s="8"/>
      <c r="K32" s="8"/>
      <c r="L32" s="8"/>
      <c r="M32" s="8"/>
      <c r="N32" s="8"/>
      <c r="O32" s="8"/>
      <c r="P32" s="7"/>
    </row>
    <row r="33" spans="1:16" ht="30" customHeight="1" x14ac:dyDescent="0.25">
      <c r="A33" s="3" t="s">
        <v>136</v>
      </c>
    </row>
    <row r="34" spans="1:16" ht="78.75" x14ac:dyDescent="0.25">
      <c r="A34" s="5" t="s">
        <v>76</v>
      </c>
      <c r="B34" s="6" t="s">
        <v>165</v>
      </c>
      <c r="C34" s="6" t="s">
        <v>166</v>
      </c>
      <c r="D34" s="6" t="s">
        <v>167</v>
      </c>
      <c r="E34" s="6" t="s">
        <v>168</v>
      </c>
      <c r="F34" s="6" t="s">
        <v>169</v>
      </c>
      <c r="G34" s="6" t="s">
        <v>170</v>
      </c>
      <c r="H34" s="6" t="s">
        <v>171</v>
      </c>
      <c r="I34" s="6" t="s">
        <v>172</v>
      </c>
      <c r="J34" s="6" t="s">
        <v>173</v>
      </c>
      <c r="K34" s="6" t="s">
        <v>174</v>
      </c>
      <c r="L34" s="6" t="s">
        <v>175</v>
      </c>
      <c r="M34" s="6" t="s">
        <v>176</v>
      </c>
      <c r="N34" s="6" t="s">
        <v>177</v>
      </c>
      <c r="O34" s="6" t="s">
        <v>178</v>
      </c>
      <c r="P34" s="6" t="s">
        <v>104</v>
      </c>
    </row>
    <row r="35" spans="1:16" x14ac:dyDescent="0.2">
      <c r="A35" s="11" t="s">
        <v>105</v>
      </c>
      <c r="B35" s="7">
        <v>411000</v>
      </c>
      <c r="C35" s="7">
        <v>400000</v>
      </c>
      <c r="D35" s="7">
        <v>42000</v>
      </c>
      <c r="E35" s="7">
        <v>94000</v>
      </c>
      <c r="F35" s="7">
        <v>149000</v>
      </c>
      <c r="G35" s="7">
        <v>115000</v>
      </c>
      <c r="H35" s="7">
        <v>11000</v>
      </c>
      <c r="I35" s="8">
        <v>54.320484884385102</v>
      </c>
      <c r="J35" s="8">
        <v>67.9339424230172</v>
      </c>
      <c r="K35" s="8">
        <v>43.964533587362702</v>
      </c>
      <c r="L35" s="8">
        <v>78.402806783059006</v>
      </c>
      <c r="M35" s="8">
        <v>80.835230683532799</v>
      </c>
      <c r="N35" s="8">
        <v>60.777000859443802</v>
      </c>
      <c r="O35" s="8">
        <v>6.5266661100044097</v>
      </c>
      <c r="P35" s="7"/>
    </row>
    <row r="36" spans="1:16" x14ac:dyDescent="0.2">
      <c r="A36" s="11" t="s">
        <v>107</v>
      </c>
      <c r="B36" s="7">
        <v>411000</v>
      </c>
      <c r="C36" s="7">
        <v>398000</v>
      </c>
      <c r="D36" s="7">
        <v>45000</v>
      </c>
      <c r="E36" s="7">
        <v>94000</v>
      </c>
      <c r="F36" s="7">
        <v>146000</v>
      </c>
      <c r="G36" s="7">
        <v>113000</v>
      </c>
      <c r="H36" s="7">
        <v>13000</v>
      </c>
      <c r="I36" s="8">
        <v>54.279257862233301</v>
      </c>
      <c r="J36" s="8">
        <v>67.614639046507193</v>
      </c>
      <c r="K36" s="8">
        <v>46.7839926383704</v>
      </c>
      <c r="L36" s="8">
        <v>78.588771244774804</v>
      </c>
      <c r="M36" s="8">
        <v>79.091336311436905</v>
      </c>
      <c r="N36" s="8">
        <v>59.942240945340899</v>
      </c>
      <c r="O36" s="8">
        <v>7.4543006268023504</v>
      </c>
      <c r="P36" s="7"/>
    </row>
    <row r="37" spans="1:16" x14ac:dyDescent="0.2">
      <c r="A37" s="11" t="s">
        <v>108</v>
      </c>
      <c r="B37" s="7">
        <v>423000</v>
      </c>
      <c r="C37" s="7">
        <v>410000</v>
      </c>
      <c r="D37" s="7">
        <v>50000</v>
      </c>
      <c r="E37" s="7">
        <v>93000</v>
      </c>
      <c r="F37" s="7">
        <v>151000</v>
      </c>
      <c r="G37" s="7">
        <v>116000</v>
      </c>
      <c r="H37" s="7">
        <v>12000</v>
      </c>
      <c r="I37" s="8">
        <v>55.684800826420101</v>
      </c>
      <c r="J37" s="8">
        <v>69.438618053404198</v>
      </c>
      <c r="K37" s="8">
        <v>52.381647701790797</v>
      </c>
      <c r="L37" s="8">
        <v>77.460848714938706</v>
      </c>
      <c r="M37" s="8">
        <v>81.229318243061201</v>
      </c>
      <c r="N37" s="8">
        <v>61.424802947722299</v>
      </c>
      <c r="O37" s="8">
        <v>7.3921287737839796</v>
      </c>
      <c r="P37" s="7"/>
    </row>
    <row r="38" spans="1:16" x14ac:dyDescent="0.2">
      <c r="A38" s="11" t="s">
        <v>109</v>
      </c>
      <c r="B38" s="7">
        <v>415000</v>
      </c>
      <c r="C38" s="7">
        <v>400000</v>
      </c>
      <c r="D38" s="7">
        <v>50000</v>
      </c>
      <c r="E38" s="7">
        <v>90000</v>
      </c>
      <c r="F38" s="7">
        <v>148000</v>
      </c>
      <c r="G38" s="7">
        <v>112000</v>
      </c>
      <c r="H38" s="7">
        <v>14000</v>
      </c>
      <c r="I38" s="8">
        <v>54.0118826219909</v>
      </c>
      <c r="J38" s="8">
        <v>67.133184964302501</v>
      </c>
      <c r="K38" s="8">
        <v>53.4802983727079</v>
      </c>
      <c r="L38" s="8">
        <v>74.854164595141</v>
      </c>
      <c r="M38" s="8">
        <v>77.394734226481603</v>
      </c>
      <c r="N38" s="8">
        <v>58.651896749921598</v>
      </c>
      <c r="O38" s="8">
        <v>8.4145865266372493</v>
      </c>
      <c r="P38" s="7"/>
    </row>
    <row r="39" spans="1:16" x14ac:dyDescent="0.2">
      <c r="A39" s="11" t="s">
        <v>110</v>
      </c>
      <c r="B39" s="7">
        <v>419000</v>
      </c>
      <c r="C39" s="7">
        <v>407000</v>
      </c>
      <c r="D39" s="7">
        <v>52000</v>
      </c>
      <c r="E39" s="7">
        <v>93000</v>
      </c>
      <c r="F39" s="7">
        <v>149000</v>
      </c>
      <c r="G39" s="7">
        <v>112000</v>
      </c>
      <c r="H39" s="7">
        <v>13000</v>
      </c>
      <c r="I39" s="8">
        <v>54.544543958581301</v>
      </c>
      <c r="J39" s="8">
        <v>68.183083615921504</v>
      </c>
      <c r="K39" s="8">
        <v>55.386399261342902</v>
      </c>
      <c r="L39" s="8">
        <v>77.688706310861306</v>
      </c>
      <c r="M39" s="8">
        <v>77.979679664500097</v>
      </c>
      <c r="N39" s="8">
        <v>58.661984324939198</v>
      </c>
      <c r="O39" s="8">
        <v>7.39007659702773</v>
      </c>
      <c r="P39" s="7"/>
    </row>
    <row r="40" spans="1:16" x14ac:dyDescent="0.2">
      <c r="A40" s="11" t="s">
        <v>111</v>
      </c>
      <c r="B40" s="7">
        <v>419000</v>
      </c>
      <c r="C40" s="7">
        <v>405000</v>
      </c>
      <c r="D40" s="7">
        <v>53000</v>
      </c>
      <c r="E40" s="7">
        <v>89000</v>
      </c>
      <c r="F40" s="7">
        <v>146000</v>
      </c>
      <c r="G40" s="7">
        <v>117000</v>
      </c>
      <c r="H40" s="7">
        <v>14000</v>
      </c>
      <c r="I40" s="8">
        <v>54.464134889510902</v>
      </c>
      <c r="J40" s="8">
        <v>67.930369970330602</v>
      </c>
      <c r="K40" s="8">
        <v>57.028426820506802</v>
      </c>
      <c r="L40" s="8">
        <v>74.135225375626007</v>
      </c>
      <c r="M40" s="8">
        <v>76.555148980658601</v>
      </c>
      <c r="N40" s="8">
        <v>60.756201792787202</v>
      </c>
      <c r="O40" s="8">
        <v>8.1446397563184707</v>
      </c>
      <c r="P40" s="7"/>
    </row>
    <row r="41" spans="1:16" x14ac:dyDescent="0.2">
      <c r="A41" s="11" t="s">
        <v>112</v>
      </c>
      <c r="B41" s="7">
        <v>421000</v>
      </c>
      <c r="C41" s="7">
        <v>410000</v>
      </c>
      <c r="D41" s="7">
        <v>54000</v>
      </c>
      <c r="E41" s="7">
        <v>87000</v>
      </c>
      <c r="F41" s="7">
        <v>147000</v>
      </c>
      <c r="G41" s="7">
        <v>121000</v>
      </c>
      <c r="H41" s="7">
        <v>11000</v>
      </c>
      <c r="I41" s="8">
        <v>54.588352553670298</v>
      </c>
      <c r="J41" s="8">
        <v>68.689082676505095</v>
      </c>
      <c r="K41" s="8">
        <v>57.8162310336335</v>
      </c>
      <c r="L41" s="8">
        <v>73.079661883100002</v>
      </c>
      <c r="M41" s="8">
        <v>76.894507274009499</v>
      </c>
      <c r="N41" s="8">
        <v>63.069923845317</v>
      </c>
      <c r="O41" s="8">
        <v>6.3309955348431499</v>
      </c>
      <c r="P41" s="7"/>
    </row>
    <row r="42" spans="1:16" x14ac:dyDescent="0.2">
      <c r="A42" s="11" t="s">
        <v>113</v>
      </c>
      <c r="B42" s="7">
        <v>414000</v>
      </c>
      <c r="C42" s="7">
        <v>404000</v>
      </c>
      <c r="D42" s="7">
        <v>46000</v>
      </c>
      <c r="E42" s="7">
        <v>90000</v>
      </c>
      <c r="F42" s="7">
        <v>150000</v>
      </c>
      <c r="G42" s="7">
        <v>119000</v>
      </c>
      <c r="H42" s="7">
        <v>9000</v>
      </c>
      <c r="I42" s="8">
        <v>53.613100136729798</v>
      </c>
      <c r="J42" s="8">
        <v>67.781240622239096</v>
      </c>
      <c r="K42" s="8">
        <v>48.776164032464798</v>
      </c>
      <c r="L42" s="8">
        <v>75.8973798943221</v>
      </c>
      <c r="M42" s="8">
        <v>78.037436839687601</v>
      </c>
      <c r="N42" s="8">
        <v>61.791878647897903</v>
      </c>
      <c r="O42" s="8">
        <v>5.3493923611111098</v>
      </c>
      <c r="P42" s="7"/>
    </row>
    <row r="43" spans="1:16" x14ac:dyDescent="0.2">
      <c r="A43" s="11" t="s">
        <v>114</v>
      </c>
      <c r="B43" s="7">
        <v>425000</v>
      </c>
      <c r="C43" s="7">
        <v>415000</v>
      </c>
      <c r="D43" s="7">
        <v>47000</v>
      </c>
      <c r="E43" s="7">
        <v>91000</v>
      </c>
      <c r="F43" s="7">
        <v>156000</v>
      </c>
      <c r="G43" s="7">
        <v>121000</v>
      </c>
      <c r="H43" s="7">
        <v>11000</v>
      </c>
      <c r="I43" s="8">
        <v>55.059644745594298</v>
      </c>
      <c r="J43" s="8">
        <v>69.538511558998295</v>
      </c>
      <c r="K43" s="8">
        <v>50.211406358166002</v>
      </c>
      <c r="L43" s="8">
        <v>76.693287505054599</v>
      </c>
      <c r="M43" s="8">
        <v>81.428705548543206</v>
      </c>
      <c r="N43" s="8">
        <v>62.706066450744203</v>
      </c>
      <c r="O43" s="8">
        <v>5.99100327153762</v>
      </c>
      <c r="P43" s="7"/>
    </row>
    <row r="44" spans="1:16" x14ac:dyDescent="0.2">
      <c r="A44" s="11" t="s">
        <v>117</v>
      </c>
      <c r="B44" s="7">
        <v>6000</v>
      </c>
      <c r="C44" s="7">
        <v>8000</v>
      </c>
      <c r="D44" s="7">
        <v>-4000</v>
      </c>
      <c r="E44" s="7">
        <v>-2000</v>
      </c>
      <c r="F44" s="7">
        <v>7000</v>
      </c>
      <c r="G44" s="7">
        <v>8000</v>
      </c>
      <c r="H44" s="7">
        <v>-2000</v>
      </c>
      <c r="I44" s="8">
        <v>0.515100787012997</v>
      </c>
      <c r="J44" s="8">
        <v>1.3554279430767899</v>
      </c>
      <c r="K44" s="8">
        <v>-5.1749929031769</v>
      </c>
      <c r="L44" s="8">
        <v>-0.99541880580670705</v>
      </c>
      <c r="M44" s="8">
        <v>3.4490258840431101</v>
      </c>
      <c r="N44" s="8">
        <v>4.0440821258050104</v>
      </c>
      <c r="O44" s="8">
        <v>-1.39907332549011</v>
      </c>
      <c r="P44" s="7" t="s">
        <v>116</v>
      </c>
    </row>
    <row r="45" spans="1:16" x14ac:dyDescent="0.2">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workbookViewId="0"/>
  </sheetViews>
  <sheetFormatPr defaultColWidth="10.88671875" defaultRowHeight="15" x14ac:dyDescent="0.2"/>
  <cols>
    <col min="1" max="1" width="21.77734375" customWidth="1"/>
    <col min="2" max="12" width="12.77734375" customWidth="1"/>
    <col min="13" max="13" width="70.77734375" customWidth="1"/>
  </cols>
  <sheetData>
    <row r="1" spans="1:13" ht="19.5" x14ac:dyDescent="0.3">
      <c r="A1" s="2" t="s">
        <v>179</v>
      </c>
    </row>
    <row r="2" spans="1:13" x14ac:dyDescent="0.2">
      <c r="A2" t="s">
        <v>130</v>
      </c>
    </row>
    <row r="3" spans="1:13" ht="30" customHeight="1" x14ac:dyDescent="0.25">
      <c r="A3" s="3" t="s">
        <v>69</v>
      </c>
    </row>
    <row r="4" spans="1:13" x14ac:dyDescent="0.2">
      <c r="A4" t="s">
        <v>131</v>
      </c>
    </row>
    <row r="5" spans="1:13" x14ac:dyDescent="0.2">
      <c r="A5" t="s">
        <v>132</v>
      </c>
    </row>
    <row r="6" spans="1:13" x14ac:dyDescent="0.2">
      <c r="A6" t="s">
        <v>180</v>
      </c>
    </row>
    <row r="7" spans="1:13" ht="30" customHeight="1" x14ac:dyDescent="0.25">
      <c r="A7" s="3" t="s">
        <v>181</v>
      </c>
    </row>
    <row r="8" spans="1:13" ht="63" x14ac:dyDescent="0.25">
      <c r="A8" s="5" t="s">
        <v>76</v>
      </c>
      <c r="B8" s="6" t="s">
        <v>184</v>
      </c>
      <c r="C8" s="6" t="s">
        <v>185</v>
      </c>
      <c r="D8" s="6" t="s">
        <v>186</v>
      </c>
      <c r="E8" s="6" t="s">
        <v>187</v>
      </c>
      <c r="F8" s="6" t="s">
        <v>188</v>
      </c>
      <c r="G8" s="6" t="s">
        <v>189</v>
      </c>
      <c r="H8" s="6" t="s">
        <v>190</v>
      </c>
      <c r="I8" s="6" t="s">
        <v>191</v>
      </c>
      <c r="J8" s="6" t="s">
        <v>192</v>
      </c>
      <c r="K8" s="6" t="s">
        <v>193</v>
      </c>
      <c r="L8" s="6" t="s">
        <v>194</v>
      </c>
      <c r="M8" s="6" t="s">
        <v>104</v>
      </c>
    </row>
    <row r="9" spans="1:13" x14ac:dyDescent="0.2">
      <c r="A9" s="11" t="s">
        <v>105</v>
      </c>
      <c r="B9" s="7">
        <v>332000</v>
      </c>
      <c r="C9" s="7">
        <v>119000</v>
      </c>
      <c r="D9" s="7">
        <v>54000</v>
      </c>
      <c r="E9" s="7">
        <v>29000</v>
      </c>
      <c r="F9" s="7">
        <v>92000</v>
      </c>
      <c r="G9" s="7">
        <v>38000</v>
      </c>
      <c r="H9" s="8">
        <v>35.787816580479301</v>
      </c>
      <c r="I9" s="8">
        <v>16.301750034615399</v>
      </c>
      <c r="J9" s="8">
        <v>8.62886864807267</v>
      </c>
      <c r="K9" s="8">
        <v>27.816941683572999</v>
      </c>
      <c r="L9" s="8">
        <v>11.464623053259601</v>
      </c>
      <c r="M9" s="7"/>
    </row>
    <row r="10" spans="1:13" x14ac:dyDescent="0.2">
      <c r="A10" s="11" t="s">
        <v>107</v>
      </c>
      <c r="B10" s="7">
        <v>328000</v>
      </c>
      <c r="C10" s="7">
        <v>114000</v>
      </c>
      <c r="D10" s="7">
        <v>56000</v>
      </c>
      <c r="E10" s="7">
        <v>31000</v>
      </c>
      <c r="F10" s="7">
        <v>91000</v>
      </c>
      <c r="G10" s="7">
        <v>35000</v>
      </c>
      <c r="H10" s="8">
        <v>34.9203299049571</v>
      </c>
      <c r="I10" s="8">
        <v>17.129070434220299</v>
      </c>
      <c r="J10" s="8">
        <v>9.3697766065175792</v>
      </c>
      <c r="K10" s="8">
        <v>27.900089064577902</v>
      </c>
      <c r="L10" s="8">
        <v>10.6807339897271</v>
      </c>
      <c r="M10" s="7"/>
    </row>
    <row r="11" spans="1:13" x14ac:dyDescent="0.2">
      <c r="A11" s="11" t="s">
        <v>108</v>
      </c>
      <c r="B11" s="7">
        <v>318000</v>
      </c>
      <c r="C11" s="7">
        <v>120000</v>
      </c>
      <c r="D11" s="7">
        <v>58000</v>
      </c>
      <c r="E11" s="7">
        <v>29000</v>
      </c>
      <c r="F11" s="7">
        <v>80000</v>
      </c>
      <c r="G11" s="7">
        <v>32000</v>
      </c>
      <c r="H11" s="8">
        <v>37.605894575368701</v>
      </c>
      <c r="I11" s="8">
        <v>18.291667059596399</v>
      </c>
      <c r="J11" s="8">
        <v>9.0125517488518607</v>
      </c>
      <c r="K11" s="8">
        <v>25.169195562722599</v>
      </c>
      <c r="L11" s="8">
        <v>9.92069105346045</v>
      </c>
      <c r="M11" s="7"/>
    </row>
    <row r="12" spans="1:13" x14ac:dyDescent="0.2">
      <c r="A12" s="11" t="s">
        <v>109</v>
      </c>
      <c r="B12" s="7">
        <v>331000</v>
      </c>
      <c r="C12" s="7">
        <v>134000</v>
      </c>
      <c r="D12" s="7">
        <v>61000</v>
      </c>
      <c r="E12" s="7">
        <v>30000</v>
      </c>
      <c r="F12" s="7">
        <v>78000</v>
      </c>
      <c r="G12" s="7">
        <v>28000</v>
      </c>
      <c r="H12" s="8">
        <v>40.566678438510202</v>
      </c>
      <c r="I12" s="8">
        <v>18.378866220544001</v>
      </c>
      <c r="J12" s="8">
        <v>9.1322340242499997</v>
      </c>
      <c r="K12" s="8">
        <v>23.420535528329399</v>
      </c>
      <c r="L12" s="8">
        <v>8.5016857883663999</v>
      </c>
      <c r="M12" s="7"/>
    </row>
    <row r="13" spans="1:13" x14ac:dyDescent="0.2">
      <c r="A13" s="11" t="s">
        <v>110</v>
      </c>
      <c r="B13" s="7">
        <v>323000</v>
      </c>
      <c r="C13" s="7">
        <v>133000</v>
      </c>
      <c r="D13" s="7">
        <v>55000</v>
      </c>
      <c r="E13" s="7">
        <v>31000</v>
      </c>
      <c r="F13" s="7">
        <v>69000</v>
      </c>
      <c r="G13" s="7">
        <v>34000</v>
      </c>
      <c r="H13" s="8">
        <v>41.329137838122399</v>
      </c>
      <c r="I13" s="8">
        <v>17.179747650873701</v>
      </c>
      <c r="J13" s="8">
        <v>9.6399348376826506</v>
      </c>
      <c r="K13" s="8">
        <v>21.390212025296901</v>
      </c>
      <c r="L13" s="8">
        <v>10.4609676480244</v>
      </c>
      <c r="M13" s="7"/>
    </row>
    <row r="14" spans="1:13" x14ac:dyDescent="0.2">
      <c r="A14" s="11" t="s">
        <v>111</v>
      </c>
      <c r="B14" s="7">
        <v>325000</v>
      </c>
      <c r="C14" s="7">
        <v>132000</v>
      </c>
      <c r="D14" s="7">
        <v>55000</v>
      </c>
      <c r="E14" s="7">
        <v>29000</v>
      </c>
      <c r="F14" s="7">
        <v>76000</v>
      </c>
      <c r="G14" s="7">
        <v>33000</v>
      </c>
      <c r="H14" s="8">
        <v>40.596792609028803</v>
      </c>
      <c r="I14" s="8">
        <v>16.850958801244499</v>
      </c>
      <c r="J14" s="8">
        <v>8.8389441645611306</v>
      </c>
      <c r="K14" s="8">
        <v>23.452238433911798</v>
      </c>
      <c r="L14" s="8">
        <v>10.2610659912537</v>
      </c>
      <c r="M14" s="7"/>
    </row>
    <row r="15" spans="1:13" x14ac:dyDescent="0.2">
      <c r="A15" s="11" t="s">
        <v>112</v>
      </c>
      <c r="B15" s="7">
        <v>320000</v>
      </c>
      <c r="C15" s="7">
        <v>135000</v>
      </c>
      <c r="D15" s="7">
        <v>55000</v>
      </c>
      <c r="E15" s="7">
        <v>29000</v>
      </c>
      <c r="F15" s="7">
        <v>75000</v>
      </c>
      <c r="G15" s="7">
        <v>27000</v>
      </c>
      <c r="H15" s="8">
        <v>42.1097544965209</v>
      </c>
      <c r="I15" s="8">
        <v>17.215876766881099</v>
      </c>
      <c r="J15" s="8">
        <v>8.9692854954769103</v>
      </c>
      <c r="K15" s="8">
        <v>23.3240808467276</v>
      </c>
      <c r="L15" s="8">
        <v>8.3810023943934908</v>
      </c>
      <c r="M15" s="7"/>
    </row>
    <row r="16" spans="1:13" x14ac:dyDescent="0.2">
      <c r="A16" s="11" t="s">
        <v>113</v>
      </c>
      <c r="B16" s="7">
        <v>328000</v>
      </c>
      <c r="C16" s="7">
        <v>131000</v>
      </c>
      <c r="D16" s="7">
        <v>52000</v>
      </c>
      <c r="E16" s="7">
        <v>34000</v>
      </c>
      <c r="F16" s="7">
        <v>78000</v>
      </c>
      <c r="G16" s="7">
        <v>33000</v>
      </c>
      <c r="H16" s="8">
        <v>39.966137888956702</v>
      </c>
      <c r="I16" s="8">
        <v>15.8422818791946</v>
      </c>
      <c r="J16" s="8">
        <v>10.3062843197071</v>
      </c>
      <c r="K16" s="8">
        <v>23.708358755338601</v>
      </c>
      <c r="L16" s="8">
        <v>10.1769371568029</v>
      </c>
      <c r="M16" s="7"/>
    </row>
    <row r="17" spans="1:13" x14ac:dyDescent="0.2">
      <c r="A17" s="11" t="s">
        <v>114</v>
      </c>
      <c r="B17" s="7">
        <v>313000</v>
      </c>
      <c r="C17" s="7">
        <v>119000</v>
      </c>
      <c r="D17" s="7">
        <v>46000</v>
      </c>
      <c r="E17" s="7">
        <v>33000</v>
      </c>
      <c r="F17" s="7">
        <v>84000</v>
      </c>
      <c r="G17" s="7">
        <v>31000</v>
      </c>
      <c r="H17" s="8">
        <v>38.058337294586401</v>
      </c>
      <c r="I17" s="8">
        <v>14.828379374260299</v>
      </c>
      <c r="J17" s="8">
        <v>10.462812606674699</v>
      </c>
      <c r="K17" s="8">
        <v>26.8474061502043</v>
      </c>
      <c r="L17" s="8">
        <v>9.8030645742742895</v>
      </c>
      <c r="M17" s="7"/>
    </row>
    <row r="18" spans="1:13" x14ac:dyDescent="0.2">
      <c r="A18" s="11" t="s">
        <v>117</v>
      </c>
      <c r="B18" s="7">
        <v>-9000</v>
      </c>
      <c r="C18" s="7">
        <v>-14000</v>
      </c>
      <c r="D18" s="7">
        <v>-9000</v>
      </c>
      <c r="E18" s="7">
        <v>2000</v>
      </c>
      <c r="F18" s="7">
        <v>15000</v>
      </c>
      <c r="G18" s="7">
        <v>-3000</v>
      </c>
      <c r="H18" s="8">
        <v>-3.2708005435360001</v>
      </c>
      <c r="I18" s="8">
        <v>-2.3513682766134001</v>
      </c>
      <c r="J18" s="8">
        <v>0.82287776899204901</v>
      </c>
      <c r="K18" s="8">
        <v>5.4571941249074003</v>
      </c>
      <c r="L18" s="8">
        <v>-0.65790307375011103</v>
      </c>
      <c r="M18" s="7" t="s">
        <v>116</v>
      </c>
    </row>
    <row r="19" spans="1:13" x14ac:dyDescent="0.2">
      <c r="A19" s="7"/>
      <c r="B19" s="7"/>
      <c r="C19" s="7"/>
      <c r="D19" s="7"/>
      <c r="E19" s="7"/>
      <c r="F19" s="7"/>
      <c r="G19" s="7"/>
      <c r="H19" s="8"/>
      <c r="I19" s="8"/>
      <c r="J19" s="8"/>
      <c r="K19" s="8"/>
      <c r="L19" s="8"/>
      <c r="M19" s="7"/>
    </row>
    <row r="20" spans="1:13" ht="30" customHeight="1" x14ac:dyDescent="0.25">
      <c r="A20" s="3" t="s">
        <v>182</v>
      </c>
    </row>
    <row r="21" spans="1:13" ht="63" x14ac:dyDescent="0.25">
      <c r="A21" s="5" t="s">
        <v>76</v>
      </c>
      <c r="B21" s="6" t="s">
        <v>195</v>
      </c>
      <c r="C21" s="6" t="s">
        <v>196</v>
      </c>
      <c r="D21" s="6" t="s">
        <v>197</v>
      </c>
      <c r="E21" s="6" t="s">
        <v>198</v>
      </c>
      <c r="F21" s="6" t="s">
        <v>199</v>
      </c>
      <c r="G21" s="6" t="s">
        <v>200</v>
      </c>
      <c r="H21" s="6" t="s">
        <v>201</v>
      </c>
      <c r="I21" s="6" t="s">
        <v>202</v>
      </c>
      <c r="J21" s="6" t="s">
        <v>203</v>
      </c>
      <c r="K21" s="6" t="s">
        <v>204</v>
      </c>
      <c r="L21" s="6" t="s">
        <v>205</v>
      </c>
      <c r="M21" s="6" t="s">
        <v>104</v>
      </c>
    </row>
    <row r="22" spans="1:13" x14ac:dyDescent="0.2">
      <c r="A22" s="11" t="s">
        <v>105</v>
      </c>
      <c r="B22" s="7">
        <v>143000</v>
      </c>
      <c r="C22" s="7">
        <v>59000</v>
      </c>
      <c r="D22" s="7">
        <v>11000</v>
      </c>
      <c r="E22" s="7">
        <v>10000</v>
      </c>
      <c r="F22" s="7">
        <v>43000</v>
      </c>
      <c r="G22" s="7">
        <v>20000</v>
      </c>
      <c r="H22" s="8">
        <v>41.067408290292697</v>
      </c>
      <c r="I22" s="8">
        <v>7.95990771525556</v>
      </c>
      <c r="J22" s="8">
        <v>7.27822735225031</v>
      </c>
      <c r="K22" s="8">
        <v>29.9535091204372</v>
      </c>
      <c r="L22" s="8">
        <v>13.7409475217643</v>
      </c>
      <c r="M22" s="7"/>
    </row>
    <row r="23" spans="1:13" x14ac:dyDescent="0.2">
      <c r="A23" s="11" t="s">
        <v>107</v>
      </c>
      <c r="B23" s="7">
        <v>137000</v>
      </c>
      <c r="C23" s="7">
        <v>54000</v>
      </c>
      <c r="D23" s="7">
        <v>11000</v>
      </c>
      <c r="E23" s="7">
        <v>12000</v>
      </c>
      <c r="F23" s="7">
        <v>45000</v>
      </c>
      <c r="G23" s="7">
        <v>16000</v>
      </c>
      <c r="H23" s="8">
        <v>39.185815644252401</v>
      </c>
      <c r="I23" s="8">
        <v>8.0089929632981995</v>
      </c>
      <c r="J23" s="8">
        <v>8.6630266577126296</v>
      </c>
      <c r="K23" s="8">
        <v>32.562264591666903</v>
      </c>
      <c r="L23" s="8">
        <v>11.579900143069899</v>
      </c>
      <c r="M23" s="7"/>
    </row>
    <row r="24" spans="1:13" x14ac:dyDescent="0.2">
      <c r="A24" s="11" t="s">
        <v>108</v>
      </c>
      <c r="B24" s="7">
        <v>138000</v>
      </c>
      <c r="C24" s="7">
        <v>60000</v>
      </c>
      <c r="D24" s="7">
        <v>11000</v>
      </c>
      <c r="E24" s="7">
        <v>11000</v>
      </c>
      <c r="F24" s="7">
        <v>40000</v>
      </c>
      <c r="G24" s="7">
        <v>16000</v>
      </c>
      <c r="H24" s="8">
        <v>43.4082386115875</v>
      </c>
      <c r="I24" s="8">
        <v>8.0234890549143891</v>
      </c>
      <c r="J24" s="8">
        <v>7.9624407686269896</v>
      </c>
      <c r="K24" s="8">
        <v>29.3017238873223</v>
      </c>
      <c r="L24" s="8">
        <v>11.304107677548799</v>
      </c>
      <c r="M24" s="7"/>
    </row>
    <row r="25" spans="1:13" x14ac:dyDescent="0.2">
      <c r="A25" s="11" t="s">
        <v>109</v>
      </c>
      <c r="B25" s="7">
        <v>135000</v>
      </c>
      <c r="C25" s="7">
        <v>62000</v>
      </c>
      <c r="D25" s="7">
        <v>10000</v>
      </c>
      <c r="E25" s="7">
        <v>11000</v>
      </c>
      <c r="F25" s="7">
        <v>38000</v>
      </c>
      <c r="G25" s="7">
        <v>14000</v>
      </c>
      <c r="H25" s="8">
        <v>45.970870557981797</v>
      </c>
      <c r="I25" s="8">
        <v>7.1633894197019101</v>
      </c>
      <c r="J25" s="8">
        <v>8.2991568570942995</v>
      </c>
      <c r="K25" s="8">
        <v>28.357238392929698</v>
      </c>
      <c r="L25" s="8">
        <v>10.209344772292299</v>
      </c>
      <c r="M25" s="7"/>
    </row>
    <row r="26" spans="1:13" x14ac:dyDescent="0.2">
      <c r="A26" s="11" t="s">
        <v>110</v>
      </c>
      <c r="B26" s="7">
        <v>133000</v>
      </c>
      <c r="C26" s="7">
        <v>62000</v>
      </c>
      <c r="D26" s="7">
        <v>10000</v>
      </c>
      <c r="E26" s="7">
        <v>12000</v>
      </c>
      <c r="F26" s="7">
        <v>35000</v>
      </c>
      <c r="G26" s="7">
        <v>14000</v>
      </c>
      <c r="H26" s="8">
        <v>46.810092363144904</v>
      </c>
      <c r="I26" s="8">
        <v>7.2080798978749003</v>
      </c>
      <c r="J26" s="8">
        <v>8.9569722910565392</v>
      </c>
      <c r="K26" s="8">
        <v>26.215363820680299</v>
      </c>
      <c r="L26" s="8">
        <v>10.8094916272434</v>
      </c>
      <c r="M26" s="7"/>
    </row>
    <row r="27" spans="1:13" x14ac:dyDescent="0.2">
      <c r="A27" s="11" t="s">
        <v>111</v>
      </c>
      <c r="B27" s="7">
        <v>134000</v>
      </c>
      <c r="C27" s="7">
        <v>59000</v>
      </c>
      <c r="D27" s="7">
        <v>10000</v>
      </c>
      <c r="E27" s="7">
        <v>11000</v>
      </c>
      <c r="F27" s="7">
        <v>38000</v>
      </c>
      <c r="G27" s="7">
        <v>15000</v>
      </c>
      <c r="H27" s="8">
        <v>44.141004741037598</v>
      </c>
      <c r="I27" s="8">
        <v>7.7150292388914599</v>
      </c>
      <c r="J27" s="8">
        <v>8.51816400699939</v>
      </c>
      <c r="K27" s="8">
        <v>28.286197149395001</v>
      </c>
      <c r="L27" s="8">
        <v>11.339604863676501</v>
      </c>
      <c r="M27" s="7"/>
    </row>
    <row r="28" spans="1:13" x14ac:dyDescent="0.2">
      <c r="A28" s="11" t="s">
        <v>112</v>
      </c>
      <c r="B28" s="7">
        <v>133000</v>
      </c>
      <c r="C28" s="7">
        <v>64000</v>
      </c>
      <c r="D28" s="7">
        <v>11000</v>
      </c>
      <c r="E28" s="7">
        <v>12000</v>
      </c>
      <c r="F28" s="7">
        <v>37000</v>
      </c>
      <c r="G28" s="7">
        <v>10000</v>
      </c>
      <c r="H28" s="8">
        <v>47.912647233253502</v>
      </c>
      <c r="I28" s="8">
        <v>7.9627947480237502</v>
      </c>
      <c r="J28" s="8">
        <v>8.9604900643359606</v>
      </c>
      <c r="K28" s="8">
        <v>27.4332429977404</v>
      </c>
      <c r="L28" s="8">
        <v>7.73082495664642</v>
      </c>
      <c r="M28" s="7"/>
    </row>
    <row r="29" spans="1:13" x14ac:dyDescent="0.2">
      <c r="A29" s="11" t="s">
        <v>113</v>
      </c>
      <c r="B29" s="7">
        <v>136000</v>
      </c>
      <c r="C29" s="7">
        <v>65000</v>
      </c>
      <c r="D29" s="9">
        <v>8000</v>
      </c>
      <c r="E29" s="7">
        <v>15000</v>
      </c>
      <c r="F29" s="7">
        <v>34000</v>
      </c>
      <c r="G29" s="7">
        <v>14000</v>
      </c>
      <c r="H29" s="8">
        <v>47.919892639620102</v>
      </c>
      <c r="I29" s="10">
        <v>5.6946717987287796</v>
      </c>
      <c r="J29" s="8">
        <v>10.8525416980047</v>
      </c>
      <c r="K29" s="8">
        <v>25.145629636184001</v>
      </c>
      <c r="L29" s="8">
        <v>10.387264227462399</v>
      </c>
      <c r="M29" s="7" t="s">
        <v>206</v>
      </c>
    </row>
    <row r="30" spans="1:13" x14ac:dyDescent="0.2">
      <c r="A30" s="11" t="s">
        <v>114</v>
      </c>
      <c r="B30" s="7">
        <v>132000</v>
      </c>
      <c r="C30" s="7">
        <v>60000</v>
      </c>
      <c r="D30" s="9">
        <v>7000</v>
      </c>
      <c r="E30" s="7">
        <v>15000</v>
      </c>
      <c r="F30" s="7">
        <v>40000</v>
      </c>
      <c r="G30" s="7">
        <v>10000</v>
      </c>
      <c r="H30" s="8">
        <v>45.612623010569799</v>
      </c>
      <c r="I30" s="10">
        <v>5.5514214554732098</v>
      </c>
      <c r="J30" s="8">
        <v>11.271412951038799</v>
      </c>
      <c r="K30" s="8">
        <v>30.295529097315001</v>
      </c>
      <c r="L30" s="8">
        <v>7.2690134856032103</v>
      </c>
      <c r="M30" s="7" t="s">
        <v>206</v>
      </c>
    </row>
    <row r="31" spans="1:13" x14ac:dyDescent="0.2">
      <c r="A31" s="11" t="s">
        <v>117</v>
      </c>
      <c r="B31" s="7">
        <v>-1000</v>
      </c>
      <c r="C31" s="7">
        <v>-2000</v>
      </c>
      <c r="D31" s="9">
        <v>-2000</v>
      </c>
      <c r="E31" s="7">
        <v>3000</v>
      </c>
      <c r="F31" s="7">
        <v>5000</v>
      </c>
      <c r="G31" s="7">
        <v>-5000</v>
      </c>
      <c r="H31" s="8">
        <v>-1.1974693525751099</v>
      </c>
      <c r="I31" s="10">
        <v>-1.6566584424016899</v>
      </c>
      <c r="J31" s="8">
        <v>2.3144406599822598</v>
      </c>
      <c r="K31" s="8">
        <v>4.0801652766347001</v>
      </c>
      <c r="L31" s="8">
        <v>-3.54047814164019</v>
      </c>
      <c r="M31" s="7" t="s">
        <v>206</v>
      </c>
    </row>
    <row r="32" spans="1:13" x14ac:dyDescent="0.2">
      <c r="A32" s="7"/>
      <c r="B32" s="7"/>
      <c r="C32" s="7"/>
      <c r="D32" s="7"/>
      <c r="E32" s="7"/>
      <c r="F32" s="7"/>
      <c r="G32" s="7"/>
      <c r="H32" s="8"/>
      <c r="I32" s="8"/>
      <c r="J32" s="8"/>
      <c r="K32" s="8"/>
      <c r="L32" s="8"/>
      <c r="M32" s="7"/>
    </row>
    <row r="33" spans="1:13" ht="30" customHeight="1" x14ac:dyDescent="0.25">
      <c r="A33" s="3" t="s">
        <v>183</v>
      </c>
    </row>
    <row r="34" spans="1:13" ht="63" x14ac:dyDescent="0.25">
      <c r="A34" s="5" t="s">
        <v>76</v>
      </c>
      <c r="B34" s="6" t="s">
        <v>207</v>
      </c>
      <c r="C34" s="6" t="s">
        <v>208</v>
      </c>
      <c r="D34" s="6" t="s">
        <v>209</v>
      </c>
      <c r="E34" s="6" t="s">
        <v>210</v>
      </c>
      <c r="F34" s="6" t="s">
        <v>211</v>
      </c>
      <c r="G34" s="6" t="s">
        <v>212</v>
      </c>
      <c r="H34" s="6" t="s">
        <v>213</v>
      </c>
      <c r="I34" s="6" t="s">
        <v>214</v>
      </c>
      <c r="J34" s="6" t="s">
        <v>215</v>
      </c>
      <c r="K34" s="6" t="s">
        <v>216</v>
      </c>
      <c r="L34" s="6" t="s">
        <v>217</v>
      </c>
      <c r="M34" s="6" t="s">
        <v>104</v>
      </c>
    </row>
    <row r="35" spans="1:13" x14ac:dyDescent="0.2">
      <c r="A35" s="11" t="s">
        <v>105</v>
      </c>
      <c r="B35" s="7">
        <v>189000</v>
      </c>
      <c r="C35" s="7">
        <v>60000</v>
      </c>
      <c r="D35" s="7">
        <v>43000</v>
      </c>
      <c r="E35" s="7">
        <v>18000</v>
      </c>
      <c r="F35" s="7">
        <v>49000</v>
      </c>
      <c r="G35" s="7">
        <v>18000</v>
      </c>
      <c r="H35" s="8">
        <v>31.774859207535801</v>
      </c>
      <c r="I35" s="8">
        <v>22.6422891291794</v>
      </c>
      <c r="J35" s="8">
        <v>9.6554756745588204</v>
      </c>
      <c r="K35" s="8">
        <v>26.1929611714781</v>
      </c>
      <c r="L35" s="8">
        <v>9.7344148172479397</v>
      </c>
      <c r="M35" s="7"/>
    </row>
    <row r="36" spans="1:13" x14ac:dyDescent="0.2">
      <c r="A36" s="11" t="s">
        <v>107</v>
      </c>
      <c r="B36" s="7">
        <v>191000</v>
      </c>
      <c r="C36" s="7">
        <v>61000</v>
      </c>
      <c r="D36" s="7">
        <v>45000</v>
      </c>
      <c r="E36" s="7">
        <v>19000</v>
      </c>
      <c r="F36" s="7">
        <v>47000</v>
      </c>
      <c r="G36" s="7">
        <v>19000</v>
      </c>
      <c r="H36" s="8">
        <v>31.858574003437099</v>
      </c>
      <c r="I36" s="8">
        <v>23.675441170306399</v>
      </c>
      <c r="J36" s="8">
        <v>9.8770801022760608</v>
      </c>
      <c r="K36" s="8">
        <v>24.553590141258301</v>
      </c>
      <c r="L36" s="8">
        <v>10.0353145827221</v>
      </c>
      <c r="M36" s="7"/>
    </row>
    <row r="37" spans="1:13" x14ac:dyDescent="0.2">
      <c r="A37" s="11" t="s">
        <v>108</v>
      </c>
      <c r="B37" s="7">
        <v>181000</v>
      </c>
      <c r="C37" s="7">
        <v>60000</v>
      </c>
      <c r="D37" s="7">
        <v>47000</v>
      </c>
      <c r="E37" s="7">
        <v>18000</v>
      </c>
      <c r="F37" s="7">
        <v>40000</v>
      </c>
      <c r="G37" s="7">
        <v>16000</v>
      </c>
      <c r="H37" s="8">
        <v>33.183401928797402</v>
      </c>
      <c r="I37" s="8">
        <v>26.117976812332799</v>
      </c>
      <c r="J37" s="8">
        <v>9.8129365690450694</v>
      </c>
      <c r="K37" s="8">
        <v>22.019420917646698</v>
      </c>
      <c r="L37" s="8">
        <v>8.8662637721781206</v>
      </c>
      <c r="M37" s="7"/>
    </row>
    <row r="38" spans="1:13" x14ac:dyDescent="0.2">
      <c r="A38" s="11" t="s">
        <v>109</v>
      </c>
      <c r="B38" s="7">
        <v>196000</v>
      </c>
      <c r="C38" s="7">
        <v>72000</v>
      </c>
      <c r="D38" s="7">
        <v>51000</v>
      </c>
      <c r="E38" s="7">
        <v>19000</v>
      </c>
      <c r="F38" s="7">
        <v>39000</v>
      </c>
      <c r="G38" s="7">
        <v>14000</v>
      </c>
      <c r="H38" s="8">
        <v>36.8348539587288</v>
      </c>
      <c r="I38" s="8">
        <v>26.123629906313099</v>
      </c>
      <c r="J38" s="8">
        <v>9.7075092360133102</v>
      </c>
      <c r="K38" s="8">
        <v>20.011532259710599</v>
      </c>
      <c r="L38" s="8">
        <v>7.32247463923418</v>
      </c>
      <c r="M38" s="7"/>
    </row>
    <row r="39" spans="1:13" x14ac:dyDescent="0.2">
      <c r="A39" s="11" t="s">
        <v>110</v>
      </c>
      <c r="B39" s="7">
        <v>190000</v>
      </c>
      <c r="C39" s="7">
        <v>71000</v>
      </c>
      <c r="D39" s="7">
        <v>46000</v>
      </c>
      <c r="E39" s="7">
        <v>19000</v>
      </c>
      <c r="F39" s="7">
        <v>34000</v>
      </c>
      <c r="G39" s="7">
        <v>19000</v>
      </c>
      <c r="H39" s="8">
        <v>37.481814923359103</v>
      </c>
      <c r="I39" s="8">
        <v>24.179299584642301</v>
      </c>
      <c r="J39" s="8">
        <v>10.119336271057801</v>
      </c>
      <c r="K39" s="8">
        <v>18.003225874464999</v>
      </c>
      <c r="L39" s="8">
        <v>10.2163233464758</v>
      </c>
      <c r="M39" s="7"/>
    </row>
    <row r="40" spans="1:13" x14ac:dyDescent="0.2">
      <c r="A40" s="11" t="s">
        <v>111</v>
      </c>
      <c r="B40" s="7">
        <v>191000</v>
      </c>
      <c r="C40" s="7">
        <v>73000</v>
      </c>
      <c r="D40" s="7">
        <v>44000</v>
      </c>
      <c r="E40" s="7">
        <v>17000</v>
      </c>
      <c r="F40" s="7">
        <v>38000</v>
      </c>
      <c r="G40" s="7">
        <v>18000</v>
      </c>
      <c r="H40" s="8">
        <v>38.118099900110302</v>
      </c>
      <c r="I40" s="8">
        <v>23.240294752916899</v>
      </c>
      <c r="J40" s="8">
        <v>9.0632861080168006</v>
      </c>
      <c r="K40" s="8">
        <v>20.071544001129599</v>
      </c>
      <c r="L40" s="8">
        <v>9.5067752378262806</v>
      </c>
      <c r="M40" s="7"/>
    </row>
    <row r="41" spans="1:13" x14ac:dyDescent="0.2">
      <c r="A41" s="11" t="s">
        <v>112</v>
      </c>
      <c r="B41" s="7">
        <v>187000</v>
      </c>
      <c r="C41" s="7">
        <v>71000</v>
      </c>
      <c r="D41" s="7">
        <v>44000</v>
      </c>
      <c r="E41" s="7">
        <v>17000</v>
      </c>
      <c r="F41" s="7">
        <v>38000</v>
      </c>
      <c r="G41" s="7">
        <v>17000</v>
      </c>
      <c r="H41" s="8">
        <v>37.969652985694204</v>
      </c>
      <c r="I41" s="8">
        <v>23.8175322832031</v>
      </c>
      <c r="J41" s="8">
        <v>8.9755606377907604</v>
      </c>
      <c r="K41" s="8">
        <v>20.392379503714398</v>
      </c>
      <c r="L41" s="8">
        <v>8.8448745895976106</v>
      </c>
      <c r="M41" s="7"/>
    </row>
    <row r="42" spans="1:13" x14ac:dyDescent="0.2">
      <c r="A42" s="11" t="s">
        <v>113</v>
      </c>
      <c r="B42" s="7">
        <v>192000</v>
      </c>
      <c r="C42" s="7">
        <v>66000</v>
      </c>
      <c r="D42" s="7">
        <v>44000</v>
      </c>
      <c r="E42" s="7">
        <v>19000</v>
      </c>
      <c r="F42" s="7">
        <v>44000</v>
      </c>
      <c r="G42" s="7">
        <v>19000</v>
      </c>
      <c r="H42" s="8">
        <v>34.353373364831199</v>
      </c>
      <c r="I42" s="8">
        <v>23.0031948881789</v>
      </c>
      <c r="J42" s="8">
        <v>9.9208042376497296</v>
      </c>
      <c r="K42" s="8">
        <v>22.694112872173299</v>
      </c>
      <c r="L42" s="8">
        <v>10.0285146371669</v>
      </c>
      <c r="M42" s="7"/>
    </row>
    <row r="43" spans="1:13" x14ac:dyDescent="0.2">
      <c r="A43" s="11" t="s">
        <v>114</v>
      </c>
      <c r="B43" s="7">
        <v>182000</v>
      </c>
      <c r="C43" s="7">
        <v>59000</v>
      </c>
      <c r="D43" s="7">
        <v>39000</v>
      </c>
      <c r="E43" s="7">
        <v>18000</v>
      </c>
      <c r="F43" s="7">
        <v>44000</v>
      </c>
      <c r="G43" s="7">
        <v>21000</v>
      </c>
      <c r="H43" s="8">
        <v>32.584714756515602</v>
      </c>
      <c r="I43" s="8">
        <v>21.550201642852802</v>
      </c>
      <c r="J43" s="8">
        <v>9.8769235847862795</v>
      </c>
      <c r="K43" s="8">
        <v>24.348993436291298</v>
      </c>
      <c r="L43" s="8">
        <v>11.639166579554001</v>
      </c>
      <c r="M43" s="7"/>
    </row>
    <row r="44" spans="1:13" x14ac:dyDescent="0.2">
      <c r="A44" s="11" t="s">
        <v>117</v>
      </c>
      <c r="B44" s="7">
        <v>-8000</v>
      </c>
      <c r="C44" s="7">
        <v>-12000</v>
      </c>
      <c r="D44" s="7">
        <v>-7000</v>
      </c>
      <c r="E44" s="7">
        <v>-1000</v>
      </c>
      <c r="F44" s="7">
        <v>10000</v>
      </c>
      <c r="G44" s="7">
        <v>2000</v>
      </c>
      <c r="H44" s="8">
        <v>-4.8971001668434999</v>
      </c>
      <c r="I44" s="8">
        <v>-2.6290979417895</v>
      </c>
      <c r="J44" s="8">
        <v>-0.24241268627152099</v>
      </c>
      <c r="K44" s="8">
        <v>6.3457675618262996</v>
      </c>
      <c r="L44" s="8">
        <v>1.4228432330781999</v>
      </c>
      <c r="M44" s="7" t="s">
        <v>116</v>
      </c>
    </row>
    <row r="45" spans="1:13" x14ac:dyDescent="0.2">
      <c r="A45" s="7"/>
      <c r="B45" s="7"/>
      <c r="C45" s="7"/>
      <c r="D45" s="7"/>
      <c r="E45" s="7"/>
      <c r="F45" s="7"/>
      <c r="G45" s="7"/>
      <c r="H45" s="8"/>
      <c r="I45" s="8"/>
      <c r="J45" s="8"/>
      <c r="K45" s="8"/>
      <c r="L45" s="8"/>
      <c r="M45" s="7"/>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6"/>
  <sheetViews>
    <sheetView workbookViewId="0"/>
  </sheetViews>
  <sheetFormatPr defaultColWidth="10.88671875" defaultRowHeight="15" x14ac:dyDescent="0.2"/>
  <cols>
    <col min="1" max="1" width="21.77734375" customWidth="1"/>
    <col min="2" max="10" width="12.77734375" customWidth="1"/>
    <col min="11" max="11" width="70.77734375" customWidth="1"/>
  </cols>
  <sheetData>
    <row r="1" spans="1:11" ht="19.5" x14ac:dyDescent="0.3">
      <c r="A1" s="2" t="s">
        <v>218</v>
      </c>
    </row>
    <row r="2" spans="1:11" x14ac:dyDescent="0.2">
      <c r="A2" t="s">
        <v>130</v>
      </c>
    </row>
    <row r="3" spans="1:11" ht="30" customHeight="1" x14ac:dyDescent="0.25">
      <c r="A3" s="3" t="s">
        <v>69</v>
      </c>
    </row>
    <row r="4" spans="1:11" x14ac:dyDescent="0.2">
      <c r="A4" t="s">
        <v>131</v>
      </c>
    </row>
    <row r="5" spans="1:11" x14ac:dyDescent="0.2">
      <c r="A5" t="s">
        <v>132</v>
      </c>
    </row>
    <row r="6" spans="1:11" x14ac:dyDescent="0.2">
      <c r="A6" t="s">
        <v>219</v>
      </c>
    </row>
    <row r="7" spans="1:11" x14ac:dyDescent="0.2">
      <c r="A7" t="s">
        <v>220</v>
      </c>
    </row>
    <row r="8" spans="1:11" ht="30" customHeight="1" x14ac:dyDescent="0.25">
      <c r="A8" s="3" t="s">
        <v>221</v>
      </c>
    </row>
    <row r="9" spans="1:11" ht="63" x14ac:dyDescent="0.25">
      <c r="A9" s="5" t="s">
        <v>76</v>
      </c>
      <c r="B9" s="6" t="s">
        <v>184</v>
      </c>
      <c r="C9" s="6" t="s">
        <v>224</v>
      </c>
      <c r="D9" s="6" t="s">
        <v>225</v>
      </c>
      <c r="E9" s="6" t="s">
        <v>226</v>
      </c>
      <c r="F9" s="6" t="s">
        <v>227</v>
      </c>
      <c r="G9" s="6" t="s">
        <v>228</v>
      </c>
      <c r="H9" s="6" t="s">
        <v>229</v>
      </c>
      <c r="I9" s="6" t="s">
        <v>230</v>
      </c>
      <c r="J9" s="6" t="s">
        <v>231</v>
      </c>
      <c r="K9" s="6" t="s">
        <v>104</v>
      </c>
    </row>
    <row r="10" spans="1:11" x14ac:dyDescent="0.2">
      <c r="A10" s="11" t="s">
        <v>105</v>
      </c>
      <c r="B10" s="7">
        <v>332000</v>
      </c>
      <c r="C10" s="7">
        <v>283000</v>
      </c>
      <c r="D10" s="7">
        <v>50000</v>
      </c>
      <c r="E10" s="7">
        <v>21000</v>
      </c>
      <c r="F10" s="7">
        <v>10000</v>
      </c>
      <c r="G10" s="7">
        <v>18000</v>
      </c>
      <c r="H10" s="8">
        <v>43.079957334621298</v>
      </c>
      <c r="I10" s="8">
        <v>19.833363521101202</v>
      </c>
      <c r="J10" s="8">
        <v>37.086679144277397</v>
      </c>
      <c r="K10" s="7"/>
    </row>
    <row r="11" spans="1:11" x14ac:dyDescent="0.2">
      <c r="A11" s="11" t="s">
        <v>107</v>
      </c>
      <c r="B11" s="7">
        <v>328000</v>
      </c>
      <c r="C11" s="7">
        <v>280000</v>
      </c>
      <c r="D11" s="7">
        <v>48000</v>
      </c>
      <c r="E11" s="7">
        <v>19000</v>
      </c>
      <c r="F11" s="7">
        <v>10000</v>
      </c>
      <c r="G11" s="7">
        <v>19000</v>
      </c>
      <c r="H11" s="8">
        <v>38.779748307513401</v>
      </c>
      <c r="I11" s="8">
        <v>20.770860156996299</v>
      </c>
      <c r="J11" s="8">
        <v>40.4493915354903</v>
      </c>
      <c r="K11" s="7"/>
    </row>
    <row r="12" spans="1:11" x14ac:dyDescent="0.2">
      <c r="A12" s="11" t="s">
        <v>108</v>
      </c>
      <c r="B12" s="7">
        <v>318000</v>
      </c>
      <c r="C12" s="7">
        <v>271000</v>
      </c>
      <c r="D12" s="7">
        <v>47000</v>
      </c>
      <c r="E12" s="7">
        <v>20000</v>
      </c>
      <c r="F12" s="7">
        <v>9000</v>
      </c>
      <c r="G12" s="7">
        <v>18000</v>
      </c>
      <c r="H12" s="8">
        <v>42.138485488239198</v>
      </c>
      <c r="I12" s="8">
        <v>18.4206597999701</v>
      </c>
      <c r="J12" s="8">
        <v>39.440854711790699</v>
      </c>
      <c r="K12" s="7"/>
    </row>
    <row r="13" spans="1:11" x14ac:dyDescent="0.2">
      <c r="A13" s="11" t="s">
        <v>109</v>
      </c>
      <c r="B13" s="7">
        <v>331000</v>
      </c>
      <c r="C13" s="7">
        <v>284000</v>
      </c>
      <c r="D13" s="7">
        <v>47000</v>
      </c>
      <c r="E13" s="7">
        <v>20000</v>
      </c>
      <c r="F13" s="7">
        <v>10000</v>
      </c>
      <c r="G13" s="7">
        <v>17000</v>
      </c>
      <c r="H13" s="8">
        <v>43.095273531350301</v>
      </c>
      <c r="I13" s="8">
        <v>21.012905832075401</v>
      </c>
      <c r="J13" s="8">
        <v>35.891820636574302</v>
      </c>
      <c r="K13" s="7"/>
    </row>
    <row r="14" spans="1:11" x14ac:dyDescent="0.2">
      <c r="A14" s="11" t="s">
        <v>110</v>
      </c>
      <c r="B14" s="7">
        <v>323000</v>
      </c>
      <c r="C14" s="7">
        <v>275000</v>
      </c>
      <c r="D14" s="7">
        <v>48000</v>
      </c>
      <c r="E14" s="7">
        <v>21000</v>
      </c>
      <c r="F14" s="7">
        <v>10000</v>
      </c>
      <c r="G14" s="7">
        <v>17000</v>
      </c>
      <c r="H14" s="8">
        <v>43.797000290830503</v>
      </c>
      <c r="I14" s="8">
        <v>21.315800407162701</v>
      </c>
      <c r="J14" s="8">
        <v>34.887199302006699</v>
      </c>
      <c r="K14" s="7"/>
    </row>
    <row r="15" spans="1:11" x14ac:dyDescent="0.2">
      <c r="A15" s="11" t="s">
        <v>111</v>
      </c>
      <c r="B15" s="7">
        <v>325000</v>
      </c>
      <c r="C15" s="7">
        <v>271000</v>
      </c>
      <c r="D15" s="7">
        <v>54000</v>
      </c>
      <c r="E15" s="7">
        <v>25000</v>
      </c>
      <c r="F15" s="7">
        <v>10000</v>
      </c>
      <c r="G15" s="7">
        <v>19000</v>
      </c>
      <c r="H15" s="8">
        <v>46.071929005137797</v>
      </c>
      <c r="I15" s="8">
        <v>19.239607659971998</v>
      </c>
      <c r="J15" s="8">
        <v>34.688463334890201</v>
      </c>
      <c r="K15" s="7"/>
    </row>
    <row r="16" spans="1:11" x14ac:dyDescent="0.2">
      <c r="A16" s="11" t="s">
        <v>112</v>
      </c>
      <c r="B16" s="7">
        <v>320000</v>
      </c>
      <c r="C16" s="7">
        <v>266000</v>
      </c>
      <c r="D16" s="7">
        <v>54000</v>
      </c>
      <c r="E16" s="7">
        <v>29000</v>
      </c>
      <c r="F16" s="7">
        <v>12000</v>
      </c>
      <c r="G16" s="7">
        <v>13000</v>
      </c>
      <c r="H16" s="8">
        <v>54.012339960349102</v>
      </c>
      <c r="I16" s="8">
        <v>22.273072576013</v>
      </c>
      <c r="J16" s="8">
        <v>23.714587463637901</v>
      </c>
      <c r="K16" s="7"/>
    </row>
    <row r="17" spans="1:11" x14ac:dyDescent="0.2">
      <c r="A17" s="11" t="s">
        <v>113</v>
      </c>
      <c r="B17" s="7">
        <v>328000</v>
      </c>
      <c r="C17" s="7">
        <v>274000</v>
      </c>
      <c r="D17" s="7">
        <v>54000</v>
      </c>
      <c r="E17" s="7">
        <v>27000</v>
      </c>
      <c r="F17" s="7">
        <v>12000</v>
      </c>
      <c r="G17" s="7">
        <v>14000</v>
      </c>
      <c r="H17" s="8">
        <v>50.809682649125101</v>
      </c>
      <c r="I17" s="8">
        <v>22.587257514488599</v>
      </c>
      <c r="J17" s="8">
        <v>26.603059836386301</v>
      </c>
      <c r="K17" s="7"/>
    </row>
    <row r="18" spans="1:11" x14ac:dyDescent="0.2">
      <c r="A18" s="11" t="s">
        <v>114</v>
      </c>
      <c r="B18" s="7">
        <v>313000</v>
      </c>
      <c r="C18" s="7">
        <v>264000</v>
      </c>
      <c r="D18" s="7">
        <v>49000</v>
      </c>
      <c r="E18" s="7">
        <v>24000</v>
      </c>
      <c r="F18" s="9">
        <v>8000</v>
      </c>
      <c r="G18" s="7">
        <v>17000</v>
      </c>
      <c r="H18" s="8">
        <v>47.991996569958602</v>
      </c>
      <c r="I18" s="10">
        <v>16.976663468016898</v>
      </c>
      <c r="J18" s="8">
        <v>35.031339962024497</v>
      </c>
      <c r="K18" s="7" t="s">
        <v>232</v>
      </c>
    </row>
    <row r="19" spans="1:11" x14ac:dyDescent="0.2">
      <c r="A19" s="11" t="s">
        <v>117</v>
      </c>
      <c r="B19" s="7">
        <v>-9000</v>
      </c>
      <c r="C19" s="7">
        <v>-10000</v>
      </c>
      <c r="D19" s="7">
        <v>1000</v>
      </c>
      <c r="E19" s="7">
        <v>2000</v>
      </c>
      <c r="F19" s="9">
        <v>-2000</v>
      </c>
      <c r="G19" s="7">
        <v>0</v>
      </c>
      <c r="H19" s="8">
        <v>4.1949962791280999</v>
      </c>
      <c r="I19" s="10">
        <v>-4.3391369391458001</v>
      </c>
      <c r="J19" s="8">
        <v>0.14414066001779699</v>
      </c>
      <c r="K19" s="7" t="s">
        <v>232</v>
      </c>
    </row>
    <row r="20" spans="1:11" x14ac:dyDescent="0.2">
      <c r="A20" s="7"/>
      <c r="B20" s="7"/>
      <c r="C20" s="7"/>
      <c r="D20" s="7"/>
      <c r="E20" s="7"/>
      <c r="F20" s="7"/>
      <c r="G20" s="7"/>
      <c r="H20" s="8"/>
      <c r="I20" s="8"/>
      <c r="J20" s="8"/>
      <c r="K20" s="7"/>
    </row>
    <row r="21" spans="1:11" ht="30" customHeight="1" x14ac:dyDescent="0.25">
      <c r="A21" s="3" t="s">
        <v>222</v>
      </c>
    </row>
    <row r="22" spans="1:11" ht="63" x14ac:dyDescent="0.25">
      <c r="A22" s="5" t="s">
        <v>76</v>
      </c>
      <c r="B22" s="6" t="s">
        <v>195</v>
      </c>
      <c r="C22" s="6" t="s">
        <v>233</v>
      </c>
      <c r="D22" s="6" t="s">
        <v>234</v>
      </c>
      <c r="E22" s="6" t="s">
        <v>226</v>
      </c>
      <c r="F22" s="6" t="s">
        <v>227</v>
      </c>
      <c r="G22" s="6" t="s">
        <v>228</v>
      </c>
      <c r="H22" s="6" t="s">
        <v>229</v>
      </c>
      <c r="I22" s="6" t="s">
        <v>230</v>
      </c>
      <c r="J22" s="6" t="s">
        <v>231</v>
      </c>
      <c r="K22" s="6" t="s">
        <v>104</v>
      </c>
    </row>
    <row r="23" spans="1:11" x14ac:dyDescent="0.2">
      <c r="A23" s="11" t="s">
        <v>105</v>
      </c>
      <c r="B23" s="7">
        <v>143000</v>
      </c>
      <c r="C23" s="7">
        <v>119000</v>
      </c>
      <c r="D23" s="7">
        <v>24000</v>
      </c>
      <c r="E23" s="7">
        <v>10000</v>
      </c>
      <c r="F23" s="9">
        <v>3000</v>
      </c>
      <c r="G23" s="7">
        <v>11000</v>
      </c>
      <c r="H23" s="8">
        <v>39.569240984354899</v>
      </c>
      <c r="I23" s="10">
        <v>13.2298626385027</v>
      </c>
      <c r="J23" s="8">
        <v>47.200896377142399</v>
      </c>
      <c r="K23" s="7" t="s">
        <v>235</v>
      </c>
    </row>
    <row r="24" spans="1:11" x14ac:dyDescent="0.2">
      <c r="A24" s="11" t="s">
        <v>107</v>
      </c>
      <c r="B24" s="7">
        <v>137000</v>
      </c>
      <c r="C24" s="7">
        <v>115000</v>
      </c>
      <c r="D24" s="7">
        <v>22000</v>
      </c>
      <c r="E24" s="7">
        <v>10000</v>
      </c>
      <c r="F24" s="9">
        <v>3000</v>
      </c>
      <c r="G24" s="7">
        <v>10000</v>
      </c>
      <c r="H24" s="8">
        <v>43.219917762414703</v>
      </c>
      <c r="I24" s="10">
        <v>12.1006732637477</v>
      </c>
      <c r="J24" s="8">
        <v>44.679408973837603</v>
      </c>
      <c r="K24" s="7" t="s">
        <v>235</v>
      </c>
    </row>
    <row r="25" spans="1:11" x14ac:dyDescent="0.2">
      <c r="A25" s="11" t="s">
        <v>108</v>
      </c>
      <c r="B25" s="7">
        <v>138000</v>
      </c>
      <c r="C25" s="7">
        <v>113000</v>
      </c>
      <c r="D25" s="7">
        <v>24000</v>
      </c>
      <c r="E25" s="7">
        <v>12000</v>
      </c>
      <c r="F25" s="9">
        <v>2000</v>
      </c>
      <c r="G25" s="7">
        <v>10000</v>
      </c>
      <c r="H25" s="8">
        <v>49.789133194120303</v>
      </c>
      <c r="I25" s="10">
        <v>8.2749866928714706</v>
      </c>
      <c r="J25" s="8">
        <v>41.935880113008203</v>
      </c>
      <c r="K25" s="7" t="s">
        <v>235</v>
      </c>
    </row>
    <row r="26" spans="1:11" x14ac:dyDescent="0.2">
      <c r="A26" s="11" t="s">
        <v>109</v>
      </c>
      <c r="B26" s="7">
        <v>135000</v>
      </c>
      <c r="C26" s="7">
        <v>113000</v>
      </c>
      <c r="D26" s="7">
        <v>22000</v>
      </c>
      <c r="E26" s="7">
        <v>11000</v>
      </c>
      <c r="F26" s="9">
        <v>1000</v>
      </c>
      <c r="G26" s="7">
        <v>10000</v>
      </c>
      <c r="H26" s="8">
        <v>50.405540873051997</v>
      </c>
      <c r="I26" s="10">
        <v>5.6775722227285197</v>
      </c>
      <c r="J26" s="8">
        <v>43.916886904219403</v>
      </c>
      <c r="K26" s="7" t="s">
        <v>235</v>
      </c>
    </row>
    <row r="27" spans="1:11" x14ac:dyDescent="0.2">
      <c r="A27" s="11" t="s">
        <v>110</v>
      </c>
      <c r="B27" s="7">
        <v>133000</v>
      </c>
      <c r="C27" s="7">
        <v>112000</v>
      </c>
      <c r="D27" s="7">
        <v>22000</v>
      </c>
      <c r="E27" s="7">
        <v>12000</v>
      </c>
      <c r="F27" s="9">
        <v>3000</v>
      </c>
      <c r="G27" s="9">
        <v>7000</v>
      </c>
      <c r="H27" s="8">
        <v>55.313022478172002</v>
      </c>
      <c r="I27" s="10">
        <v>11.6431357978822</v>
      </c>
      <c r="J27" s="10">
        <v>33.043841723945803</v>
      </c>
      <c r="K27" s="7" t="s">
        <v>236</v>
      </c>
    </row>
    <row r="28" spans="1:11" x14ac:dyDescent="0.2">
      <c r="A28" s="11" t="s">
        <v>111</v>
      </c>
      <c r="B28" s="7">
        <v>134000</v>
      </c>
      <c r="C28" s="7">
        <v>113000</v>
      </c>
      <c r="D28" s="7">
        <v>21000</v>
      </c>
      <c r="E28" s="7">
        <v>14000</v>
      </c>
      <c r="F28" s="9">
        <v>2000</v>
      </c>
      <c r="G28" s="9">
        <v>5000</v>
      </c>
      <c r="H28" s="8">
        <v>65.638577226068307</v>
      </c>
      <c r="I28" s="10">
        <v>9.1382191453807593</v>
      </c>
      <c r="J28" s="10">
        <v>25.223203628551001</v>
      </c>
      <c r="K28" s="7" t="s">
        <v>236</v>
      </c>
    </row>
    <row r="29" spans="1:11" x14ac:dyDescent="0.2">
      <c r="A29" s="11" t="s">
        <v>112</v>
      </c>
      <c r="B29" s="7">
        <v>133000</v>
      </c>
      <c r="C29" s="7">
        <v>110000</v>
      </c>
      <c r="D29" s="7">
        <v>23000</v>
      </c>
      <c r="E29" s="7">
        <v>16000</v>
      </c>
      <c r="F29" s="9">
        <v>2000</v>
      </c>
      <c r="G29" s="9">
        <v>5000</v>
      </c>
      <c r="H29" s="8">
        <v>70.979066441295004</v>
      </c>
      <c r="I29" s="10">
        <v>8.8978459671477506</v>
      </c>
      <c r="J29" s="10">
        <v>20.123087591557201</v>
      </c>
      <c r="K29" s="7" t="s">
        <v>236</v>
      </c>
    </row>
    <row r="30" spans="1:11" x14ac:dyDescent="0.2">
      <c r="A30" s="11" t="s">
        <v>113</v>
      </c>
      <c r="B30" s="7">
        <v>136000</v>
      </c>
      <c r="C30" s="7">
        <v>113000</v>
      </c>
      <c r="D30" s="7">
        <v>22000</v>
      </c>
      <c r="E30" s="7">
        <v>15000</v>
      </c>
      <c r="F30" s="9">
        <v>2000</v>
      </c>
      <c r="G30" s="9">
        <v>5000</v>
      </c>
      <c r="H30" s="8">
        <v>68.195306177502005</v>
      </c>
      <c r="I30" s="10">
        <v>10.232892725474301</v>
      </c>
      <c r="J30" s="10">
        <v>21.571801097023599</v>
      </c>
      <c r="K30" s="7" t="s">
        <v>236</v>
      </c>
    </row>
    <row r="31" spans="1:11" x14ac:dyDescent="0.2">
      <c r="A31" s="11" t="s">
        <v>114</v>
      </c>
      <c r="B31" s="7">
        <v>132000</v>
      </c>
      <c r="C31" s="7">
        <v>110000</v>
      </c>
      <c r="D31" s="7">
        <v>22000</v>
      </c>
      <c r="E31" s="7">
        <v>14000</v>
      </c>
      <c r="F31" s="9">
        <v>2000</v>
      </c>
      <c r="G31" s="9">
        <v>5000</v>
      </c>
      <c r="H31" s="8">
        <v>65.073095432670499</v>
      </c>
      <c r="I31" s="10">
        <v>10.5103060019976</v>
      </c>
      <c r="J31" s="10">
        <v>24.416598565331899</v>
      </c>
      <c r="K31" s="7" t="s">
        <v>236</v>
      </c>
    </row>
    <row r="32" spans="1:11" x14ac:dyDescent="0.2">
      <c r="A32" s="11" t="s">
        <v>117</v>
      </c>
      <c r="B32" s="7">
        <v>-1000</v>
      </c>
      <c r="C32" s="7">
        <v>-2000</v>
      </c>
      <c r="D32" s="7">
        <v>0</v>
      </c>
      <c r="E32" s="7">
        <v>2000</v>
      </c>
      <c r="F32" s="9">
        <v>0</v>
      </c>
      <c r="G32" s="9">
        <v>-2000</v>
      </c>
      <c r="H32" s="8">
        <v>9.7600729544985008</v>
      </c>
      <c r="I32" s="10">
        <v>-1.1328297958846001</v>
      </c>
      <c r="J32" s="10">
        <v>-8.6272431586139007</v>
      </c>
      <c r="K32" s="7" t="s">
        <v>236</v>
      </c>
    </row>
    <row r="33" spans="1:11" x14ac:dyDescent="0.2">
      <c r="A33" s="7"/>
      <c r="B33" s="7"/>
      <c r="C33" s="7"/>
      <c r="D33" s="7"/>
      <c r="E33" s="7"/>
      <c r="F33" s="7"/>
      <c r="G33" s="7"/>
      <c r="H33" s="8"/>
      <c r="I33" s="8"/>
      <c r="J33" s="8"/>
      <c r="K33" s="7"/>
    </row>
    <row r="34" spans="1:11" ht="30" customHeight="1" x14ac:dyDescent="0.25">
      <c r="A34" s="3" t="s">
        <v>223</v>
      </c>
    </row>
    <row r="35" spans="1:11" ht="63" x14ac:dyDescent="0.25">
      <c r="A35" s="5" t="s">
        <v>76</v>
      </c>
      <c r="B35" s="6" t="s">
        <v>207</v>
      </c>
      <c r="C35" s="6" t="s">
        <v>237</v>
      </c>
      <c r="D35" s="6" t="s">
        <v>238</v>
      </c>
      <c r="E35" s="6" t="s">
        <v>226</v>
      </c>
      <c r="F35" s="6" t="s">
        <v>227</v>
      </c>
      <c r="G35" s="6" t="s">
        <v>228</v>
      </c>
      <c r="H35" s="6" t="s">
        <v>229</v>
      </c>
      <c r="I35" s="6" t="s">
        <v>230</v>
      </c>
      <c r="J35" s="6" t="s">
        <v>231</v>
      </c>
      <c r="K35" s="6" t="s">
        <v>104</v>
      </c>
    </row>
    <row r="36" spans="1:11" x14ac:dyDescent="0.2">
      <c r="A36" s="11" t="s">
        <v>105</v>
      </c>
      <c r="B36" s="7">
        <v>189000</v>
      </c>
      <c r="C36" s="7">
        <v>163000</v>
      </c>
      <c r="D36" s="7">
        <v>26000</v>
      </c>
      <c r="E36" s="7">
        <v>12000</v>
      </c>
      <c r="F36" s="9">
        <v>7000</v>
      </c>
      <c r="G36" s="9">
        <v>7000</v>
      </c>
      <c r="H36" s="8">
        <v>46.385589246639597</v>
      </c>
      <c r="I36" s="10">
        <v>26.051109721788102</v>
      </c>
      <c r="J36" s="10">
        <v>27.563301031572401</v>
      </c>
      <c r="K36" s="7" t="s">
        <v>236</v>
      </c>
    </row>
    <row r="37" spans="1:11" x14ac:dyDescent="0.2">
      <c r="A37" s="11" t="s">
        <v>107</v>
      </c>
      <c r="B37" s="7">
        <v>191000</v>
      </c>
      <c r="C37" s="7">
        <v>165000</v>
      </c>
      <c r="D37" s="7">
        <v>26000</v>
      </c>
      <c r="E37" s="7">
        <v>9000</v>
      </c>
      <c r="F37" s="9">
        <v>7000</v>
      </c>
      <c r="G37" s="7">
        <v>10000</v>
      </c>
      <c r="H37" s="8">
        <v>35.003650616762101</v>
      </c>
      <c r="I37" s="10">
        <v>28.1443338585098</v>
      </c>
      <c r="J37" s="8">
        <v>36.852015524728102</v>
      </c>
      <c r="K37" s="7" t="s">
        <v>235</v>
      </c>
    </row>
    <row r="38" spans="1:11" x14ac:dyDescent="0.2">
      <c r="A38" s="11" t="s">
        <v>108</v>
      </c>
      <c r="B38" s="7">
        <v>181000</v>
      </c>
      <c r="C38" s="7">
        <v>158000</v>
      </c>
      <c r="D38" s="7">
        <v>22000</v>
      </c>
      <c r="E38" s="9">
        <v>8000</v>
      </c>
      <c r="F38" s="9">
        <v>7000</v>
      </c>
      <c r="G38" s="9">
        <v>8000</v>
      </c>
      <c r="H38" s="10">
        <v>33.822874944370298</v>
      </c>
      <c r="I38" s="10">
        <v>29.448153093012898</v>
      </c>
      <c r="J38" s="10">
        <v>36.728971962616797</v>
      </c>
      <c r="K38" s="7" t="s">
        <v>239</v>
      </c>
    </row>
    <row r="39" spans="1:11" x14ac:dyDescent="0.2">
      <c r="A39" s="11" t="s">
        <v>109</v>
      </c>
      <c r="B39" s="7">
        <v>196000</v>
      </c>
      <c r="C39" s="7">
        <v>171000</v>
      </c>
      <c r="D39" s="7">
        <v>25000</v>
      </c>
      <c r="E39" s="7">
        <v>9000</v>
      </c>
      <c r="F39" s="9">
        <v>9000</v>
      </c>
      <c r="G39" s="9">
        <v>7000</v>
      </c>
      <c r="H39" s="8">
        <v>36.700283015107402</v>
      </c>
      <c r="I39" s="10">
        <v>34.428189899151</v>
      </c>
      <c r="J39" s="10">
        <v>28.871527085741601</v>
      </c>
      <c r="K39" s="7" t="s">
        <v>236</v>
      </c>
    </row>
    <row r="40" spans="1:11" x14ac:dyDescent="0.2">
      <c r="A40" s="11" t="s">
        <v>110</v>
      </c>
      <c r="B40" s="7">
        <v>190000</v>
      </c>
      <c r="C40" s="7">
        <v>163000</v>
      </c>
      <c r="D40" s="7">
        <v>27000</v>
      </c>
      <c r="E40" s="7">
        <v>9000</v>
      </c>
      <c r="F40" s="9">
        <v>8000</v>
      </c>
      <c r="G40" s="7">
        <v>10000</v>
      </c>
      <c r="H40" s="8">
        <v>34.477185597233699</v>
      </c>
      <c r="I40" s="10">
        <v>29.143802149890998</v>
      </c>
      <c r="J40" s="8">
        <v>36.379012252875299</v>
      </c>
      <c r="K40" s="7" t="s">
        <v>235</v>
      </c>
    </row>
    <row r="41" spans="1:11" x14ac:dyDescent="0.2">
      <c r="A41" s="11" t="s">
        <v>111</v>
      </c>
      <c r="B41" s="7">
        <v>191000</v>
      </c>
      <c r="C41" s="7">
        <v>159000</v>
      </c>
      <c r="D41" s="7">
        <v>33000</v>
      </c>
      <c r="E41" s="7">
        <v>11000</v>
      </c>
      <c r="F41" s="9">
        <v>8000</v>
      </c>
      <c r="G41" s="7">
        <v>13000</v>
      </c>
      <c r="H41" s="8">
        <v>33.492940454266403</v>
      </c>
      <c r="I41" s="10">
        <v>25.733578882750201</v>
      </c>
      <c r="J41" s="8">
        <v>40.773480662983403</v>
      </c>
      <c r="K41" s="7" t="s">
        <v>235</v>
      </c>
    </row>
    <row r="42" spans="1:11" x14ac:dyDescent="0.2">
      <c r="A42" s="11" t="s">
        <v>112</v>
      </c>
      <c r="B42" s="7">
        <v>187000</v>
      </c>
      <c r="C42" s="7">
        <v>156000</v>
      </c>
      <c r="D42" s="7">
        <v>31000</v>
      </c>
      <c r="E42" s="7">
        <v>13000</v>
      </c>
      <c r="F42" s="7">
        <v>10000</v>
      </c>
      <c r="G42" s="9">
        <v>8000</v>
      </c>
      <c r="H42" s="8">
        <v>41.342481714026803</v>
      </c>
      <c r="I42" s="8">
        <v>32.260987766198497</v>
      </c>
      <c r="J42" s="10">
        <v>26.3965305197747</v>
      </c>
      <c r="K42" s="7" t="s">
        <v>240</v>
      </c>
    </row>
    <row r="43" spans="1:11" x14ac:dyDescent="0.2">
      <c r="A43" s="11" t="s">
        <v>113</v>
      </c>
      <c r="B43" s="7">
        <v>192000</v>
      </c>
      <c r="C43" s="7">
        <v>161000</v>
      </c>
      <c r="D43" s="7">
        <v>31000</v>
      </c>
      <c r="E43" s="7">
        <v>12000</v>
      </c>
      <c r="F43" s="9">
        <v>10000</v>
      </c>
      <c r="G43" s="9">
        <v>9000</v>
      </c>
      <c r="H43" s="8">
        <v>38.502912065179302</v>
      </c>
      <c r="I43" s="10">
        <v>31.3325482957258</v>
      </c>
      <c r="J43" s="10">
        <v>30.164539639094901</v>
      </c>
      <c r="K43" s="7" t="s">
        <v>236</v>
      </c>
    </row>
    <row r="44" spans="1:11" x14ac:dyDescent="0.2">
      <c r="A44" s="11" t="s">
        <v>114</v>
      </c>
      <c r="B44" s="7">
        <v>182000</v>
      </c>
      <c r="C44" s="7">
        <v>155000</v>
      </c>
      <c r="D44" s="7">
        <v>27000</v>
      </c>
      <c r="E44" s="9">
        <v>9000</v>
      </c>
      <c r="F44" s="9">
        <v>6000</v>
      </c>
      <c r="G44" s="9">
        <v>12000</v>
      </c>
      <c r="H44" s="10">
        <v>34.0333172559641</v>
      </c>
      <c r="I44" s="10">
        <v>22.260972804511599</v>
      </c>
      <c r="J44" s="10">
        <v>43.705709939524397</v>
      </c>
      <c r="K44" s="7" t="s">
        <v>239</v>
      </c>
    </row>
    <row r="45" spans="1:11" x14ac:dyDescent="0.2">
      <c r="A45" s="11" t="s">
        <v>117</v>
      </c>
      <c r="B45" s="7">
        <v>-8000</v>
      </c>
      <c r="C45" s="7">
        <v>-8000</v>
      </c>
      <c r="D45" s="7">
        <v>0</v>
      </c>
      <c r="E45" s="9">
        <v>0</v>
      </c>
      <c r="F45" s="9">
        <v>-2000</v>
      </c>
      <c r="G45" s="9">
        <v>2000</v>
      </c>
      <c r="H45" s="10">
        <v>-0.44386834126959901</v>
      </c>
      <c r="I45" s="10">
        <v>-6.8828293453793998</v>
      </c>
      <c r="J45" s="10">
        <v>7.3266976866490996</v>
      </c>
      <c r="K45" s="7" t="s">
        <v>239</v>
      </c>
    </row>
    <row r="46" spans="1:11" x14ac:dyDescent="0.2">
      <c r="A46" s="7"/>
      <c r="B46" s="7"/>
      <c r="C46" s="7"/>
      <c r="D46" s="7"/>
      <c r="E46" s="7"/>
      <c r="F46" s="7"/>
      <c r="G46" s="7"/>
      <c r="H46" s="8"/>
      <c r="I46" s="8"/>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workbookViewId="0"/>
  </sheetViews>
  <sheetFormatPr defaultColWidth="10.88671875" defaultRowHeight="15" x14ac:dyDescent="0.2"/>
  <cols>
    <col min="1" max="1" width="21.77734375" customWidth="1"/>
    <col min="2" max="14" width="12.77734375" customWidth="1"/>
    <col min="15" max="15" width="70.77734375" customWidth="1"/>
  </cols>
  <sheetData>
    <row r="1" spans="1:15" ht="19.5" x14ac:dyDescent="0.3">
      <c r="A1" s="2" t="s">
        <v>241</v>
      </c>
    </row>
    <row r="2" spans="1:15" x14ac:dyDescent="0.2">
      <c r="A2" t="s">
        <v>130</v>
      </c>
    </row>
    <row r="3" spans="1:15" ht="30" customHeight="1" x14ac:dyDescent="0.25">
      <c r="A3" s="3" t="s">
        <v>69</v>
      </c>
    </row>
    <row r="4" spans="1:15" x14ac:dyDescent="0.2">
      <c r="A4" t="s">
        <v>131</v>
      </c>
    </row>
    <row r="5" spans="1:15" x14ac:dyDescent="0.2">
      <c r="A5" t="s">
        <v>132</v>
      </c>
    </row>
    <row r="6" spans="1:15" x14ac:dyDescent="0.2">
      <c r="A6" t="s">
        <v>242</v>
      </c>
    </row>
    <row r="7" spans="1:15" x14ac:dyDescent="0.2">
      <c r="A7" t="s">
        <v>243</v>
      </c>
    </row>
    <row r="8" spans="1:15" ht="30" customHeight="1" x14ac:dyDescent="0.25">
      <c r="A8" s="3" t="s">
        <v>244</v>
      </c>
    </row>
    <row r="9" spans="1:15" ht="63" x14ac:dyDescent="0.25">
      <c r="A9" s="5" t="s">
        <v>76</v>
      </c>
      <c r="B9" s="6" t="s">
        <v>247</v>
      </c>
      <c r="C9" s="6" t="s">
        <v>248</v>
      </c>
      <c r="D9" s="6" t="s">
        <v>224</v>
      </c>
      <c r="E9" s="6" t="s">
        <v>249</v>
      </c>
      <c r="F9" s="6" t="s">
        <v>250</v>
      </c>
      <c r="G9" s="6" t="s">
        <v>251</v>
      </c>
      <c r="H9" s="6" t="s">
        <v>252</v>
      </c>
      <c r="I9" s="6" t="s">
        <v>253</v>
      </c>
      <c r="J9" s="6" t="s">
        <v>190</v>
      </c>
      <c r="K9" s="6" t="s">
        <v>191</v>
      </c>
      <c r="L9" s="6" t="s">
        <v>192</v>
      </c>
      <c r="M9" s="6" t="s">
        <v>193</v>
      </c>
      <c r="N9" s="6" t="s">
        <v>254</v>
      </c>
      <c r="O9" s="6" t="s">
        <v>104</v>
      </c>
    </row>
    <row r="10" spans="1:15" x14ac:dyDescent="0.2">
      <c r="A10" s="11" t="s">
        <v>105</v>
      </c>
      <c r="B10" s="7">
        <v>332000</v>
      </c>
      <c r="C10" s="7">
        <v>50000</v>
      </c>
      <c r="D10" s="7">
        <v>283000</v>
      </c>
      <c r="E10" s="7">
        <v>97000</v>
      </c>
      <c r="F10" s="7">
        <v>44000</v>
      </c>
      <c r="G10" s="7">
        <v>28000</v>
      </c>
      <c r="H10" s="7">
        <v>88000</v>
      </c>
      <c r="I10" s="7">
        <v>25000</v>
      </c>
      <c r="J10" s="8">
        <v>34.505349817543397</v>
      </c>
      <c r="K10" s="8">
        <v>15.6806461546085</v>
      </c>
      <c r="L10" s="8">
        <v>9.8572556126186992</v>
      </c>
      <c r="M10" s="8">
        <v>31.074246194249898</v>
      </c>
      <c r="N10" s="8">
        <v>8.8825022209795002</v>
      </c>
      <c r="O10" s="7"/>
    </row>
    <row r="11" spans="1:15" x14ac:dyDescent="0.2">
      <c r="A11" s="11" t="s">
        <v>107</v>
      </c>
      <c r="B11" s="7">
        <v>328000</v>
      </c>
      <c r="C11" s="7">
        <v>48000</v>
      </c>
      <c r="D11" s="7">
        <v>280000</v>
      </c>
      <c r="E11" s="7">
        <v>96000</v>
      </c>
      <c r="F11" s="7">
        <v>46000</v>
      </c>
      <c r="G11" s="7">
        <v>30000</v>
      </c>
      <c r="H11" s="7">
        <v>83000</v>
      </c>
      <c r="I11" s="7">
        <v>25000</v>
      </c>
      <c r="J11" s="8">
        <v>34.2558759805219</v>
      </c>
      <c r="K11" s="8">
        <v>16.5020843910217</v>
      </c>
      <c r="L11" s="8">
        <v>10.6632868307961</v>
      </c>
      <c r="M11" s="8">
        <v>29.753877396334602</v>
      </c>
      <c r="N11" s="8">
        <v>8.8248754013257198</v>
      </c>
      <c r="O11" s="7"/>
    </row>
    <row r="12" spans="1:15" x14ac:dyDescent="0.2">
      <c r="A12" s="11" t="s">
        <v>108</v>
      </c>
      <c r="B12" s="7">
        <v>318000</v>
      </c>
      <c r="C12" s="7">
        <v>47000</v>
      </c>
      <c r="D12" s="7">
        <v>271000</v>
      </c>
      <c r="E12" s="7">
        <v>100000</v>
      </c>
      <c r="F12" s="7">
        <v>50000</v>
      </c>
      <c r="G12" s="7">
        <v>29000</v>
      </c>
      <c r="H12" s="7">
        <v>72000</v>
      </c>
      <c r="I12" s="7">
        <v>21000</v>
      </c>
      <c r="J12" s="8">
        <v>36.822254175423097</v>
      </c>
      <c r="K12" s="8">
        <v>18.269365483169299</v>
      </c>
      <c r="L12" s="8">
        <v>10.5707333259595</v>
      </c>
      <c r="M12" s="8">
        <v>26.724919809755601</v>
      </c>
      <c r="N12" s="8">
        <v>7.6127272056925896</v>
      </c>
      <c r="O12" s="7"/>
    </row>
    <row r="13" spans="1:15" x14ac:dyDescent="0.2">
      <c r="A13" s="11" t="s">
        <v>109</v>
      </c>
      <c r="B13" s="7">
        <v>331000</v>
      </c>
      <c r="C13" s="7">
        <v>47000</v>
      </c>
      <c r="D13" s="7">
        <v>284000</v>
      </c>
      <c r="E13" s="7">
        <v>114000</v>
      </c>
      <c r="F13" s="7">
        <v>51000</v>
      </c>
      <c r="G13" s="7">
        <v>30000</v>
      </c>
      <c r="H13" s="7">
        <v>70000</v>
      </c>
      <c r="I13" s="7">
        <v>19000</v>
      </c>
      <c r="J13" s="8">
        <v>40.1483117924761</v>
      </c>
      <c r="K13" s="8">
        <v>17.9430533373671</v>
      </c>
      <c r="L13" s="8">
        <v>10.5098745541148</v>
      </c>
      <c r="M13" s="8">
        <v>24.7641293717856</v>
      </c>
      <c r="N13" s="8">
        <v>6.6346309442564397</v>
      </c>
      <c r="O13" s="7"/>
    </row>
    <row r="14" spans="1:15" x14ac:dyDescent="0.2">
      <c r="A14" s="11" t="s">
        <v>110</v>
      </c>
      <c r="B14" s="7">
        <v>323000</v>
      </c>
      <c r="C14" s="7">
        <v>48000</v>
      </c>
      <c r="D14" s="7">
        <v>275000</v>
      </c>
      <c r="E14" s="7">
        <v>112000</v>
      </c>
      <c r="F14" s="7">
        <v>45000</v>
      </c>
      <c r="G14" s="7">
        <v>31000</v>
      </c>
      <c r="H14" s="7">
        <v>64000</v>
      </c>
      <c r="I14" s="7">
        <v>23000</v>
      </c>
      <c r="J14" s="8">
        <v>40.896749020921</v>
      </c>
      <c r="K14" s="8">
        <v>16.455078835878702</v>
      </c>
      <c r="L14" s="8">
        <v>11.141846346470199</v>
      </c>
      <c r="M14" s="8">
        <v>23.242753359442101</v>
      </c>
      <c r="N14" s="8">
        <v>8.2635724372879906</v>
      </c>
      <c r="O14" s="7"/>
    </row>
    <row r="15" spans="1:15" x14ac:dyDescent="0.2">
      <c r="A15" s="11" t="s">
        <v>111</v>
      </c>
      <c r="B15" s="7">
        <v>325000</v>
      </c>
      <c r="C15" s="7">
        <v>54000</v>
      </c>
      <c r="D15" s="7">
        <v>271000</v>
      </c>
      <c r="E15" s="7">
        <v>107000</v>
      </c>
      <c r="F15" s="7">
        <v>44000</v>
      </c>
      <c r="G15" s="7">
        <v>28000</v>
      </c>
      <c r="H15" s="7">
        <v>70000</v>
      </c>
      <c r="I15" s="7">
        <v>21000</v>
      </c>
      <c r="J15" s="8">
        <v>39.517044198487902</v>
      </c>
      <c r="K15" s="8">
        <v>16.379894772522999</v>
      </c>
      <c r="L15" s="8">
        <v>10.4402163500508</v>
      </c>
      <c r="M15" s="8">
        <v>25.855894359866198</v>
      </c>
      <c r="N15" s="8">
        <v>7.8069503190721097</v>
      </c>
      <c r="O15" s="7"/>
    </row>
    <row r="16" spans="1:15" x14ac:dyDescent="0.2">
      <c r="A16" s="11" t="s">
        <v>112</v>
      </c>
      <c r="B16" s="7">
        <v>320000</v>
      </c>
      <c r="C16" s="7">
        <v>54000</v>
      </c>
      <c r="D16" s="7">
        <v>266000</v>
      </c>
      <c r="E16" s="7">
        <v>106000</v>
      </c>
      <c r="F16" s="7">
        <v>43000</v>
      </c>
      <c r="G16" s="7">
        <v>28000</v>
      </c>
      <c r="H16" s="7">
        <v>68000</v>
      </c>
      <c r="I16" s="7">
        <v>21000</v>
      </c>
      <c r="J16" s="8">
        <v>39.694220190040703</v>
      </c>
      <c r="K16" s="8">
        <v>16.1895594168675</v>
      </c>
      <c r="L16" s="8">
        <v>10.6293453860414</v>
      </c>
      <c r="M16" s="8">
        <v>25.687459342791499</v>
      </c>
      <c r="N16" s="8">
        <v>7.7994156642588797</v>
      </c>
      <c r="O16" s="7"/>
    </row>
    <row r="17" spans="1:15" x14ac:dyDescent="0.2">
      <c r="A17" s="11" t="s">
        <v>113</v>
      </c>
      <c r="B17" s="7">
        <v>328000</v>
      </c>
      <c r="C17" s="7">
        <v>54000</v>
      </c>
      <c r="D17" s="7">
        <v>274000</v>
      </c>
      <c r="E17" s="7">
        <v>104000</v>
      </c>
      <c r="F17" s="7">
        <v>40000</v>
      </c>
      <c r="G17" s="7">
        <v>33000</v>
      </c>
      <c r="H17" s="7">
        <v>73000</v>
      </c>
      <c r="I17" s="7">
        <v>25000</v>
      </c>
      <c r="J17" s="8">
        <v>37.843487015616297</v>
      </c>
      <c r="K17" s="8">
        <v>14.521936112235901</v>
      </c>
      <c r="L17" s="8">
        <v>12.16727402722</v>
      </c>
      <c r="M17" s="8">
        <v>26.4962409306296</v>
      </c>
      <c r="N17" s="8">
        <v>8.9710619142983195</v>
      </c>
      <c r="O17" s="7"/>
    </row>
    <row r="18" spans="1:15" x14ac:dyDescent="0.2">
      <c r="A18" s="11" t="s">
        <v>114</v>
      </c>
      <c r="B18" s="7">
        <v>313000</v>
      </c>
      <c r="C18" s="7">
        <v>49000</v>
      </c>
      <c r="D18" s="7">
        <v>264000</v>
      </c>
      <c r="E18" s="7">
        <v>96000</v>
      </c>
      <c r="F18" s="7">
        <v>38000</v>
      </c>
      <c r="G18" s="7">
        <v>33000</v>
      </c>
      <c r="H18" s="7">
        <v>77000</v>
      </c>
      <c r="I18" s="7">
        <v>20000</v>
      </c>
      <c r="J18" s="8">
        <v>36.2186831219704</v>
      </c>
      <c r="K18" s="8">
        <v>14.430530033198</v>
      </c>
      <c r="L18" s="8">
        <v>12.400462805417501</v>
      </c>
      <c r="M18" s="8">
        <v>29.2172387455856</v>
      </c>
      <c r="N18" s="8">
        <v>7.73308529382851</v>
      </c>
      <c r="O18" s="7"/>
    </row>
    <row r="19" spans="1:15" x14ac:dyDescent="0.2">
      <c r="A19" s="11" t="s">
        <v>117</v>
      </c>
      <c r="B19" s="7">
        <v>-9000</v>
      </c>
      <c r="C19" s="7">
        <v>1000</v>
      </c>
      <c r="D19" s="7">
        <v>-10000</v>
      </c>
      <c r="E19" s="7">
        <v>-17000</v>
      </c>
      <c r="F19" s="7">
        <v>-7000</v>
      </c>
      <c r="G19" s="7">
        <v>2000</v>
      </c>
      <c r="H19" s="7">
        <v>13000</v>
      </c>
      <c r="I19" s="7">
        <v>-2000</v>
      </c>
      <c r="J19" s="8">
        <v>-4.6780658989506003</v>
      </c>
      <c r="K19" s="8">
        <v>-2.0245488026806999</v>
      </c>
      <c r="L19" s="8">
        <v>1.2586164589472999</v>
      </c>
      <c r="M19" s="8">
        <v>5.9744853861434999</v>
      </c>
      <c r="N19" s="8">
        <v>-0.530487143459481</v>
      </c>
      <c r="O19" s="7" t="s">
        <v>116</v>
      </c>
    </row>
    <row r="20" spans="1:15" x14ac:dyDescent="0.2">
      <c r="A20" s="7"/>
      <c r="B20" s="7"/>
      <c r="C20" s="7"/>
      <c r="D20" s="7"/>
      <c r="E20" s="7"/>
      <c r="F20" s="7"/>
      <c r="G20" s="7"/>
      <c r="H20" s="7"/>
      <c r="I20" s="7"/>
      <c r="J20" s="8"/>
      <c r="K20" s="8"/>
      <c r="L20" s="8"/>
      <c r="M20" s="8"/>
      <c r="N20" s="8"/>
      <c r="O20" s="7"/>
    </row>
    <row r="21" spans="1:15" ht="30" customHeight="1" x14ac:dyDescent="0.25">
      <c r="A21" s="3" t="s">
        <v>245</v>
      </c>
    </row>
    <row r="22" spans="1:15" ht="63" x14ac:dyDescent="0.25">
      <c r="A22" s="5" t="s">
        <v>76</v>
      </c>
      <c r="B22" s="6" t="s">
        <v>255</v>
      </c>
      <c r="C22" s="6" t="s">
        <v>234</v>
      </c>
      <c r="D22" s="6" t="s">
        <v>233</v>
      </c>
      <c r="E22" s="6" t="s">
        <v>256</v>
      </c>
      <c r="F22" s="6" t="s">
        <v>257</v>
      </c>
      <c r="G22" s="6" t="s">
        <v>258</v>
      </c>
      <c r="H22" s="6" t="s">
        <v>259</v>
      </c>
      <c r="I22" s="6" t="s">
        <v>260</v>
      </c>
      <c r="J22" s="6" t="s">
        <v>261</v>
      </c>
      <c r="K22" s="6" t="s">
        <v>262</v>
      </c>
      <c r="L22" s="6" t="s">
        <v>263</v>
      </c>
      <c r="M22" s="6" t="s">
        <v>264</v>
      </c>
      <c r="N22" s="6" t="s">
        <v>265</v>
      </c>
      <c r="O22" s="6" t="s">
        <v>104</v>
      </c>
    </row>
    <row r="23" spans="1:15" x14ac:dyDescent="0.2">
      <c r="A23" s="11" t="s">
        <v>105</v>
      </c>
      <c r="B23" s="7">
        <v>143000</v>
      </c>
      <c r="C23" s="7">
        <v>24000</v>
      </c>
      <c r="D23" s="7">
        <v>119000</v>
      </c>
      <c r="E23" s="7">
        <v>49000</v>
      </c>
      <c r="F23" s="9">
        <v>8000</v>
      </c>
      <c r="G23" s="7">
        <v>10000</v>
      </c>
      <c r="H23" s="7">
        <v>40000</v>
      </c>
      <c r="I23" s="7">
        <v>11000</v>
      </c>
      <c r="J23" s="8">
        <v>41.369835472305098</v>
      </c>
      <c r="K23" s="10">
        <v>6.8960895352343901</v>
      </c>
      <c r="L23" s="8">
        <v>8.3495292028281405</v>
      </c>
      <c r="M23" s="8">
        <v>33.917501591662997</v>
      </c>
      <c r="N23" s="8">
        <v>9.4670441979693791</v>
      </c>
      <c r="O23" s="7" t="s">
        <v>266</v>
      </c>
    </row>
    <row r="24" spans="1:15" x14ac:dyDescent="0.2">
      <c r="A24" s="11" t="s">
        <v>107</v>
      </c>
      <c r="B24" s="7">
        <v>137000</v>
      </c>
      <c r="C24" s="7">
        <v>22000</v>
      </c>
      <c r="D24" s="7">
        <v>115000</v>
      </c>
      <c r="E24" s="7">
        <v>44000</v>
      </c>
      <c r="F24" s="7">
        <v>8000</v>
      </c>
      <c r="G24" s="7">
        <v>12000</v>
      </c>
      <c r="H24" s="7">
        <v>41000</v>
      </c>
      <c r="I24" s="7">
        <v>10000</v>
      </c>
      <c r="J24" s="8">
        <v>38.408566578157</v>
      </c>
      <c r="K24" s="8">
        <v>7.2206503286466699</v>
      </c>
      <c r="L24" s="8">
        <v>10.0753057937579</v>
      </c>
      <c r="M24" s="8">
        <v>35.845557828755503</v>
      </c>
      <c r="N24" s="8">
        <v>8.4499194706829801</v>
      </c>
      <c r="O24" s="7"/>
    </row>
    <row r="25" spans="1:15" x14ac:dyDescent="0.2">
      <c r="A25" s="11" t="s">
        <v>108</v>
      </c>
      <c r="B25" s="7">
        <v>138000</v>
      </c>
      <c r="C25" s="7">
        <v>24000</v>
      </c>
      <c r="D25" s="7">
        <v>113000</v>
      </c>
      <c r="E25" s="7">
        <v>48000</v>
      </c>
      <c r="F25" s="7">
        <v>9000</v>
      </c>
      <c r="G25" s="7">
        <v>11000</v>
      </c>
      <c r="H25" s="7">
        <v>37000</v>
      </c>
      <c r="I25" s="7">
        <v>9000</v>
      </c>
      <c r="J25" s="8">
        <v>42.0312265292959</v>
      </c>
      <c r="K25" s="8">
        <v>7.9692152721938996</v>
      </c>
      <c r="L25" s="8">
        <v>9.6807542435033103</v>
      </c>
      <c r="M25" s="8">
        <v>32.289503680206401</v>
      </c>
      <c r="N25" s="8">
        <v>8.02930027480053</v>
      </c>
      <c r="O25" s="7"/>
    </row>
    <row r="26" spans="1:15" x14ac:dyDescent="0.2">
      <c r="A26" s="11" t="s">
        <v>109</v>
      </c>
      <c r="B26" s="7">
        <v>135000</v>
      </c>
      <c r="C26" s="7">
        <v>22000</v>
      </c>
      <c r="D26" s="7">
        <v>113000</v>
      </c>
      <c r="E26" s="7">
        <v>51000</v>
      </c>
      <c r="F26" s="9">
        <v>8000</v>
      </c>
      <c r="G26" s="7">
        <v>11000</v>
      </c>
      <c r="H26" s="7">
        <v>34000</v>
      </c>
      <c r="I26" s="9">
        <v>8000</v>
      </c>
      <c r="J26" s="8">
        <v>45.112496802815301</v>
      </c>
      <c r="K26" s="10">
        <v>7.4509838509097603</v>
      </c>
      <c r="L26" s="8">
        <v>9.75383882661116</v>
      </c>
      <c r="M26" s="8">
        <v>30.279323696210099</v>
      </c>
      <c r="N26" s="10">
        <v>7.4033568234536604</v>
      </c>
      <c r="O26" s="7" t="s">
        <v>267</v>
      </c>
    </row>
    <row r="27" spans="1:15" x14ac:dyDescent="0.2">
      <c r="A27" s="11" t="s">
        <v>110</v>
      </c>
      <c r="B27" s="7">
        <v>133000</v>
      </c>
      <c r="C27" s="7">
        <v>22000</v>
      </c>
      <c r="D27" s="7">
        <v>112000</v>
      </c>
      <c r="E27" s="7">
        <v>50000</v>
      </c>
      <c r="F27" s="9">
        <v>7000</v>
      </c>
      <c r="G27" s="7">
        <v>12000</v>
      </c>
      <c r="H27" s="7">
        <v>33000</v>
      </c>
      <c r="I27" s="7">
        <v>10000</v>
      </c>
      <c r="J27" s="8">
        <v>45.170103369820303</v>
      </c>
      <c r="K27" s="10">
        <v>6.3526756122467303</v>
      </c>
      <c r="L27" s="8">
        <v>10.383561153012399</v>
      </c>
      <c r="M27" s="8">
        <v>29.436213475698199</v>
      </c>
      <c r="N27" s="8">
        <v>8.6574463892223097</v>
      </c>
      <c r="O27" s="7" t="s">
        <v>266</v>
      </c>
    </row>
    <row r="28" spans="1:15" x14ac:dyDescent="0.2">
      <c r="A28" s="11" t="s">
        <v>111</v>
      </c>
      <c r="B28" s="7">
        <v>134000</v>
      </c>
      <c r="C28" s="7">
        <v>21000</v>
      </c>
      <c r="D28" s="7">
        <v>113000</v>
      </c>
      <c r="E28" s="7">
        <v>45000</v>
      </c>
      <c r="F28" s="9">
        <v>8000</v>
      </c>
      <c r="G28" s="7">
        <v>11000</v>
      </c>
      <c r="H28" s="7">
        <v>36000</v>
      </c>
      <c r="I28" s="7">
        <v>11000</v>
      </c>
      <c r="J28" s="8">
        <v>40.148606591535803</v>
      </c>
      <c r="K28" s="10">
        <v>7.4507230827887696</v>
      </c>
      <c r="L28" s="8">
        <v>9.9316374211968306</v>
      </c>
      <c r="M28" s="8">
        <v>32.2971067821708</v>
      </c>
      <c r="N28" s="8">
        <v>10.1719261223078</v>
      </c>
      <c r="O28" s="7" t="s">
        <v>266</v>
      </c>
    </row>
    <row r="29" spans="1:15" x14ac:dyDescent="0.2">
      <c r="A29" s="11" t="s">
        <v>112</v>
      </c>
      <c r="B29" s="7">
        <v>133000</v>
      </c>
      <c r="C29" s="7">
        <v>23000</v>
      </c>
      <c r="D29" s="7">
        <v>110000</v>
      </c>
      <c r="E29" s="7">
        <v>47000</v>
      </c>
      <c r="F29" s="9">
        <v>9000</v>
      </c>
      <c r="G29" s="7">
        <v>12000</v>
      </c>
      <c r="H29" s="7">
        <v>35000</v>
      </c>
      <c r="I29" s="7">
        <v>8000</v>
      </c>
      <c r="J29" s="8">
        <v>43.080247698258503</v>
      </c>
      <c r="K29" s="10">
        <v>7.7669021373962597</v>
      </c>
      <c r="L29" s="8">
        <v>10.651569905751201</v>
      </c>
      <c r="M29" s="8">
        <v>31.479833657181199</v>
      </c>
      <c r="N29" s="8">
        <v>7.0214466014128201</v>
      </c>
      <c r="O29" s="7" t="s">
        <v>266</v>
      </c>
    </row>
    <row r="30" spans="1:15" x14ac:dyDescent="0.2">
      <c r="A30" s="11" t="s">
        <v>113</v>
      </c>
      <c r="B30" s="7">
        <v>136000</v>
      </c>
      <c r="C30" s="7">
        <v>22000</v>
      </c>
      <c r="D30" s="7">
        <v>113000</v>
      </c>
      <c r="E30" s="7">
        <v>50000</v>
      </c>
      <c r="F30" s="9">
        <v>5000</v>
      </c>
      <c r="G30" s="7">
        <v>15000</v>
      </c>
      <c r="H30" s="7">
        <v>33000</v>
      </c>
      <c r="I30" s="9">
        <v>11000</v>
      </c>
      <c r="J30" s="8">
        <v>43.942280553203503</v>
      </c>
      <c r="K30" s="10">
        <v>4.8043677674287304</v>
      </c>
      <c r="L30" s="8">
        <v>12.809589331075401</v>
      </c>
      <c r="M30" s="8">
        <v>29.140206040079001</v>
      </c>
      <c r="N30" s="10">
        <v>9.3035563082133805</v>
      </c>
      <c r="O30" s="7" t="s">
        <v>267</v>
      </c>
    </row>
    <row r="31" spans="1:15" x14ac:dyDescent="0.2">
      <c r="A31" s="11" t="s">
        <v>114</v>
      </c>
      <c r="B31" s="7">
        <v>132000</v>
      </c>
      <c r="C31" s="7">
        <v>22000</v>
      </c>
      <c r="D31" s="7">
        <v>110000</v>
      </c>
      <c r="E31" s="7">
        <v>46000</v>
      </c>
      <c r="F31" s="9">
        <v>5000</v>
      </c>
      <c r="G31" s="7">
        <v>15000</v>
      </c>
      <c r="H31" s="7">
        <v>38000</v>
      </c>
      <c r="I31" s="9">
        <v>7000</v>
      </c>
      <c r="J31" s="8">
        <v>41.704203519649901</v>
      </c>
      <c r="K31" s="10">
        <v>4.5554846357253602</v>
      </c>
      <c r="L31" s="8">
        <v>13.535150907267299</v>
      </c>
      <c r="M31" s="8">
        <v>34.272818455366099</v>
      </c>
      <c r="N31" s="10">
        <v>5.9323424819914301</v>
      </c>
      <c r="O31" s="7" t="s">
        <v>267</v>
      </c>
    </row>
    <row r="32" spans="1:15" x14ac:dyDescent="0.2">
      <c r="A32" s="11" t="s">
        <v>117</v>
      </c>
      <c r="B32" s="7">
        <v>-1000</v>
      </c>
      <c r="C32" s="7">
        <v>0</v>
      </c>
      <c r="D32" s="7">
        <v>-2000</v>
      </c>
      <c r="E32" s="7">
        <v>-5000</v>
      </c>
      <c r="F32" s="9">
        <v>-2000</v>
      </c>
      <c r="G32" s="7">
        <v>3000</v>
      </c>
      <c r="H32" s="7">
        <v>5000</v>
      </c>
      <c r="I32" s="9">
        <v>-3000</v>
      </c>
      <c r="J32" s="8">
        <v>-3.4658998501704001</v>
      </c>
      <c r="K32" s="10">
        <v>-1.7971909765213701</v>
      </c>
      <c r="L32" s="8">
        <v>3.1515897542548998</v>
      </c>
      <c r="M32" s="8">
        <v>4.8366049796679</v>
      </c>
      <c r="N32" s="10">
        <v>-2.72510390723088</v>
      </c>
      <c r="O32" s="7" t="s">
        <v>267</v>
      </c>
    </row>
    <row r="33" spans="1:15" x14ac:dyDescent="0.2">
      <c r="A33" s="7"/>
      <c r="B33" s="7"/>
      <c r="C33" s="7"/>
      <c r="D33" s="7"/>
      <c r="E33" s="7"/>
      <c r="F33" s="7"/>
      <c r="G33" s="7"/>
      <c r="H33" s="7"/>
      <c r="I33" s="7"/>
      <c r="J33" s="8"/>
      <c r="K33" s="8"/>
      <c r="L33" s="8"/>
      <c r="M33" s="8"/>
      <c r="N33" s="8"/>
      <c r="O33" s="7"/>
    </row>
    <row r="34" spans="1:15" ht="30" customHeight="1" x14ac:dyDescent="0.25">
      <c r="A34" s="3" t="s">
        <v>246</v>
      </c>
    </row>
    <row r="35" spans="1:15" ht="78.75" x14ac:dyDescent="0.25">
      <c r="A35" s="5" t="s">
        <v>76</v>
      </c>
      <c r="B35" s="6" t="s">
        <v>268</v>
      </c>
      <c r="C35" s="6" t="s">
        <v>238</v>
      </c>
      <c r="D35" s="6" t="s">
        <v>237</v>
      </c>
      <c r="E35" s="6" t="s">
        <v>269</v>
      </c>
      <c r="F35" s="6" t="s">
        <v>270</v>
      </c>
      <c r="G35" s="6" t="s">
        <v>271</v>
      </c>
      <c r="H35" s="6" t="s">
        <v>272</v>
      </c>
      <c r="I35" s="6" t="s">
        <v>273</v>
      </c>
      <c r="J35" s="6" t="s">
        <v>274</v>
      </c>
      <c r="K35" s="6" t="s">
        <v>275</v>
      </c>
      <c r="L35" s="6" t="s">
        <v>276</v>
      </c>
      <c r="M35" s="6" t="s">
        <v>277</v>
      </c>
      <c r="N35" s="6" t="s">
        <v>278</v>
      </c>
      <c r="O35" s="6" t="s">
        <v>104</v>
      </c>
    </row>
    <row r="36" spans="1:15" x14ac:dyDescent="0.2">
      <c r="A36" s="11" t="s">
        <v>105</v>
      </c>
      <c r="B36" s="7">
        <v>189000</v>
      </c>
      <c r="C36" s="7">
        <v>26000</v>
      </c>
      <c r="D36" s="7">
        <v>163000</v>
      </c>
      <c r="E36" s="7">
        <v>48000</v>
      </c>
      <c r="F36" s="7">
        <v>36000</v>
      </c>
      <c r="G36" s="7">
        <v>18000</v>
      </c>
      <c r="H36" s="7">
        <v>47000</v>
      </c>
      <c r="I36" s="7">
        <v>14000</v>
      </c>
      <c r="J36" s="8">
        <v>29.483148546527701</v>
      </c>
      <c r="K36" s="8">
        <v>22.107611500297299</v>
      </c>
      <c r="L36" s="8">
        <v>10.9603397870815</v>
      </c>
      <c r="M36" s="8">
        <v>28.994061080773001</v>
      </c>
      <c r="N36" s="8">
        <v>8.4548390853206392</v>
      </c>
      <c r="O36" s="7"/>
    </row>
    <row r="37" spans="1:15" x14ac:dyDescent="0.2">
      <c r="A37" s="11" t="s">
        <v>107</v>
      </c>
      <c r="B37" s="7">
        <v>191000</v>
      </c>
      <c r="C37" s="7">
        <v>26000</v>
      </c>
      <c r="D37" s="7">
        <v>165000</v>
      </c>
      <c r="E37" s="7">
        <v>52000</v>
      </c>
      <c r="F37" s="7">
        <v>38000</v>
      </c>
      <c r="G37" s="7">
        <v>18000</v>
      </c>
      <c r="H37" s="7">
        <v>42000</v>
      </c>
      <c r="I37" s="7">
        <v>15000</v>
      </c>
      <c r="J37" s="8">
        <v>31.3620452215272</v>
      </c>
      <c r="K37" s="8">
        <v>22.969915004883699</v>
      </c>
      <c r="L37" s="8">
        <v>11.073025425733899</v>
      </c>
      <c r="M37" s="8">
        <v>25.508848349541701</v>
      </c>
      <c r="N37" s="8">
        <v>9.0861659983134402</v>
      </c>
      <c r="O37" s="7"/>
    </row>
    <row r="38" spans="1:15" x14ac:dyDescent="0.2">
      <c r="A38" s="11" t="s">
        <v>108</v>
      </c>
      <c r="B38" s="7">
        <v>181000</v>
      </c>
      <c r="C38" s="7">
        <v>22000</v>
      </c>
      <c r="D38" s="7">
        <v>158000</v>
      </c>
      <c r="E38" s="7">
        <v>52000</v>
      </c>
      <c r="F38" s="7">
        <v>41000</v>
      </c>
      <c r="G38" s="7">
        <v>18000</v>
      </c>
      <c r="H38" s="7">
        <v>36000</v>
      </c>
      <c r="I38" s="7">
        <v>12000</v>
      </c>
      <c r="J38" s="8">
        <v>33.092491949107</v>
      </c>
      <c r="K38" s="8">
        <v>25.644545954940298</v>
      </c>
      <c r="L38" s="8">
        <v>11.2079819305694</v>
      </c>
      <c r="M38" s="8">
        <v>22.740530315012901</v>
      </c>
      <c r="N38" s="8">
        <v>7.3144498503704396</v>
      </c>
      <c r="O38" s="7"/>
    </row>
    <row r="39" spans="1:15" x14ac:dyDescent="0.2">
      <c r="A39" s="11" t="s">
        <v>109</v>
      </c>
      <c r="B39" s="7">
        <v>196000</v>
      </c>
      <c r="C39" s="7">
        <v>25000</v>
      </c>
      <c r="D39" s="7">
        <v>171000</v>
      </c>
      <c r="E39" s="7">
        <v>63000</v>
      </c>
      <c r="F39" s="7">
        <v>43000</v>
      </c>
      <c r="G39" s="7">
        <v>19000</v>
      </c>
      <c r="H39" s="7">
        <v>36000</v>
      </c>
      <c r="I39" s="7">
        <v>10000</v>
      </c>
      <c r="J39" s="8">
        <v>36.854609825321099</v>
      </c>
      <c r="K39" s="8">
        <v>24.904467917020199</v>
      </c>
      <c r="L39" s="8">
        <v>11.011498961289799</v>
      </c>
      <c r="M39" s="8">
        <v>21.104836586008101</v>
      </c>
      <c r="N39" s="8">
        <v>6.1245867103607701</v>
      </c>
      <c r="O39" s="7"/>
    </row>
    <row r="40" spans="1:15" x14ac:dyDescent="0.2">
      <c r="A40" s="11" t="s">
        <v>110</v>
      </c>
      <c r="B40" s="7">
        <v>190000</v>
      </c>
      <c r="C40" s="7">
        <v>27000</v>
      </c>
      <c r="D40" s="7">
        <v>163000</v>
      </c>
      <c r="E40" s="7">
        <v>62000</v>
      </c>
      <c r="F40" s="7">
        <v>38000</v>
      </c>
      <c r="G40" s="7">
        <v>19000</v>
      </c>
      <c r="H40" s="7">
        <v>31000</v>
      </c>
      <c r="I40" s="7">
        <v>13000</v>
      </c>
      <c r="J40" s="8">
        <v>37.9719207896512</v>
      </c>
      <c r="K40" s="8">
        <v>23.369505241861301</v>
      </c>
      <c r="L40" s="8">
        <v>11.6608423763105</v>
      </c>
      <c r="M40" s="8">
        <v>19.0037398074919</v>
      </c>
      <c r="N40" s="8">
        <v>7.9939917846851802</v>
      </c>
      <c r="O40" s="7"/>
    </row>
    <row r="41" spans="1:15" x14ac:dyDescent="0.2">
      <c r="A41" s="11" t="s">
        <v>111</v>
      </c>
      <c r="B41" s="7">
        <v>191000</v>
      </c>
      <c r="C41" s="7">
        <v>33000</v>
      </c>
      <c r="D41" s="7">
        <v>159000</v>
      </c>
      <c r="E41" s="7">
        <v>62000</v>
      </c>
      <c r="F41" s="7">
        <v>36000</v>
      </c>
      <c r="G41" s="7">
        <v>17000</v>
      </c>
      <c r="H41" s="7">
        <v>34000</v>
      </c>
      <c r="I41" s="7">
        <v>10000</v>
      </c>
      <c r="J41" s="8">
        <v>39.068025795714597</v>
      </c>
      <c r="K41" s="8">
        <v>22.728218317983199</v>
      </c>
      <c r="L41" s="8">
        <v>10.801797883137599</v>
      </c>
      <c r="M41" s="8">
        <v>21.2764213804364</v>
      </c>
      <c r="N41" s="8">
        <v>6.1255366227282204</v>
      </c>
      <c r="O41" s="7"/>
    </row>
    <row r="42" spans="1:15" x14ac:dyDescent="0.2">
      <c r="A42" s="11" t="s">
        <v>112</v>
      </c>
      <c r="B42" s="7">
        <v>187000</v>
      </c>
      <c r="C42" s="7">
        <v>31000</v>
      </c>
      <c r="D42" s="7">
        <v>156000</v>
      </c>
      <c r="E42" s="7">
        <v>58000</v>
      </c>
      <c r="F42" s="7">
        <v>35000</v>
      </c>
      <c r="G42" s="7">
        <v>17000</v>
      </c>
      <c r="H42" s="7">
        <v>34000</v>
      </c>
      <c r="I42" s="7">
        <v>13000</v>
      </c>
      <c r="J42" s="8">
        <v>37.300797771630599</v>
      </c>
      <c r="K42" s="8">
        <v>22.143136789273999</v>
      </c>
      <c r="L42" s="8">
        <v>10.613635926037601</v>
      </c>
      <c r="M42" s="8">
        <v>21.5931043777959</v>
      </c>
      <c r="N42" s="8">
        <v>8.3493251352617595</v>
      </c>
      <c r="O42" s="7"/>
    </row>
    <row r="43" spans="1:15" x14ac:dyDescent="0.2">
      <c r="A43" s="11" t="s">
        <v>113</v>
      </c>
      <c r="B43" s="7">
        <v>192000</v>
      </c>
      <c r="C43" s="7">
        <v>31000</v>
      </c>
      <c r="D43" s="7">
        <v>161000</v>
      </c>
      <c r="E43" s="7">
        <v>54000</v>
      </c>
      <c r="F43" s="7">
        <v>34000</v>
      </c>
      <c r="G43" s="7">
        <v>19000</v>
      </c>
      <c r="H43" s="7">
        <v>40000</v>
      </c>
      <c r="I43" s="7">
        <v>14000</v>
      </c>
      <c r="J43" s="8">
        <v>33.542339248947201</v>
      </c>
      <c r="K43" s="8">
        <v>21.375209161426</v>
      </c>
      <c r="L43" s="8">
        <v>11.714283937024501</v>
      </c>
      <c r="M43" s="8">
        <v>24.631595971659799</v>
      </c>
      <c r="N43" s="8">
        <v>8.7365716809425198</v>
      </c>
      <c r="O43" s="7"/>
    </row>
    <row r="44" spans="1:15" x14ac:dyDescent="0.2">
      <c r="A44" s="11" t="s">
        <v>114</v>
      </c>
      <c r="B44" s="7">
        <v>182000</v>
      </c>
      <c r="C44" s="7">
        <v>27000</v>
      </c>
      <c r="D44" s="7">
        <v>155000</v>
      </c>
      <c r="E44" s="7">
        <v>50000</v>
      </c>
      <c r="F44" s="7">
        <v>33000</v>
      </c>
      <c r="G44" s="7">
        <v>18000</v>
      </c>
      <c r="H44" s="7">
        <v>40000</v>
      </c>
      <c r="I44" s="7">
        <v>14000</v>
      </c>
      <c r="J44" s="8">
        <v>32.3324978682721</v>
      </c>
      <c r="K44" s="8">
        <v>21.426448928968199</v>
      </c>
      <c r="L44" s="8">
        <v>11.596599571070501</v>
      </c>
      <c r="M44" s="8">
        <v>25.6356424898581</v>
      </c>
      <c r="N44" s="8">
        <v>9.0088111418309609</v>
      </c>
      <c r="O44" s="7"/>
    </row>
    <row r="45" spans="1:15" x14ac:dyDescent="0.2">
      <c r="A45" s="11" t="s">
        <v>117</v>
      </c>
      <c r="B45" s="7">
        <v>-8000</v>
      </c>
      <c r="C45" s="7">
        <v>0</v>
      </c>
      <c r="D45" s="7">
        <v>-8000</v>
      </c>
      <c r="E45" s="7">
        <v>-12000</v>
      </c>
      <c r="F45" s="7">
        <v>-5000</v>
      </c>
      <c r="G45" s="7">
        <v>-1000</v>
      </c>
      <c r="H45" s="7">
        <v>9000</v>
      </c>
      <c r="I45" s="7">
        <v>1000</v>
      </c>
      <c r="J45" s="8">
        <v>-5.6394229213790998</v>
      </c>
      <c r="K45" s="8">
        <v>-1.9430563128931</v>
      </c>
      <c r="L45" s="8">
        <v>-6.4242805239999298E-2</v>
      </c>
      <c r="M45" s="8">
        <v>6.6319026823662002</v>
      </c>
      <c r="N45" s="8">
        <v>1.01481935714578</v>
      </c>
      <c r="O45" s="7" t="s">
        <v>116</v>
      </c>
    </row>
    <row r="46" spans="1:15" x14ac:dyDescent="0.2">
      <c r="A46" s="7"/>
      <c r="B46" s="7"/>
      <c r="C46" s="7"/>
      <c r="D46" s="7"/>
      <c r="E46" s="7"/>
      <c r="F46" s="7"/>
      <c r="G46" s="7"/>
      <c r="H46" s="7"/>
      <c r="I46" s="7"/>
      <c r="J46" s="8"/>
      <c r="K46" s="8"/>
      <c r="L46" s="8"/>
      <c r="M46" s="8"/>
      <c r="N46" s="8"/>
      <c r="O46" s="7"/>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workbookViewId="0"/>
  </sheetViews>
  <sheetFormatPr defaultColWidth="10.88671875" defaultRowHeight="15" x14ac:dyDescent="0.2"/>
  <cols>
    <col min="1" max="1" width="21.77734375" customWidth="1"/>
    <col min="2" max="15" width="16.77734375" customWidth="1"/>
    <col min="16" max="16" width="70.77734375" customWidth="1"/>
  </cols>
  <sheetData>
    <row r="1" spans="1:16" ht="19.5" x14ac:dyDescent="0.3">
      <c r="A1" s="2" t="s">
        <v>279</v>
      </c>
    </row>
    <row r="2" spans="1:16" x14ac:dyDescent="0.2">
      <c r="A2" t="s">
        <v>130</v>
      </c>
    </row>
    <row r="3" spans="1:16" ht="30" customHeight="1" x14ac:dyDescent="0.25">
      <c r="A3" s="3" t="s">
        <v>69</v>
      </c>
    </row>
    <row r="4" spans="1:16" x14ac:dyDescent="0.2">
      <c r="A4" t="s">
        <v>131</v>
      </c>
    </row>
    <row r="5" spans="1:16" x14ac:dyDescent="0.2">
      <c r="A5" t="s">
        <v>132</v>
      </c>
    </row>
    <row r="6" spans="1:16" x14ac:dyDescent="0.2">
      <c r="A6" t="s">
        <v>280</v>
      </c>
    </row>
    <row r="7" spans="1:16" ht="30" customHeight="1" x14ac:dyDescent="0.25">
      <c r="A7" s="3" t="s">
        <v>281</v>
      </c>
    </row>
    <row r="8" spans="1:16" ht="47.25" x14ac:dyDescent="0.25">
      <c r="A8" s="5" t="s">
        <v>76</v>
      </c>
      <c r="B8" s="6" t="s">
        <v>284</v>
      </c>
      <c r="C8" s="6" t="s">
        <v>184</v>
      </c>
      <c r="D8" s="6" t="s">
        <v>285</v>
      </c>
      <c r="E8" s="6" t="s">
        <v>286</v>
      </c>
      <c r="F8" s="6" t="s">
        <v>287</v>
      </c>
      <c r="G8" s="6" t="s">
        <v>288</v>
      </c>
      <c r="H8" s="6" t="s">
        <v>289</v>
      </c>
      <c r="I8" s="6" t="s">
        <v>290</v>
      </c>
      <c r="J8" s="6" t="s">
        <v>291</v>
      </c>
      <c r="K8" s="6" t="s">
        <v>292</v>
      </c>
      <c r="L8" s="6" t="s">
        <v>293</v>
      </c>
      <c r="M8" s="6" t="s">
        <v>294</v>
      </c>
      <c r="N8" s="6" t="s">
        <v>295</v>
      </c>
      <c r="O8" s="6" t="s">
        <v>296</v>
      </c>
      <c r="P8" s="6" t="s">
        <v>104</v>
      </c>
    </row>
    <row r="9" spans="1:16" x14ac:dyDescent="0.2">
      <c r="A9" s="11" t="s">
        <v>105</v>
      </c>
      <c r="B9" s="7">
        <v>617000</v>
      </c>
      <c r="C9" s="7">
        <v>332000</v>
      </c>
      <c r="D9" s="7">
        <v>104000</v>
      </c>
      <c r="E9" s="7">
        <v>43000</v>
      </c>
      <c r="F9" s="7">
        <v>56000</v>
      </c>
      <c r="G9" s="7">
        <v>130000</v>
      </c>
      <c r="H9" s="7">
        <v>285000</v>
      </c>
      <c r="I9" s="8">
        <v>41.7386172907269</v>
      </c>
      <c r="J9" s="8">
        <v>28.5034043955139</v>
      </c>
      <c r="K9" s="8">
        <v>52.548400844224403</v>
      </c>
      <c r="L9" s="8">
        <v>17.812393329614601</v>
      </c>
      <c r="M9" s="8">
        <v>15.530969393285</v>
      </c>
      <c r="N9" s="8">
        <v>35.280497504064897</v>
      </c>
      <c r="O9" s="8">
        <v>90.895388743192697</v>
      </c>
      <c r="P9" s="7"/>
    </row>
    <row r="10" spans="1:16" x14ac:dyDescent="0.2">
      <c r="A10" s="11" t="s">
        <v>107</v>
      </c>
      <c r="B10" s="7">
        <v>606000</v>
      </c>
      <c r="C10" s="7">
        <v>328000</v>
      </c>
      <c r="D10" s="7">
        <v>99000</v>
      </c>
      <c r="E10" s="7">
        <v>40000</v>
      </c>
      <c r="F10" s="7">
        <v>58000</v>
      </c>
      <c r="G10" s="7">
        <v>131000</v>
      </c>
      <c r="H10" s="7">
        <v>278000</v>
      </c>
      <c r="I10" s="8">
        <v>40.895013068422401</v>
      </c>
      <c r="J10" s="8">
        <v>28.0963178922363</v>
      </c>
      <c r="K10" s="8">
        <v>50.048147096983499</v>
      </c>
      <c r="L10" s="8">
        <v>16.490040619140501</v>
      </c>
      <c r="M10" s="8">
        <v>16.199904500682901</v>
      </c>
      <c r="N10" s="8">
        <v>35.5400111160817</v>
      </c>
      <c r="O10" s="8">
        <v>88.432511578310795</v>
      </c>
      <c r="P10" s="7"/>
    </row>
    <row r="11" spans="1:16" x14ac:dyDescent="0.2">
      <c r="A11" s="11" t="s">
        <v>108</v>
      </c>
      <c r="B11" s="7">
        <v>599000</v>
      </c>
      <c r="C11" s="7">
        <v>318000</v>
      </c>
      <c r="D11" s="7">
        <v>90000</v>
      </c>
      <c r="E11" s="7">
        <v>43000</v>
      </c>
      <c r="F11" s="7">
        <v>58000</v>
      </c>
      <c r="G11" s="7">
        <v>126000</v>
      </c>
      <c r="H11" s="7">
        <v>281000</v>
      </c>
      <c r="I11" s="8">
        <v>40.380970087421801</v>
      </c>
      <c r="J11" s="8">
        <v>27.199019845897599</v>
      </c>
      <c r="K11" s="8">
        <v>45.670342337969601</v>
      </c>
      <c r="L11" s="8">
        <v>17.9229550225261</v>
      </c>
      <c r="M11" s="8">
        <v>16.147712827386801</v>
      </c>
      <c r="N11" s="8">
        <v>34.158975579671697</v>
      </c>
      <c r="O11" s="8">
        <v>89.339629232107796</v>
      </c>
      <c r="P11" s="7"/>
    </row>
    <row r="12" spans="1:16" x14ac:dyDescent="0.2">
      <c r="A12" s="11" t="s">
        <v>109</v>
      </c>
      <c r="B12" s="7">
        <v>620000</v>
      </c>
      <c r="C12" s="7">
        <v>331000</v>
      </c>
      <c r="D12" s="7">
        <v>85000</v>
      </c>
      <c r="E12" s="7">
        <v>43000</v>
      </c>
      <c r="F12" s="7">
        <v>66000</v>
      </c>
      <c r="G12" s="7">
        <v>137000</v>
      </c>
      <c r="H12" s="7">
        <v>289000</v>
      </c>
      <c r="I12" s="8">
        <v>41.371689235827397</v>
      </c>
      <c r="J12" s="8">
        <v>28.163110209647101</v>
      </c>
      <c r="K12" s="8">
        <v>43.909183827001002</v>
      </c>
      <c r="L12" s="8">
        <v>18.181779962078402</v>
      </c>
      <c r="M12" s="8">
        <v>17.8378203608303</v>
      </c>
      <c r="N12" s="8">
        <v>36.628903351182799</v>
      </c>
      <c r="O12" s="8">
        <v>89.461076361700606</v>
      </c>
      <c r="P12" s="7"/>
    </row>
    <row r="13" spans="1:16" x14ac:dyDescent="0.2">
      <c r="A13" s="11" t="s">
        <v>110</v>
      </c>
      <c r="B13" s="7">
        <v>619000</v>
      </c>
      <c r="C13" s="7">
        <v>323000</v>
      </c>
      <c r="D13" s="7">
        <v>81000</v>
      </c>
      <c r="E13" s="7">
        <v>38000</v>
      </c>
      <c r="F13" s="7">
        <v>64000</v>
      </c>
      <c r="G13" s="7">
        <v>140000</v>
      </c>
      <c r="H13" s="7">
        <v>296000</v>
      </c>
      <c r="I13" s="8">
        <v>41.207204171242601</v>
      </c>
      <c r="J13" s="8">
        <v>27.442361318276401</v>
      </c>
      <c r="K13" s="8">
        <v>41.999326302697398</v>
      </c>
      <c r="L13" s="8">
        <v>16.0029172094278</v>
      </c>
      <c r="M13" s="8">
        <v>17.250915553640699</v>
      </c>
      <c r="N13" s="8">
        <v>37.278934780927798</v>
      </c>
      <c r="O13" s="8">
        <v>91.052006327672501</v>
      </c>
      <c r="P13" s="7"/>
    </row>
    <row r="14" spans="1:16" x14ac:dyDescent="0.2">
      <c r="A14" s="11" t="s">
        <v>111</v>
      </c>
      <c r="B14" s="7">
        <v>618000</v>
      </c>
      <c r="C14" s="7">
        <v>325000</v>
      </c>
      <c r="D14" s="7">
        <v>83000</v>
      </c>
      <c r="E14" s="7">
        <v>43000</v>
      </c>
      <c r="F14" s="7">
        <v>67000</v>
      </c>
      <c r="G14" s="7">
        <v>132000</v>
      </c>
      <c r="H14" s="7">
        <v>293000</v>
      </c>
      <c r="I14" s="8">
        <v>41.094394411104901</v>
      </c>
      <c r="J14" s="8">
        <v>27.6114444010129</v>
      </c>
      <c r="K14" s="8">
        <v>42.804649574065103</v>
      </c>
      <c r="L14" s="8">
        <v>18.198725996187299</v>
      </c>
      <c r="M14" s="8">
        <v>17.992426790967102</v>
      </c>
      <c r="N14" s="8">
        <v>35.243229421917299</v>
      </c>
      <c r="O14" s="8">
        <v>89.656998221789607</v>
      </c>
      <c r="P14" s="7"/>
    </row>
    <row r="15" spans="1:16" x14ac:dyDescent="0.2">
      <c r="A15" s="11" t="s">
        <v>112</v>
      </c>
      <c r="B15" s="7">
        <v>617000</v>
      </c>
      <c r="C15" s="7">
        <v>320000</v>
      </c>
      <c r="D15" s="7">
        <v>82000</v>
      </c>
      <c r="E15" s="7">
        <v>42000</v>
      </c>
      <c r="F15" s="7">
        <v>68000</v>
      </c>
      <c r="G15" s="7">
        <v>128000</v>
      </c>
      <c r="H15" s="7">
        <v>297000</v>
      </c>
      <c r="I15" s="8">
        <v>40.990380432797501</v>
      </c>
      <c r="J15" s="8">
        <v>27.175702468387001</v>
      </c>
      <c r="K15" s="8">
        <v>42.326112451500599</v>
      </c>
      <c r="L15" s="8">
        <v>17.785961596324899</v>
      </c>
      <c r="M15" s="8">
        <v>18.3171950921103</v>
      </c>
      <c r="N15" s="8">
        <v>34.0347908001565</v>
      </c>
      <c r="O15" s="8">
        <v>90.484480140240194</v>
      </c>
      <c r="P15" s="7"/>
    </row>
    <row r="16" spans="1:16" x14ac:dyDescent="0.2">
      <c r="A16" s="11" t="s">
        <v>113</v>
      </c>
      <c r="B16" s="7">
        <v>625000</v>
      </c>
      <c r="C16" s="7">
        <v>328000</v>
      </c>
      <c r="D16" s="7">
        <v>89000</v>
      </c>
      <c r="E16" s="7">
        <v>41000</v>
      </c>
      <c r="F16" s="7">
        <v>64000</v>
      </c>
      <c r="G16" s="7">
        <v>134000</v>
      </c>
      <c r="H16" s="7">
        <v>297000</v>
      </c>
      <c r="I16" s="8">
        <v>41.436615385023401</v>
      </c>
      <c r="J16" s="8">
        <v>27.831952065872901</v>
      </c>
      <c r="K16" s="8">
        <v>45.935128953996902</v>
      </c>
      <c r="L16" s="8">
        <v>17.336363250222998</v>
      </c>
      <c r="M16" s="8">
        <v>17.084045079017201</v>
      </c>
      <c r="N16" s="8">
        <v>35.701668041182302</v>
      </c>
      <c r="O16" s="8">
        <v>89.939429529693498</v>
      </c>
      <c r="P16" s="7"/>
    </row>
    <row r="17" spans="1:16" x14ac:dyDescent="0.2">
      <c r="A17" s="11" t="s">
        <v>114</v>
      </c>
      <c r="B17" s="7">
        <v>613000</v>
      </c>
      <c r="C17" s="7">
        <v>313000</v>
      </c>
      <c r="D17" s="7">
        <v>94000</v>
      </c>
      <c r="E17" s="7">
        <v>36000</v>
      </c>
      <c r="F17" s="7">
        <v>58000</v>
      </c>
      <c r="G17" s="7">
        <v>126000</v>
      </c>
      <c r="H17" s="7">
        <v>300000</v>
      </c>
      <c r="I17" s="8">
        <v>40.579950004766502</v>
      </c>
      <c r="J17" s="8">
        <v>26.601303362280898</v>
      </c>
      <c r="K17" s="8">
        <v>48.222017905664003</v>
      </c>
      <c r="L17" s="8">
        <v>15.301921414856199</v>
      </c>
      <c r="M17" s="8">
        <v>15.5839138984197</v>
      </c>
      <c r="N17" s="8">
        <v>33.387588363891702</v>
      </c>
      <c r="O17" s="8">
        <v>90.162157931650995</v>
      </c>
      <c r="P17" s="7"/>
    </row>
    <row r="18" spans="1:16" x14ac:dyDescent="0.2">
      <c r="A18" s="11" t="s">
        <v>117</v>
      </c>
      <c r="B18" s="7">
        <v>-6000</v>
      </c>
      <c r="C18" s="7">
        <v>-9000</v>
      </c>
      <c r="D18" s="7">
        <v>13000</v>
      </c>
      <c r="E18" s="7">
        <v>-2000</v>
      </c>
      <c r="F18" s="7">
        <v>-6000</v>
      </c>
      <c r="G18" s="7">
        <v>-14000</v>
      </c>
      <c r="H18" s="7">
        <v>4000</v>
      </c>
      <c r="I18" s="8">
        <v>-0.627254166476099</v>
      </c>
      <c r="J18" s="8">
        <v>-0.84105795599550204</v>
      </c>
      <c r="K18" s="8">
        <v>6.2226916029666102</v>
      </c>
      <c r="L18" s="8">
        <v>-0.70099579457159999</v>
      </c>
      <c r="M18" s="8">
        <v>-1.6670016552210001</v>
      </c>
      <c r="N18" s="8">
        <v>-3.8913464170360998</v>
      </c>
      <c r="O18" s="8">
        <v>-0.88984839602150601</v>
      </c>
      <c r="P18" s="7" t="s">
        <v>116</v>
      </c>
    </row>
    <row r="19" spans="1:16" x14ac:dyDescent="0.2">
      <c r="A19" s="7"/>
      <c r="B19" s="7"/>
      <c r="C19" s="7"/>
      <c r="D19" s="7"/>
      <c r="E19" s="7"/>
      <c r="F19" s="7"/>
      <c r="G19" s="7"/>
      <c r="H19" s="7"/>
      <c r="I19" s="8"/>
      <c r="J19" s="8"/>
      <c r="K19" s="8"/>
      <c r="L19" s="8"/>
      <c r="M19" s="8"/>
      <c r="N19" s="8"/>
      <c r="O19" s="8"/>
      <c r="P19" s="7"/>
    </row>
    <row r="20" spans="1:16" ht="30" customHeight="1" x14ac:dyDescent="0.25">
      <c r="A20" s="3" t="s">
        <v>282</v>
      </c>
    </row>
    <row r="21" spans="1:16" ht="47.25" x14ac:dyDescent="0.25">
      <c r="A21" s="5" t="s">
        <v>76</v>
      </c>
      <c r="B21" s="6" t="s">
        <v>297</v>
      </c>
      <c r="C21" s="6" t="s">
        <v>298</v>
      </c>
      <c r="D21" s="6" t="s">
        <v>299</v>
      </c>
      <c r="E21" s="6" t="s">
        <v>300</v>
      </c>
      <c r="F21" s="6" t="s">
        <v>301</v>
      </c>
      <c r="G21" s="6" t="s">
        <v>302</v>
      </c>
      <c r="H21" s="6" t="s">
        <v>303</v>
      </c>
      <c r="I21" s="6" t="s">
        <v>304</v>
      </c>
      <c r="J21" s="6" t="s">
        <v>305</v>
      </c>
      <c r="K21" s="6" t="s">
        <v>306</v>
      </c>
      <c r="L21" s="6" t="s">
        <v>307</v>
      </c>
      <c r="M21" s="6" t="s">
        <v>308</v>
      </c>
      <c r="N21" s="6" t="s">
        <v>309</v>
      </c>
      <c r="O21" s="6" t="s">
        <v>310</v>
      </c>
      <c r="P21" s="6" t="s">
        <v>104</v>
      </c>
    </row>
    <row r="22" spans="1:16" x14ac:dyDescent="0.2">
      <c r="A22" s="11" t="s">
        <v>105</v>
      </c>
      <c r="B22" s="7">
        <v>272000</v>
      </c>
      <c r="C22" s="7">
        <v>143000</v>
      </c>
      <c r="D22" s="7">
        <v>50000</v>
      </c>
      <c r="E22" s="7">
        <v>17000</v>
      </c>
      <c r="F22" s="7">
        <v>20000</v>
      </c>
      <c r="G22" s="7">
        <v>56000</v>
      </c>
      <c r="H22" s="7">
        <v>129000</v>
      </c>
      <c r="I22" s="8">
        <v>37.6165694188782</v>
      </c>
      <c r="J22" s="8">
        <v>24.8683512620599</v>
      </c>
      <c r="K22" s="8">
        <v>49.269027437313603</v>
      </c>
      <c r="L22" s="8">
        <v>14.052905838229</v>
      </c>
      <c r="M22" s="8">
        <v>11.689611013286401</v>
      </c>
      <c r="N22" s="8">
        <v>31.149773491565</v>
      </c>
      <c r="O22" s="8">
        <v>87.937982798847798</v>
      </c>
      <c r="P22" s="7"/>
    </row>
    <row r="23" spans="1:16" x14ac:dyDescent="0.2">
      <c r="A23" s="11" t="s">
        <v>107</v>
      </c>
      <c r="B23" s="7">
        <v>259000</v>
      </c>
      <c r="C23" s="7">
        <v>137000</v>
      </c>
      <c r="D23" s="7">
        <v>48000</v>
      </c>
      <c r="E23" s="7">
        <v>14000</v>
      </c>
      <c r="F23" s="7">
        <v>20000</v>
      </c>
      <c r="G23" s="7">
        <v>55000</v>
      </c>
      <c r="H23" s="7">
        <v>122000</v>
      </c>
      <c r="I23" s="8">
        <v>35.847445803005201</v>
      </c>
      <c r="J23" s="8">
        <v>23.7198688270269</v>
      </c>
      <c r="K23" s="8">
        <v>47.068773910563401</v>
      </c>
      <c r="L23" s="8">
        <v>11.6023335598389</v>
      </c>
      <c r="M23" s="8">
        <v>11.2209637714684</v>
      </c>
      <c r="N23" s="8">
        <v>30.806684432600498</v>
      </c>
      <c r="O23" s="8">
        <v>83.714779708738504</v>
      </c>
      <c r="P23" s="7"/>
    </row>
    <row r="24" spans="1:16" x14ac:dyDescent="0.2">
      <c r="A24" s="11" t="s">
        <v>108</v>
      </c>
      <c r="B24" s="7">
        <v>263000</v>
      </c>
      <c r="C24" s="7">
        <v>138000</v>
      </c>
      <c r="D24" s="7">
        <v>45000</v>
      </c>
      <c r="E24" s="7">
        <v>16000</v>
      </c>
      <c r="F24" s="7">
        <v>23000</v>
      </c>
      <c r="G24" s="7">
        <v>53000</v>
      </c>
      <c r="H24" s="7">
        <v>126000</v>
      </c>
      <c r="I24" s="8">
        <v>36.265935307818502</v>
      </c>
      <c r="J24" s="8">
        <v>23.768156998768401</v>
      </c>
      <c r="K24" s="8">
        <v>43.8375789928171</v>
      </c>
      <c r="L24" s="8">
        <v>13.3385148375681</v>
      </c>
      <c r="M24" s="8">
        <v>13.3749978636009</v>
      </c>
      <c r="N24" s="8">
        <v>29.531543408538202</v>
      </c>
      <c r="O24" s="8">
        <v>85.591180861870299</v>
      </c>
      <c r="P24" s="7"/>
    </row>
    <row r="25" spans="1:16" x14ac:dyDescent="0.2">
      <c r="A25" s="11" t="s">
        <v>109</v>
      </c>
      <c r="B25" s="7">
        <v>267000</v>
      </c>
      <c r="C25" s="7">
        <v>135000</v>
      </c>
      <c r="D25" s="7">
        <v>41000</v>
      </c>
      <c r="E25" s="7">
        <v>13000</v>
      </c>
      <c r="F25" s="7">
        <v>23000</v>
      </c>
      <c r="G25" s="7">
        <v>58000</v>
      </c>
      <c r="H25" s="7">
        <v>132000</v>
      </c>
      <c r="I25" s="8">
        <v>36.526698932917398</v>
      </c>
      <c r="J25" s="8">
        <v>23.328339915565799</v>
      </c>
      <c r="K25" s="8">
        <v>41.473175330732303</v>
      </c>
      <c r="L25" s="8">
        <v>11.0091743119266</v>
      </c>
      <c r="M25" s="8">
        <v>12.774397866488901</v>
      </c>
      <c r="N25" s="8">
        <v>31.699902856456799</v>
      </c>
      <c r="O25" s="8">
        <v>87.055515957868096</v>
      </c>
      <c r="P25" s="7"/>
    </row>
    <row r="26" spans="1:16" x14ac:dyDescent="0.2">
      <c r="A26" s="11" t="s">
        <v>110</v>
      </c>
      <c r="B26" s="7">
        <v>269000</v>
      </c>
      <c r="C26" s="7">
        <v>133000</v>
      </c>
      <c r="D26" s="7">
        <v>39000</v>
      </c>
      <c r="E26" s="7">
        <v>11000</v>
      </c>
      <c r="F26" s="7">
        <v>22000</v>
      </c>
      <c r="G26" s="7">
        <v>61000</v>
      </c>
      <c r="H26" s="7">
        <v>136000</v>
      </c>
      <c r="I26" s="8">
        <v>36.750529487543403</v>
      </c>
      <c r="J26" s="8">
        <v>22.947565407540299</v>
      </c>
      <c r="K26" s="8">
        <v>39.560021237590497</v>
      </c>
      <c r="L26" s="8">
        <v>9.5169288645690795</v>
      </c>
      <c r="M26" s="8">
        <v>12.187227616684201</v>
      </c>
      <c r="N26" s="8">
        <v>33.037831825839497</v>
      </c>
      <c r="O26" s="8">
        <v>89.289719993965704</v>
      </c>
      <c r="P26" s="7"/>
    </row>
    <row r="27" spans="1:16" x14ac:dyDescent="0.2">
      <c r="A27" s="11" t="s">
        <v>111</v>
      </c>
      <c r="B27" s="7">
        <v>267000</v>
      </c>
      <c r="C27" s="7">
        <v>134000</v>
      </c>
      <c r="D27" s="7">
        <v>43000</v>
      </c>
      <c r="E27" s="7">
        <v>12000</v>
      </c>
      <c r="F27" s="7">
        <v>22000</v>
      </c>
      <c r="G27" s="7">
        <v>57000</v>
      </c>
      <c r="H27" s="7">
        <v>134000</v>
      </c>
      <c r="I27" s="8">
        <v>36.437480840628098</v>
      </c>
      <c r="J27" s="8">
        <v>23.033054705356498</v>
      </c>
      <c r="K27" s="8">
        <v>42.648927124493603</v>
      </c>
      <c r="L27" s="8">
        <v>10.334226774107901</v>
      </c>
      <c r="M27" s="8">
        <v>12.2064868283104</v>
      </c>
      <c r="N27" s="8">
        <v>31.061513989366301</v>
      </c>
      <c r="O27" s="8">
        <v>87.172733910503794</v>
      </c>
      <c r="P27" s="7"/>
    </row>
    <row r="28" spans="1:16" x14ac:dyDescent="0.2">
      <c r="A28" s="11" t="s">
        <v>112</v>
      </c>
      <c r="B28" s="7">
        <v>267000</v>
      </c>
      <c r="C28" s="7">
        <v>133000</v>
      </c>
      <c r="D28" s="7">
        <v>43000</v>
      </c>
      <c r="E28" s="9">
        <v>10000</v>
      </c>
      <c r="F28" s="7">
        <v>24000</v>
      </c>
      <c r="G28" s="7">
        <v>57000</v>
      </c>
      <c r="H28" s="7">
        <v>134000</v>
      </c>
      <c r="I28" s="8">
        <v>36.356897750007803</v>
      </c>
      <c r="J28" s="8">
        <v>22.930904483685801</v>
      </c>
      <c r="K28" s="8">
        <v>42.4588200059898</v>
      </c>
      <c r="L28" s="10">
        <v>8.4348198970840507</v>
      </c>
      <c r="M28" s="8">
        <v>13.2375759187835</v>
      </c>
      <c r="N28" s="8">
        <v>31.0066419860627</v>
      </c>
      <c r="O28" s="8">
        <v>86.889420179991106</v>
      </c>
      <c r="P28" s="7" t="s">
        <v>311</v>
      </c>
    </row>
    <row r="29" spans="1:16" x14ac:dyDescent="0.2">
      <c r="A29" s="11" t="s">
        <v>113</v>
      </c>
      <c r="B29" s="7">
        <v>267000</v>
      </c>
      <c r="C29" s="7">
        <v>136000</v>
      </c>
      <c r="D29" s="7">
        <v>41000</v>
      </c>
      <c r="E29" s="9">
        <v>12000</v>
      </c>
      <c r="F29" s="7">
        <v>22000</v>
      </c>
      <c r="G29" s="7">
        <v>61000</v>
      </c>
      <c r="H29" s="7">
        <v>131000</v>
      </c>
      <c r="I29" s="8">
        <v>36.250775578476301</v>
      </c>
      <c r="J29" s="8">
        <v>23.330443219586702</v>
      </c>
      <c r="K29" s="8">
        <v>41.007373207693597</v>
      </c>
      <c r="L29" s="10">
        <v>10.4159327771525</v>
      </c>
      <c r="M29" s="8">
        <v>11.913271516144</v>
      </c>
      <c r="N29" s="8">
        <v>33.078146099229002</v>
      </c>
      <c r="O29" s="8">
        <v>84.6259379730121</v>
      </c>
      <c r="P29" s="7" t="s">
        <v>311</v>
      </c>
    </row>
    <row r="30" spans="1:16" x14ac:dyDescent="0.2">
      <c r="A30" s="11" t="s">
        <v>114</v>
      </c>
      <c r="B30" s="7">
        <v>266000</v>
      </c>
      <c r="C30" s="7">
        <v>132000</v>
      </c>
      <c r="D30" s="7">
        <v>47000</v>
      </c>
      <c r="E30" s="9">
        <v>8000</v>
      </c>
      <c r="F30" s="7">
        <v>22000</v>
      </c>
      <c r="G30" s="7">
        <v>54000</v>
      </c>
      <c r="H30" s="7">
        <v>134000</v>
      </c>
      <c r="I30" s="8">
        <v>36.013049571565297</v>
      </c>
      <c r="J30" s="8">
        <v>22.641444557722</v>
      </c>
      <c r="K30" s="8">
        <v>46.762639892054899</v>
      </c>
      <c r="L30" s="10">
        <v>7.1228749731009202</v>
      </c>
      <c r="M30" s="8">
        <v>12.420253751871099</v>
      </c>
      <c r="N30" s="8">
        <v>29.296102891929699</v>
      </c>
      <c r="O30" s="8">
        <v>85.824532639951798</v>
      </c>
      <c r="P30" s="7" t="s">
        <v>311</v>
      </c>
    </row>
    <row r="31" spans="1:16" x14ac:dyDescent="0.2">
      <c r="A31" s="11" t="s">
        <v>117</v>
      </c>
      <c r="B31" s="7">
        <v>-4000</v>
      </c>
      <c r="C31" s="7">
        <v>-1000</v>
      </c>
      <c r="D31" s="7">
        <v>8000</v>
      </c>
      <c r="E31" s="9">
        <v>-3000</v>
      </c>
      <c r="F31" s="7">
        <v>1000</v>
      </c>
      <c r="G31" s="7">
        <v>-7000</v>
      </c>
      <c r="H31" s="7">
        <v>-2000</v>
      </c>
      <c r="I31" s="8">
        <v>-0.73747991597810603</v>
      </c>
      <c r="J31" s="8">
        <v>-0.30612084981829901</v>
      </c>
      <c r="K31" s="8">
        <v>7.2026186544644002</v>
      </c>
      <c r="L31" s="10">
        <v>-2.3940538914681602</v>
      </c>
      <c r="M31" s="8">
        <v>0.23302613518689899</v>
      </c>
      <c r="N31" s="8">
        <v>-3.7417289339097999</v>
      </c>
      <c r="O31" s="8">
        <v>-3.46518735401391</v>
      </c>
      <c r="P31" s="7" t="s">
        <v>311</v>
      </c>
    </row>
    <row r="32" spans="1:16" x14ac:dyDescent="0.2">
      <c r="A32" s="7"/>
      <c r="B32" s="7"/>
      <c r="C32" s="7"/>
      <c r="D32" s="7"/>
      <c r="E32" s="7"/>
      <c r="F32" s="7"/>
      <c r="G32" s="7"/>
      <c r="H32" s="7"/>
      <c r="I32" s="8"/>
      <c r="J32" s="8"/>
      <c r="K32" s="8"/>
      <c r="L32" s="8"/>
      <c r="M32" s="8"/>
      <c r="N32" s="8"/>
      <c r="O32" s="8"/>
      <c r="P32" s="7"/>
    </row>
    <row r="33" spans="1:16" ht="30" customHeight="1" x14ac:dyDescent="0.25">
      <c r="A33" s="3" t="s">
        <v>283</v>
      </c>
    </row>
    <row r="34" spans="1:16" ht="47.25" x14ac:dyDescent="0.25">
      <c r="A34" s="5" t="s">
        <v>76</v>
      </c>
      <c r="B34" s="6" t="s">
        <v>312</v>
      </c>
      <c r="C34" s="6" t="s">
        <v>313</v>
      </c>
      <c r="D34" s="6" t="s">
        <v>314</v>
      </c>
      <c r="E34" s="6" t="s">
        <v>315</v>
      </c>
      <c r="F34" s="6" t="s">
        <v>316</v>
      </c>
      <c r="G34" s="6" t="s">
        <v>317</v>
      </c>
      <c r="H34" s="6" t="s">
        <v>318</v>
      </c>
      <c r="I34" s="6" t="s">
        <v>319</v>
      </c>
      <c r="J34" s="6" t="s">
        <v>320</v>
      </c>
      <c r="K34" s="6" t="s">
        <v>321</v>
      </c>
      <c r="L34" s="6" t="s">
        <v>322</v>
      </c>
      <c r="M34" s="6" t="s">
        <v>323</v>
      </c>
      <c r="N34" s="6" t="s">
        <v>324</v>
      </c>
      <c r="O34" s="6" t="s">
        <v>325</v>
      </c>
      <c r="P34" s="6" t="s">
        <v>104</v>
      </c>
    </row>
    <row r="35" spans="1:16" x14ac:dyDescent="0.2">
      <c r="A35" s="11" t="s">
        <v>105</v>
      </c>
      <c r="B35" s="7">
        <v>345000</v>
      </c>
      <c r="C35" s="7">
        <v>189000</v>
      </c>
      <c r="D35" s="7">
        <v>54000</v>
      </c>
      <c r="E35" s="7">
        <v>26000</v>
      </c>
      <c r="F35" s="7">
        <v>35000</v>
      </c>
      <c r="G35" s="7">
        <v>74000</v>
      </c>
      <c r="H35" s="7">
        <v>157000</v>
      </c>
      <c r="I35" s="8">
        <v>45.679515115614898</v>
      </c>
      <c r="J35" s="8">
        <v>32.0660575769828</v>
      </c>
      <c r="K35" s="8">
        <v>56.035466412637298</v>
      </c>
      <c r="L35" s="8">
        <v>21.597193216940902</v>
      </c>
      <c r="M35" s="8">
        <v>19.164769316467201</v>
      </c>
      <c r="N35" s="8">
        <v>39.222999140556198</v>
      </c>
      <c r="O35" s="8">
        <v>93.473333889995601</v>
      </c>
      <c r="P35" s="7"/>
    </row>
    <row r="36" spans="1:16" x14ac:dyDescent="0.2">
      <c r="A36" s="11" t="s">
        <v>107</v>
      </c>
      <c r="B36" s="7">
        <v>346000</v>
      </c>
      <c r="C36" s="7">
        <v>191000</v>
      </c>
      <c r="D36" s="7">
        <v>51000</v>
      </c>
      <c r="E36" s="7">
        <v>26000</v>
      </c>
      <c r="F36" s="7">
        <v>39000</v>
      </c>
      <c r="G36" s="7">
        <v>76000</v>
      </c>
      <c r="H36" s="7">
        <v>155000</v>
      </c>
      <c r="I36" s="8">
        <v>45.720742137766699</v>
      </c>
      <c r="J36" s="8">
        <v>32.3853609534928</v>
      </c>
      <c r="K36" s="8">
        <v>53.2160073616296</v>
      </c>
      <c r="L36" s="8">
        <v>21.4112287552251</v>
      </c>
      <c r="M36" s="8">
        <v>20.908663688563099</v>
      </c>
      <c r="N36" s="8">
        <v>40.057759054659101</v>
      </c>
      <c r="O36" s="8">
        <v>92.545699373197607</v>
      </c>
      <c r="P36" s="7"/>
    </row>
    <row r="37" spans="1:16" x14ac:dyDescent="0.2">
      <c r="A37" s="11" t="s">
        <v>108</v>
      </c>
      <c r="B37" s="7">
        <v>336000</v>
      </c>
      <c r="C37" s="7">
        <v>181000</v>
      </c>
      <c r="D37" s="7">
        <v>46000</v>
      </c>
      <c r="E37" s="7">
        <v>27000</v>
      </c>
      <c r="F37" s="7">
        <v>35000</v>
      </c>
      <c r="G37" s="7">
        <v>73000</v>
      </c>
      <c r="H37" s="7">
        <v>156000</v>
      </c>
      <c r="I37" s="8">
        <v>44.315199173579899</v>
      </c>
      <c r="J37" s="8">
        <v>30.561381946595802</v>
      </c>
      <c r="K37" s="8">
        <v>47.618352298209203</v>
      </c>
      <c r="L37" s="8">
        <v>22.539151285061301</v>
      </c>
      <c r="M37" s="8">
        <v>18.770681756938799</v>
      </c>
      <c r="N37" s="8">
        <v>38.575197052277701</v>
      </c>
      <c r="O37" s="8">
        <v>92.607871226216005</v>
      </c>
      <c r="P37" s="7"/>
    </row>
    <row r="38" spans="1:16" x14ac:dyDescent="0.2">
      <c r="A38" s="11" t="s">
        <v>109</v>
      </c>
      <c r="B38" s="7">
        <v>353000</v>
      </c>
      <c r="C38" s="7">
        <v>196000</v>
      </c>
      <c r="D38" s="7">
        <v>43000</v>
      </c>
      <c r="E38" s="7">
        <v>30000</v>
      </c>
      <c r="F38" s="7">
        <v>43000</v>
      </c>
      <c r="G38" s="7">
        <v>79000</v>
      </c>
      <c r="H38" s="7">
        <v>157000</v>
      </c>
      <c r="I38" s="8">
        <v>45.9881173780091</v>
      </c>
      <c r="J38" s="8">
        <v>32.866815035697499</v>
      </c>
      <c r="K38" s="8">
        <v>46.5197016272921</v>
      </c>
      <c r="L38" s="8">
        <v>25.145835404859</v>
      </c>
      <c r="M38" s="8">
        <v>22.605265773518401</v>
      </c>
      <c r="N38" s="8">
        <v>41.348103250078402</v>
      </c>
      <c r="O38" s="8">
        <v>91.585413473362706</v>
      </c>
      <c r="P38" s="7"/>
    </row>
    <row r="39" spans="1:16" x14ac:dyDescent="0.2">
      <c r="A39" s="11" t="s">
        <v>110</v>
      </c>
      <c r="B39" s="7">
        <v>349000</v>
      </c>
      <c r="C39" s="7">
        <v>190000</v>
      </c>
      <c r="D39" s="7">
        <v>42000</v>
      </c>
      <c r="E39" s="7">
        <v>27000</v>
      </c>
      <c r="F39" s="7">
        <v>42000</v>
      </c>
      <c r="G39" s="7">
        <v>79000</v>
      </c>
      <c r="H39" s="7">
        <v>160000</v>
      </c>
      <c r="I39" s="8">
        <v>45.455456041418699</v>
      </c>
      <c r="J39" s="8">
        <v>31.8169163840785</v>
      </c>
      <c r="K39" s="8">
        <v>44.613600738657098</v>
      </c>
      <c r="L39" s="8">
        <v>22.311293689138701</v>
      </c>
      <c r="M39" s="8">
        <v>22.0203203354999</v>
      </c>
      <c r="N39" s="8">
        <v>41.338015675060802</v>
      </c>
      <c r="O39" s="8">
        <v>92.609923402972299</v>
      </c>
      <c r="P39" s="7"/>
    </row>
    <row r="40" spans="1:16" x14ac:dyDescent="0.2">
      <c r="A40" s="11" t="s">
        <v>111</v>
      </c>
      <c r="B40" s="7">
        <v>350000</v>
      </c>
      <c r="C40" s="7">
        <v>191000</v>
      </c>
      <c r="D40" s="7">
        <v>40000</v>
      </c>
      <c r="E40" s="7">
        <v>31000</v>
      </c>
      <c r="F40" s="7">
        <v>45000</v>
      </c>
      <c r="G40" s="7">
        <v>75000</v>
      </c>
      <c r="H40" s="7">
        <v>159000</v>
      </c>
      <c r="I40" s="8">
        <v>45.535865110489098</v>
      </c>
      <c r="J40" s="8">
        <v>32.069630029669398</v>
      </c>
      <c r="K40" s="8">
        <v>42.971573179493198</v>
      </c>
      <c r="L40" s="8">
        <v>25.864774624374</v>
      </c>
      <c r="M40" s="8">
        <v>23.4448510193413</v>
      </c>
      <c r="N40" s="8">
        <v>39.243798207212798</v>
      </c>
      <c r="O40" s="8">
        <v>91.855360243681503</v>
      </c>
      <c r="P40" s="7"/>
    </row>
    <row r="41" spans="1:16" x14ac:dyDescent="0.2">
      <c r="A41" s="11" t="s">
        <v>112</v>
      </c>
      <c r="B41" s="7">
        <v>350000</v>
      </c>
      <c r="C41" s="7">
        <v>187000</v>
      </c>
      <c r="D41" s="7">
        <v>39000</v>
      </c>
      <c r="E41" s="7">
        <v>32000</v>
      </c>
      <c r="F41" s="7">
        <v>44000</v>
      </c>
      <c r="G41" s="7">
        <v>71000</v>
      </c>
      <c r="H41" s="7">
        <v>163000</v>
      </c>
      <c r="I41" s="8">
        <v>45.411647446329702</v>
      </c>
      <c r="J41" s="8">
        <v>31.310917323494898</v>
      </c>
      <c r="K41" s="8">
        <v>42.1837689663665</v>
      </c>
      <c r="L41" s="8">
        <v>26.920338116899998</v>
      </c>
      <c r="M41" s="8">
        <v>23.105492725990501</v>
      </c>
      <c r="N41" s="8">
        <v>36.930076154683</v>
      </c>
      <c r="O41" s="8">
        <v>93.669004465156902</v>
      </c>
      <c r="P41" s="7"/>
    </row>
    <row r="42" spans="1:16" x14ac:dyDescent="0.2">
      <c r="A42" s="11" t="s">
        <v>113</v>
      </c>
      <c r="B42" s="7">
        <v>358000</v>
      </c>
      <c r="C42" s="7">
        <v>192000</v>
      </c>
      <c r="D42" s="7">
        <v>48000</v>
      </c>
      <c r="E42" s="7">
        <v>29000</v>
      </c>
      <c r="F42" s="7">
        <v>42000</v>
      </c>
      <c r="G42" s="7">
        <v>73000</v>
      </c>
      <c r="H42" s="7">
        <v>166000</v>
      </c>
      <c r="I42" s="8">
        <v>46.386899863270202</v>
      </c>
      <c r="J42" s="8">
        <v>32.218759377760897</v>
      </c>
      <c r="K42" s="8">
        <v>51.223835967535202</v>
      </c>
      <c r="L42" s="8">
        <v>24.1026201056779</v>
      </c>
      <c r="M42" s="8">
        <v>21.962563160312399</v>
      </c>
      <c r="N42" s="8">
        <v>38.208121352102097</v>
      </c>
      <c r="O42" s="8">
        <v>94.6506076388889</v>
      </c>
      <c r="P42" s="7"/>
    </row>
    <row r="43" spans="1:16" x14ac:dyDescent="0.2">
      <c r="A43" s="11" t="s">
        <v>114</v>
      </c>
      <c r="B43" s="7">
        <v>347000</v>
      </c>
      <c r="C43" s="7">
        <v>182000</v>
      </c>
      <c r="D43" s="7">
        <v>47000</v>
      </c>
      <c r="E43" s="7">
        <v>28000</v>
      </c>
      <c r="F43" s="7">
        <v>36000</v>
      </c>
      <c r="G43" s="7">
        <v>72000</v>
      </c>
      <c r="H43" s="7">
        <v>166000</v>
      </c>
      <c r="I43" s="8">
        <v>44.940355254405702</v>
      </c>
      <c r="J43" s="8">
        <v>30.461488441001698</v>
      </c>
      <c r="K43" s="8">
        <v>49.788593641833998</v>
      </c>
      <c r="L43" s="8">
        <v>23.306712494945401</v>
      </c>
      <c r="M43" s="8">
        <v>18.571294451456801</v>
      </c>
      <c r="N43" s="8">
        <v>37.293933549255797</v>
      </c>
      <c r="O43" s="8">
        <v>94.008996728462407</v>
      </c>
      <c r="P43" s="7"/>
    </row>
    <row r="44" spans="1:16" x14ac:dyDescent="0.2">
      <c r="A44" s="11" t="s">
        <v>117</v>
      </c>
      <c r="B44" s="7">
        <v>-2000</v>
      </c>
      <c r="C44" s="7">
        <v>-8000</v>
      </c>
      <c r="D44" s="7">
        <v>5000</v>
      </c>
      <c r="E44" s="7">
        <v>1000</v>
      </c>
      <c r="F44" s="7">
        <v>-7000</v>
      </c>
      <c r="G44" s="7">
        <v>-7000</v>
      </c>
      <c r="H44" s="7">
        <v>6000</v>
      </c>
      <c r="I44" s="8">
        <v>-0.515100787012997</v>
      </c>
      <c r="J44" s="8">
        <v>-1.3554279430767999</v>
      </c>
      <c r="K44" s="8">
        <v>5.1749929031769</v>
      </c>
      <c r="L44" s="8">
        <v>0.99541880580669995</v>
      </c>
      <c r="M44" s="8">
        <v>-3.4490258840430998</v>
      </c>
      <c r="N44" s="8">
        <v>-4.0440821258050104</v>
      </c>
      <c r="O44" s="8">
        <v>1.39907332549011</v>
      </c>
      <c r="P44" s="7" t="s">
        <v>116</v>
      </c>
    </row>
    <row r="45" spans="1:16" x14ac:dyDescent="0.2">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Labour-force-survey-tables-April_2024 </dc:title>
  <dc:creator>2337760</dc:creator>
  <cp:lastModifiedBy>McFetridge, Mark</cp:lastModifiedBy>
  <dcterms:created xsi:type="dcterms:W3CDTF">2024-04-11T10:01:50Z</dcterms:created>
  <dcterms:modified xsi:type="dcterms:W3CDTF">2024-04-12T15:35:06Z</dcterms:modified>
</cp:coreProperties>
</file>