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ables/table3.xml" ContentType="application/vnd.openxmlformats-officedocument.spreadsheetml.table+xml"/>
  <Override PartName="/xl/drawings/drawing7.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ables/table4.xml" ContentType="application/vnd.openxmlformats-officedocument.spreadsheetml.table+xml"/>
  <Override PartName="/xl/drawings/drawing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ables/table5.xml" ContentType="application/vnd.openxmlformats-officedocument.spreadsheetml.table+xml"/>
  <Override PartName="/xl/drawings/drawing9.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tables/table6.xml" ContentType="application/vnd.openxmlformats-officedocument.spreadsheetml.table+xml"/>
  <Override PartName="/xl/tables/table7.xml" ContentType="application/vnd.openxmlformats-officedocument.spreadsheetml.table+xml"/>
  <Override PartName="/xl/drawings/drawing10.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tables/table8.xml" ContentType="application/vnd.openxmlformats-officedocument.spreadsheetml.table+xml"/>
  <Override PartName="/xl/drawings/drawing11.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2.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tables/table13.xml" ContentType="application/vnd.openxmlformats-officedocument.spreadsheetml.table+xml"/>
  <Override PartName="/xl/tables/table14.xml" ContentType="application/vnd.openxmlformats-officedocument.spreadsheetml.table+xml"/>
  <Override PartName="/xl/drawings/drawing13.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tables/table15.xml" ContentType="application/vnd.openxmlformats-officedocument.spreadsheetml.table+xml"/>
  <Override PartName="/xl/drawings/drawing14.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ables/table16.xml" ContentType="application/vnd.openxmlformats-officedocument.spreadsheetml.table+xml"/>
  <Override PartName="/xl/drawings/drawing1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tables/table17.xml" ContentType="application/vnd.openxmlformats-officedocument.spreadsheetml.table+xml"/>
  <Override PartName="/xl/drawings/drawing16.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ables/table18.xml" ContentType="application/vnd.openxmlformats-officedocument.spreadsheetml.table+xml"/>
  <Override PartName="/xl/drawings/drawing17.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tables/table19.xml" ContentType="application/vnd.openxmlformats-officedocument.spreadsheetml.table+xml"/>
  <Override PartName="/xl/drawings/drawing18.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9.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0.xml" ContentType="application/vnd.openxmlformats-officedocument.drawingml.chartshapes+xml"/>
  <Override PartName="/xl/tables/table25.xml" ContentType="application/vnd.openxmlformats-officedocument.spreadsheetml.table+xml"/>
  <Override PartName="/xl/drawings/drawing21.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tables/table26.xml" ContentType="application/vnd.openxmlformats-officedocument.spreadsheetml.table+xml"/>
  <Override PartName="/xl/drawings/drawing22.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ables/table27.xml" ContentType="application/vnd.openxmlformats-officedocument.spreadsheetml.table+xml"/>
  <Override PartName="/xl/tables/table28.xml" ContentType="application/vnd.openxmlformats-officedocument.spreadsheetml.table+xml"/>
  <Override PartName="/xl/drawings/drawing23.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tables/table29.xml" ContentType="application/vnd.openxmlformats-officedocument.spreadsheetml.table+xml"/>
  <Override PartName="/xl/drawings/drawing24.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tables/table30.xml" ContentType="application/vnd.openxmlformats-officedocument.spreadsheetml.table+xml"/>
  <Override PartName="/xl/drawings/drawing25.xml" ContentType="application/vnd.openxmlformats-officedocument.drawing+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tables/table31.xml" ContentType="application/vnd.openxmlformats-officedocument.spreadsheetml.table+xml"/>
  <Override PartName="/xl/tables/table32.xml" ContentType="application/vnd.openxmlformats-officedocument.spreadsheetml.table+xml"/>
  <Override PartName="/xl/drawings/drawing26.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tables/table33.xml" ContentType="application/vnd.openxmlformats-officedocument.spreadsheetml.table+xml"/>
  <Override PartName="/xl/drawings/drawing27.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tables/table34.xml" ContentType="application/vnd.openxmlformats-officedocument.spreadsheetml.table+xml"/>
  <Override PartName="/xl/drawings/drawing28.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drawings/drawing29.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tables/table46.xml" ContentType="application/vnd.openxmlformats-officedocument.spreadsheetml.table+xml"/>
  <Override PartName="/xl/drawings/drawing30.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tables/table47.xml" ContentType="application/vnd.openxmlformats-officedocument.spreadsheetml.table+xml"/>
  <Override PartName="/xl/drawings/drawing31.xml" ContentType="application/vnd.openxmlformats-officedocument.drawing+xml"/>
  <Override PartName="/xl/tables/table48.xml" ContentType="application/vnd.openxmlformats-officedocument.spreadsheetml.tab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ables/table49.xml" ContentType="application/vnd.openxmlformats-officedocument.spreadsheetml.table+xml"/>
  <Override PartName="/xl/tables/table50.xml" ContentType="application/vnd.openxmlformats-officedocument.spreadsheetml.table+xml"/>
  <Override PartName="/xl/drawings/drawing32.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tables/table51.xml" ContentType="application/vnd.openxmlformats-officedocument.spreadsheetml.table+xml"/>
  <Override PartName="/xl/drawings/drawing33.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tables/table52.xml" ContentType="application/vnd.openxmlformats-officedocument.spreadsheetml.table+xml"/>
  <Override PartName="/xl/drawings/drawing34.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tables/table53.xml" ContentType="application/vnd.openxmlformats-officedocument.spreadsheetml.table+xml"/>
  <Override PartName="/xl/tables/table54.xml" ContentType="application/vnd.openxmlformats-officedocument.spreadsheetml.table+xml"/>
  <Override PartName="/xl/drawings/drawing35.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tables/table55.xml" ContentType="application/vnd.openxmlformats-officedocument.spreadsheetml.table+xml"/>
  <Override PartName="/xl/drawings/drawing36.xml" ContentType="application/vnd.openxmlformats-officedocument.drawing+xml"/>
  <Override PartName="/xl/tables/table56.xml" ContentType="application/vnd.openxmlformats-officedocument.spreadsheetml.tab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tables/table57.xml" ContentType="application/vnd.openxmlformats-officedocument.spreadsheetml.table+xml"/>
  <Override PartName="/xl/drawings/drawing37.xml" ContentType="application/vnd.openxmlformats-officedocument.drawing+xml"/>
  <Override PartName="/xl/tables/table58.xml" ContentType="application/vnd.openxmlformats-officedocument.spreadsheetml.tab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tables/table59.xml" ContentType="application/vnd.openxmlformats-officedocument.spreadsheetml.table+xml"/>
  <Override PartName="/xl/drawings/drawing38.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ables/table60.xml" ContentType="application/vnd.openxmlformats-officedocument.spreadsheetml.table+xml"/>
  <Override PartName="/xl/drawings/drawing39.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ables/table61.xml" ContentType="application/vnd.openxmlformats-officedocument.spreadsheetml.table+xml"/>
  <Override PartName="/xl/drawings/drawing40.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ables/table62.xml" ContentType="application/vnd.openxmlformats-officedocument.spreadsheetml.table+xml"/>
  <Override PartName="/xl/drawings/drawing41.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tables/table63.xml" ContentType="application/vnd.openxmlformats-officedocument.spreadsheetml.table+xml"/>
  <Override PartName="/xl/drawings/drawing42.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tables/table64.xml" ContentType="application/vnd.openxmlformats-officedocument.spreadsheetml.table+xml"/>
  <Override PartName="/xl/drawings/drawing43.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ables/table65.xml" ContentType="application/vnd.openxmlformats-officedocument.spreadsheetml.table+xml"/>
  <Override PartName="/xl/drawings/drawing44.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45.xml" ContentType="application/vnd.openxmlformats-officedocument.drawing+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ables/table69.xml" ContentType="application/vnd.openxmlformats-officedocument.spreadsheetml.table+xml"/>
  <Override PartName="/xl/tables/table70.xml" ContentType="application/vnd.openxmlformats-officedocument.spreadsheetml.table+xml"/>
  <Override PartName="/xl/drawings/drawing46.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tables/table71.xml" ContentType="application/vnd.openxmlformats-officedocument.spreadsheetml.table+xml"/>
  <Override PartName="/xl/drawings/drawing4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tables/table72.xml" ContentType="application/vnd.openxmlformats-officedocument.spreadsheetml.table+xml"/>
  <Override PartName="/xl/drawings/drawing48.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tables/table73.xml" ContentType="application/vnd.openxmlformats-officedocument.spreadsheetml.table+xml"/>
  <Override PartName="/xl/drawings/drawing49.xml" ContentType="application/vnd.openxmlformats-officedocument.drawing+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tables/table74.xml" ContentType="application/vnd.openxmlformats-officedocument.spreadsheetml.table+xml"/>
  <Override PartName="/xl/drawings/drawing50.xml" ContentType="application/vnd.openxmlformats-officedocument.drawing+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tables/table7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Tourism\Alternative Data Sources Publication\"/>
    </mc:Choice>
  </mc:AlternateContent>
  <bookViews>
    <workbookView xWindow="0" yWindow="0" windowWidth="2150" windowHeight="0" tabRatio="928"/>
  </bookViews>
  <sheets>
    <sheet name="Introduction" sheetId="22" r:id="rId1"/>
    <sheet name="Contents" sheetId="2" r:id="rId2"/>
    <sheet name="Key findings" sheetId="125" r:id="rId3"/>
    <sheet name="Contact" sheetId="23" r:id="rId4"/>
    <sheet name="Time series" sheetId="21" r:id="rId5"/>
    <sheet name="Change year on year" sheetId="24" r:id="rId6"/>
    <sheet name="Sources" sheetId="114" r:id="rId7"/>
    <sheet name="COVID Impact" sheetId="9" r:id="rId8"/>
    <sheet name="TNI 360" sheetId="40" r:id="rId9"/>
    <sheet name="spending" sheetId="126" r:id="rId10"/>
    <sheet name="cost of living" sheetId="129" r:id="rId11"/>
    <sheet name="Online job posting" sheetId="39" r:id="rId12"/>
    <sheet name="air passenger flow" sheetId="14" r:id="rId13"/>
    <sheet name="APF chart" sheetId="58" r:id="rId14"/>
    <sheet name="domestic air flow" sheetId="15" r:id="rId15"/>
    <sheet name="DAF Chart" sheetId="59" r:id="rId16"/>
    <sheet name="international air flow" sheetId="16" r:id="rId17"/>
    <sheet name="international air flow chart" sheetId="60" r:id="rId18"/>
    <sheet name="airsea monthly" sheetId="41" r:id="rId19"/>
    <sheet name="airsea 12 monthly" sheetId="44" r:id="rId20"/>
    <sheet name="airseachart" sheetId="43" r:id="rId21"/>
    <sheet name="ROI Overnight trips" sheetId="127" r:id="rId22"/>
    <sheet name="ROI Overnight chart" sheetId="128" r:id="rId23"/>
    <sheet name="SC Questions" sheetId="77" r:id="rId24"/>
    <sheet name="SC Occupancy" sheetId="76" r:id="rId25"/>
    <sheet name="SC Occupancy chart" sheetId="78" r:id="rId26"/>
    <sheet name="SC Stock" sheetId="75" r:id="rId27"/>
    <sheet name="Total NI overnight trips" sheetId="17" r:id="rId28"/>
    <sheet name="NI overnight trips chart" sheetId="61" r:id="rId29"/>
    <sheet name="NI overnight trips by dest" sheetId="20" r:id="rId30"/>
    <sheet name="overnight trips des chart" sheetId="62" r:id="rId31"/>
    <sheet name="businesses" sheetId="18" r:id="rId32"/>
    <sheet name="businesses chart" sheetId="69" r:id="rId33"/>
    <sheet name="UK Travel abroad" sheetId="102" r:id="rId34"/>
    <sheet name="UK Travel abroad chart" sheetId="103" r:id="rId35"/>
    <sheet name="Overseas visits" sheetId="104" r:id="rId36"/>
    <sheet name="Overseas visits chart" sheetId="105" r:id="rId37"/>
    <sheet name="employees" sheetId="35" r:id="rId38"/>
    <sheet name="employees chart" sheetId="70" r:id="rId39"/>
    <sheet name="Hotel stock" sheetId="85" r:id="rId40"/>
    <sheet name="Accommodation stock" sheetId="86" r:id="rId41"/>
    <sheet name="Visitor Attraction" sheetId="96" r:id="rId42"/>
    <sheet name="VAS Categories" sheetId="97" r:id="rId43"/>
    <sheet name="NI High Street Scheme-expenditu" sheetId="116" r:id="rId44"/>
    <sheet name="NI HSS - expend chart" sheetId="119" r:id="rId45"/>
    <sheet name="NI High Street Scheme-transacti" sheetId="117" r:id="rId46"/>
    <sheet name="NI HSS - transaction chart" sheetId="120" r:id="rId47"/>
    <sheet name="NI High Street Scheme-av spend" sheetId="118" r:id="rId48"/>
    <sheet name="NI HSS - av spend chart" sheetId="121" r:id="rId49"/>
    <sheet name="Challenges_food_and_drink" sheetId="115" r:id="rId50"/>
    <sheet name="NI IE Traffic" sheetId="38" r:id="rId51"/>
    <sheet name="NI IE traffic change" sheetId="73" r:id="rId52"/>
    <sheet name="NI IE Traffic chart" sheetId="72" r:id="rId53"/>
    <sheet name="Hotels rooms" sheetId="11" r:id="rId54"/>
    <sheet name="Hotel rooms chart" sheetId="55" r:id="rId55"/>
    <sheet name="B&amp;B rooms" sheetId="12" r:id="rId56"/>
    <sheet name="B&amp;B rooms chart" sheetId="56" r:id="rId57"/>
    <sheet name="google trends" sheetId="34" r:id="rId58"/>
    <sheet name="Travel Survey" sheetId="36" r:id="rId59"/>
    <sheet name="Travel survey chart" sheetId="71" r:id="rId60"/>
    <sheet name="NI Intention to travel" sheetId="106" r:id="rId61"/>
    <sheet name="NI Intention to Travel chart" sheetId="107" r:id="rId62"/>
    <sheet name="Redundancies" sheetId="94" r:id="rId63"/>
    <sheet name="Redundancies chart" sheetId="95" r:id="rId64"/>
    <sheet name="UK restrictions understood" sheetId="84" r:id="rId65"/>
    <sheet name="UK Res follow COVID restriction" sheetId="83" r:id="rId66"/>
    <sheet name="Travellers Testing" sheetId="82" r:id="rId67"/>
    <sheet name="Travellers SD safety journey" sheetId="80" r:id="rId68"/>
    <sheet name="Travellers SD airports" sheetId="81" r:id="rId69"/>
    <sheet name="Travellers receive vaccine" sheetId="79" r:id="rId70"/>
    <sheet name="COVIDOP left house" sheetId="28" r:id="rId71"/>
    <sheet name="COVIDOP left house chart" sheetId="50" r:id="rId72"/>
    <sheet name="COVIDOP affect you" sheetId="25" r:id="rId73"/>
    <sheet name="COVID affect you chart" sheetId="46" r:id="rId74"/>
    <sheet name="COVIDOP left house other" sheetId="112" r:id="rId75"/>
    <sheet name="COVIDOP left houseOth Chart" sheetId="113" r:id="rId76"/>
    <sheet name="TNI Industry Barometer" sheetId="122" r:id="rId77"/>
    <sheet name="TNI Consumer Sentiment Analysis" sheetId="123" r:id="rId78"/>
    <sheet name="TIL SOAR" sheetId="124" r:id="rId79"/>
    <sheet name="Cruise Ships Monthly" sheetId="87" r:id="rId80"/>
    <sheet name="Cruise Ships 12MR" sheetId="88" r:id="rId81"/>
    <sheet name="Cruise Chart" sheetId="89" r:id="rId82"/>
    <sheet name="NI Cancelled trips" sheetId="108" r:id="rId83"/>
    <sheet name="NI cancelled trips chart" sheetId="110" r:id="rId84"/>
    <sheet name="NI Cancelled tip destination" sheetId="109" r:id="rId85"/>
    <sheet name="NI cancelled trip dest chart" sheetId="111" r:id="rId86"/>
    <sheet name="House prices" sheetId="90" r:id="rId87"/>
    <sheet name="ITT CSO" sheetId="42" r:id="rId88"/>
    <sheet name="COVIDOP NI Summer Hols 2020" sheetId="13" r:id="rId89"/>
    <sheet name="COVIDOP Summer hols chart" sheetId="45" r:id="rId90"/>
    <sheet name="COVIDOP Summer Hols 2021" sheetId="98" r:id="rId91"/>
    <sheet name="COVIDOP Summer Hols 2021 chart" sheetId="100" r:id="rId92"/>
    <sheet name="COVIDOP Usual Summer Hols" sheetId="99" r:id="rId93"/>
    <sheet name="COVIDOP Usual Summer Hols Chart" sheetId="101" r:id="rId94"/>
    <sheet name="COVIDOP affect FF" sheetId="26" r:id="rId95"/>
    <sheet name="COVIDOP affect FF chart" sheetId="47" r:id="rId96"/>
    <sheet name="COVIDOP refund" sheetId="27" r:id="rId97"/>
    <sheet name="COVIDOP refund chart" sheetId="48" r:id="rId98"/>
    <sheet name="COVIDOP park" sheetId="29" r:id="rId99"/>
    <sheet name="COVIDOP park chart" sheetId="49" r:id="rId100"/>
    <sheet name="Nation Brands Index - ranking" sheetId="32" r:id="rId101"/>
    <sheet name="NBI rank chart" sheetId="51" r:id="rId102"/>
    <sheet name="Nation Brands Index Score" sheetId="33" r:id="rId103"/>
    <sheet name="NBI score chart" sheetId="52" r:id="rId104"/>
    <sheet name="Nation Brands Index COVID" sheetId="30" r:id="rId105"/>
    <sheet name="NBI COVID chart" sheetId="53" r:id="rId106"/>
    <sheet name="NBI Country breakdown COVID" sheetId="31" r:id="rId107"/>
    <sheet name="NBI Country COVID response char" sheetId="54" r:id="rId108"/>
    <sheet name="NBI 2021 handle healthcare ove" sheetId="91" r:id="rId109"/>
    <sheet name="NBI 2021 handle healthcare coun" sheetId="92" r:id="rId110"/>
    <sheet name="reasons not open in Jul" sheetId="8" r:id="rId111"/>
    <sheet name="Reasons not open J chart" sheetId="57" r:id="rId112"/>
    <sheet name="Tourism Related Industries" sheetId="7" r:id="rId113"/>
    <sheet name="ASHE - furlough" sheetId="1" r:id="rId114"/>
    <sheet name="ASHE Furlough chart" sheetId="63" r:id="rId115"/>
    <sheet name="ASHE red furlough" sheetId="65" r:id="rId116"/>
    <sheet name="ASHE red furlough chart" sheetId="64" r:id="rId117"/>
    <sheet name="furlough scheme" sheetId="4" r:id="rId118"/>
    <sheet name="fulough scheme chart" sheetId="66" r:id="rId119"/>
    <sheet name="hours worked ASHE" sheetId="5" r:id="rId120"/>
    <sheet name="hours worked chart" sheetId="67" r:id="rId121"/>
    <sheet name="weekly pay" sheetId="6" r:id="rId122"/>
    <sheet name="weekly pay chart" sheetId="68" r:id="rId123"/>
    <sheet name="Motorhome ownership" sheetId="37" r:id="rId124"/>
    <sheet name="Red Green Amber list impact" sheetId="74" r:id="rId12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8" i="12" l="1"/>
  <c r="C99" i="12"/>
  <c r="C100" i="12"/>
  <c r="C101" i="12"/>
  <c r="C98" i="11"/>
  <c r="C99" i="11"/>
  <c r="C100" i="11"/>
  <c r="C101" i="11"/>
  <c r="I100" i="73" l="1"/>
  <c r="B100" i="73"/>
  <c r="A96" i="73"/>
  <c r="A97" i="73"/>
  <c r="A98" i="73"/>
  <c r="A99" i="73"/>
  <c r="A100" i="73"/>
  <c r="A95" i="73"/>
  <c r="B96" i="73"/>
  <c r="C96" i="73"/>
  <c r="D96" i="73"/>
  <c r="E96" i="73"/>
  <c r="F96" i="73"/>
  <c r="G96" i="73"/>
  <c r="H96" i="73"/>
  <c r="I96" i="73"/>
  <c r="B97" i="73"/>
  <c r="C97" i="73"/>
  <c r="D97" i="73"/>
  <c r="E97" i="73"/>
  <c r="F97" i="73"/>
  <c r="G97" i="73"/>
  <c r="H97" i="73"/>
  <c r="I97" i="73"/>
  <c r="B98" i="73"/>
  <c r="C98" i="73"/>
  <c r="D98" i="73"/>
  <c r="E98" i="73"/>
  <c r="F98" i="73"/>
  <c r="G98" i="73"/>
  <c r="H98" i="73"/>
  <c r="I98" i="73"/>
  <c r="B99" i="73"/>
  <c r="C99" i="73"/>
  <c r="D99" i="73"/>
  <c r="E99" i="73"/>
  <c r="F99" i="73"/>
  <c r="G99" i="73"/>
  <c r="H99" i="73"/>
  <c r="I99" i="73"/>
  <c r="C100" i="73"/>
  <c r="D100" i="73"/>
  <c r="E100" i="73"/>
  <c r="F100" i="73"/>
  <c r="G100" i="73"/>
  <c r="H100" i="73"/>
  <c r="J108" i="38"/>
  <c r="J109" i="38"/>
  <c r="J110" i="38"/>
  <c r="J111" i="38"/>
  <c r="J112" i="38"/>
  <c r="E74" i="102" l="1"/>
  <c r="C74" i="102"/>
  <c r="E74" i="104"/>
  <c r="C74" i="104"/>
  <c r="J13" i="76" l="1"/>
  <c r="J14" i="76"/>
  <c r="J9" i="75"/>
  <c r="J10" i="75"/>
  <c r="G46" i="127" l="1"/>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E46" i="127"/>
  <c r="E45" i="127"/>
  <c r="E44" i="127"/>
  <c r="E43" i="127"/>
  <c r="E42" i="127"/>
  <c r="E41" i="127"/>
  <c r="E40" i="127"/>
  <c r="E39" i="127"/>
  <c r="E38" i="127"/>
  <c r="E37" i="127"/>
  <c r="E36" i="127"/>
  <c r="E35" i="127"/>
  <c r="E34" i="127"/>
  <c r="E33" i="127"/>
  <c r="E32" i="127"/>
  <c r="E31" i="127"/>
  <c r="E30" i="127"/>
  <c r="E29" i="127"/>
  <c r="E28" i="127"/>
  <c r="E27" i="127"/>
  <c r="E26" i="127"/>
  <c r="E25" i="127"/>
  <c r="E24" i="127"/>
  <c r="E23" i="127"/>
  <c r="E22" i="127"/>
  <c r="E21" i="127"/>
  <c r="E20" i="127"/>
  <c r="E19" i="127"/>
  <c r="E18" i="127"/>
  <c r="E17" i="127"/>
  <c r="E16" i="127"/>
  <c r="E15" i="127"/>
  <c r="E14" i="127"/>
  <c r="E13" i="127"/>
  <c r="C14" i="127"/>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C41" i="127"/>
  <c r="C42" i="127"/>
  <c r="C43" i="127"/>
  <c r="C44" i="127"/>
  <c r="C45" i="127"/>
  <c r="C46" i="127"/>
  <c r="C13" i="127"/>
  <c r="C10" i="70"/>
  <c r="D10" i="70"/>
  <c r="E10" i="70"/>
  <c r="F10" i="70"/>
  <c r="C11" i="70"/>
  <c r="D11" i="70"/>
  <c r="E11" i="70"/>
  <c r="F11" i="70"/>
  <c r="B11" i="70"/>
  <c r="B10" i="70"/>
  <c r="C9" i="70"/>
  <c r="D9" i="70"/>
  <c r="E9" i="70"/>
  <c r="F9" i="70"/>
  <c r="B9" i="70"/>
  <c r="F26" i="35"/>
  <c r="F17" i="35"/>
  <c r="G17" i="35" s="1"/>
  <c r="G33" i="35"/>
  <c r="G32" i="35"/>
  <c r="G31" i="35"/>
  <c r="G30" i="35"/>
  <c r="G29" i="35"/>
  <c r="G28" i="35"/>
  <c r="G27" i="35"/>
  <c r="G26" i="35"/>
  <c r="G25" i="35"/>
  <c r="G24" i="35"/>
  <c r="G23" i="35"/>
  <c r="G22" i="35"/>
  <c r="G21" i="35"/>
  <c r="G20" i="35"/>
  <c r="G19" i="35"/>
  <c r="G18" i="35"/>
  <c r="G16" i="35"/>
  <c r="G15" i="35"/>
  <c r="G14" i="35"/>
  <c r="G13" i="35"/>
  <c r="G12" i="35"/>
  <c r="G11" i="35"/>
  <c r="G10" i="35"/>
  <c r="G9" i="35"/>
  <c r="G7" i="35"/>
  <c r="G8" i="35"/>
  <c r="F8" i="35"/>
  <c r="I20" i="69" l="1"/>
  <c r="I28" i="69" s="1"/>
  <c r="I21" i="69"/>
  <c r="I29" i="69" s="1"/>
  <c r="I23" i="69"/>
  <c r="I24" i="69"/>
  <c r="I25" i="69"/>
  <c r="I26" i="69"/>
  <c r="I27" i="69"/>
  <c r="E73" i="104"/>
  <c r="C73" i="104"/>
  <c r="E72" i="104"/>
  <c r="C72" i="104"/>
  <c r="E71" i="104"/>
  <c r="C71" i="104"/>
  <c r="E70" i="104"/>
  <c r="C70" i="104"/>
  <c r="E69" i="104"/>
  <c r="C69" i="104"/>
  <c r="E68" i="104"/>
  <c r="C68" i="104"/>
  <c r="E67" i="104"/>
  <c r="C67" i="104"/>
  <c r="E66" i="104"/>
  <c r="C66" i="104"/>
  <c r="E65" i="104"/>
  <c r="C65" i="104"/>
  <c r="E64" i="104"/>
  <c r="C64" i="104"/>
  <c r="E63" i="104"/>
  <c r="C63" i="104"/>
  <c r="E62" i="104"/>
  <c r="C62" i="104"/>
  <c r="E61" i="104"/>
  <c r="C61" i="104"/>
  <c r="E60" i="104"/>
  <c r="C60" i="104"/>
  <c r="E59" i="104"/>
  <c r="C59" i="104"/>
  <c r="E58" i="104"/>
  <c r="C58" i="104"/>
  <c r="E57" i="104"/>
  <c r="C57" i="104"/>
  <c r="E56" i="104"/>
  <c r="C56" i="104"/>
  <c r="E55" i="104"/>
  <c r="C55" i="104"/>
  <c r="E54" i="104"/>
  <c r="C54" i="104"/>
  <c r="E53" i="104"/>
  <c r="C53" i="104"/>
  <c r="E52" i="104"/>
  <c r="C52" i="104"/>
  <c r="E51" i="104"/>
  <c r="C51" i="104"/>
  <c r="E50" i="104"/>
  <c r="C50" i="104"/>
  <c r="E49" i="104"/>
  <c r="C49" i="104"/>
  <c r="E48" i="104"/>
  <c r="C48" i="104"/>
  <c r="E47" i="104"/>
  <c r="C47" i="104"/>
  <c r="E46" i="104"/>
  <c r="C46" i="104"/>
  <c r="E45" i="104"/>
  <c r="C45" i="104"/>
  <c r="E44" i="104"/>
  <c r="C44" i="104"/>
  <c r="E43" i="104"/>
  <c r="C43" i="104"/>
  <c r="E42" i="104"/>
  <c r="C42" i="104"/>
  <c r="E41" i="104"/>
  <c r="C41" i="104"/>
  <c r="E40" i="104"/>
  <c r="C40" i="104"/>
  <c r="E39" i="104"/>
  <c r="C39" i="104"/>
  <c r="E38" i="104"/>
  <c r="C38" i="104"/>
  <c r="E37" i="104"/>
  <c r="C37" i="104"/>
  <c r="E36" i="104"/>
  <c r="C36" i="104"/>
  <c r="E35" i="104"/>
  <c r="C35" i="104"/>
  <c r="E34" i="104"/>
  <c r="C34" i="104"/>
  <c r="E33" i="104"/>
  <c r="C33" i="104"/>
  <c r="E32" i="104"/>
  <c r="C32" i="104"/>
  <c r="E31" i="104"/>
  <c r="C31" i="104"/>
  <c r="E30" i="104"/>
  <c r="C30" i="104"/>
  <c r="E29" i="104"/>
  <c r="C29" i="104"/>
  <c r="E28" i="104"/>
  <c r="C28" i="104"/>
  <c r="E27" i="104"/>
  <c r="C27" i="104"/>
  <c r="E26" i="104"/>
  <c r="C26" i="104"/>
  <c r="E25" i="104"/>
  <c r="C25" i="104"/>
  <c r="E24" i="104"/>
  <c r="C24" i="104"/>
  <c r="E23" i="104"/>
  <c r="C23" i="104"/>
  <c r="E22" i="104"/>
  <c r="C22" i="104"/>
  <c r="E21" i="104"/>
  <c r="C21" i="104"/>
  <c r="E73" i="102"/>
  <c r="E72" i="102"/>
  <c r="E71" i="102"/>
  <c r="E70" i="102"/>
  <c r="E69" i="102"/>
  <c r="E68" i="102"/>
  <c r="E67" i="102"/>
  <c r="E66" i="102"/>
  <c r="E65" i="102"/>
  <c r="E64" i="102"/>
  <c r="E63" i="102"/>
  <c r="E62" i="102"/>
  <c r="E61" i="102"/>
  <c r="E60" i="102"/>
  <c r="E59" i="102"/>
  <c r="E58" i="102"/>
  <c r="E57" i="102"/>
  <c r="E56" i="102"/>
  <c r="E55" i="102"/>
  <c r="E54" i="102"/>
  <c r="E53" i="102"/>
  <c r="E52" i="102"/>
  <c r="E51" i="102"/>
  <c r="E50" i="102"/>
  <c r="E49" i="102"/>
  <c r="E48" i="102"/>
  <c r="E47" i="102"/>
  <c r="E46" i="102"/>
  <c r="E45" i="102"/>
  <c r="E44" i="102"/>
  <c r="E43" i="102"/>
  <c r="E42" i="102"/>
  <c r="E41" i="102"/>
  <c r="E40" i="102"/>
  <c r="E39" i="102"/>
  <c r="E38" i="102"/>
  <c r="E37" i="102"/>
  <c r="E36" i="102"/>
  <c r="E35" i="102"/>
  <c r="E34" i="102"/>
  <c r="E33" i="102"/>
  <c r="E32" i="102"/>
  <c r="E31" i="102"/>
  <c r="E30" i="102"/>
  <c r="E29" i="102"/>
  <c r="E28" i="102"/>
  <c r="E27" i="102"/>
  <c r="E26" i="102"/>
  <c r="E25" i="102"/>
  <c r="E24" i="102"/>
  <c r="E23" i="102"/>
  <c r="E22" i="102"/>
  <c r="E21" i="102"/>
  <c r="C22" i="102"/>
  <c r="C23" i="102"/>
  <c r="C24" i="102"/>
  <c r="C25" i="102"/>
  <c r="C26" i="102"/>
  <c r="C27" i="102"/>
  <c r="C28" i="102"/>
  <c r="C29" i="102"/>
  <c r="C30" i="102"/>
  <c r="C31" i="102"/>
  <c r="C32" i="102"/>
  <c r="C33" i="102"/>
  <c r="C34" i="102"/>
  <c r="C35" i="102"/>
  <c r="C36" i="102"/>
  <c r="C37" i="102"/>
  <c r="C38" i="102"/>
  <c r="C39" i="102"/>
  <c r="C40" i="102"/>
  <c r="C41" i="102"/>
  <c r="C42" i="102"/>
  <c r="C43" i="102"/>
  <c r="C44" i="102"/>
  <c r="C45" i="102"/>
  <c r="C46" i="102"/>
  <c r="C47" i="102"/>
  <c r="C48" i="102"/>
  <c r="C49" i="102"/>
  <c r="C50" i="102"/>
  <c r="C51" i="102"/>
  <c r="C52" i="102"/>
  <c r="C53" i="102"/>
  <c r="C54" i="102"/>
  <c r="C55" i="102"/>
  <c r="C56" i="102"/>
  <c r="C57" i="102"/>
  <c r="C58" i="102"/>
  <c r="C59" i="102"/>
  <c r="C60" i="102"/>
  <c r="C61" i="102"/>
  <c r="C62" i="102"/>
  <c r="C63" i="102"/>
  <c r="C64" i="102"/>
  <c r="C65" i="102"/>
  <c r="C66" i="102"/>
  <c r="C67" i="102"/>
  <c r="C68" i="102"/>
  <c r="C69" i="102"/>
  <c r="C70" i="102"/>
  <c r="C71" i="102"/>
  <c r="C72" i="102"/>
  <c r="C73" i="102"/>
  <c r="C21" i="102"/>
  <c r="I15" i="69" l="1"/>
  <c r="I16" i="69"/>
  <c r="I17" i="69"/>
  <c r="I18" i="69"/>
  <c r="I19" i="69"/>
  <c r="K11" i="18"/>
  <c r="K12" i="18"/>
  <c r="K13" i="18"/>
  <c r="K14" i="18"/>
  <c r="K15" i="18"/>
  <c r="K16" i="18"/>
  <c r="K17" i="18"/>
  <c r="K18" i="18"/>
  <c r="K19" i="18"/>
  <c r="K20" i="18"/>
  <c r="K21" i="18"/>
  <c r="K22" i="18"/>
  <c r="K23" i="18"/>
  <c r="K24" i="18"/>
  <c r="K26" i="18"/>
  <c r="K27" i="18"/>
  <c r="K28" i="18"/>
  <c r="K31" i="18"/>
  <c r="K32"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10" i="18"/>
  <c r="C107" i="20" l="1"/>
  <c r="C108" i="20"/>
  <c r="C109" i="20"/>
  <c r="C110" i="20"/>
  <c r="E106" i="20"/>
  <c r="E107" i="20"/>
  <c r="E108" i="20"/>
  <c r="E109" i="20"/>
  <c r="E110" i="20"/>
  <c r="G107" i="20"/>
  <c r="G108" i="20"/>
  <c r="G109" i="20"/>
  <c r="G110" i="20"/>
  <c r="I107" i="20"/>
  <c r="I108" i="20"/>
  <c r="I109" i="20"/>
  <c r="I110" i="20"/>
  <c r="K107" i="20"/>
  <c r="K108" i="20"/>
  <c r="K109" i="20"/>
  <c r="K110" i="20"/>
  <c r="M107" i="20"/>
  <c r="M108" i="20"/>
  <c r="M109" i="20"/>
  <c r="M110" i="20"/>
  <c r="C107" i="17"/>
  <c r="C108" i="17"/>
  <c r="C109" i="17"/>
  <c r="C110" i="17"/>
  <c r="DK7" i="44" l="1"/>
  <c r="DJ7" i="44"/>
  <c r="K143" i="16" l="1"/>
  <c r="M144" i="16"/>
  <c r="M145" i="16"/>
  <c r="M146" i="16"/>
  <c r="K144" i="16"/>
  <c r="K145" i="16"/>
  <c r="K146" i="16"/>
  <c r="I144" i="16"/>
  <c r="I145" i="16"/>
  <c r="I146" i="16"/>
  <c r="G144" i="16"/>
  <c r="G145" i="16"/>
  <c r="G146" i="16"/>
  <c r="E144" i="16"/>
  <c r="E145" i="16"/>
  <c r="E146" i="16"/>
  <c r="C144" i="16"/>
  <c r="C145" i="16"/>
  <c r="C146" i="16"/>
  <c r="O146" i="16"/>
  <c r="O145" i="15"/>
  <c r="O146" i="15"/>
  <c r="O147" i="15"/>
  <c r="M145" i="15"/>
  <c r="M146" i="15"/>
  <c r="M147" i="15"/>
  <c r="K145" i="15"/>
  <c r="K146" i="15"/>
  <c r="K147" i="15"/>
  <c r="I145" i="15"/>
  <c r="I146" i="15"/>
  <c r="I147" i="15"/>
  <c r="G145" i="15"/>
  <c r="G146" i="15"/>
  <c r="G147" i="15"/>
  <c r="E145" i="15"/>
  <c r="E146" i="15"/>
  <c r="E147" i="15"/>
  <c r="C145" i="15"/>
  <c r="C146" i="15"/>
  <c r="C147" i="15"/>
  <c r="I133" i="14"/>
  <c r="I134" i="14"/>
  <c r="I135" i="14"/>
  <c r="G133" i="14"/>
  <c r="G134" i="14"/>
  <c r="G135" i="14"/>
  <c r="E135" i="14"/>
  <c r="E133" i="14"/>
  <c r="E134" i="14"/>
  <c r="C133" i="14"/>
  <c r="C134" i="14"/>
  <c r="C135" i="14"/>
  <c r="C141" i="16" l="1"/>
  <c r="C142" i="16"/>
  <c r="C143" i="16"/>
  <c r="E141" i="16"/>
  <c r="E142" i="16"/>
  <c r="E143" i="16"/>
  <c r="G141" i="16"/>
  <c r="G142" i="16"/>
  <c r="G143" i="16"/>
  <c r="I141" i="16"/>
  <c r="I142" i="16"/>
  <c r="I143" i="16"/>
  <c r="K141" i="16"/>
  <c r="K142" i="16"/>
  <c r="M141" i="16"/>
  <c r="M142" i="16"/>
  <c r="M143" i="16"/>
  <c r="C95" i="11" l="1"/>
  <c r="C96" i="11"/>
  <c r="C97" i="11"/>
  <c r="C95" i="12"/>
  <c r="C96" i="12"/>
  <c r="C97" i="12"/>
  <c r="B122" i="88" l="1"/>
  <c r="H122" i="88" s="1"/>
  <c r="C122" i="88"/>
  <c r="I122" i="88" s="1"/>
  <c r="B123" i="88"/>
  <c r="C123" i="88"/>
  <c r="H123" i="88"/>
  <c r="I123" i="88"/>
  <c r="H133" i="87"/>
  <c r="I133" i="87"/>
  <c r="H134" i="87"/>
  <c r="I134" i="87"/>
  <c r="DH7" i="44" l="1"/>
  <c r="DI7" i="44"/>
  <c r="DG7" i="44"/>
  <c r="DS8" i="41"/>
  <c r="DT8" i="41"/>
  <c r="DR8" i="41"/>
  <c r="DD7" i="44"/>
  <c r="DE7" i="44"/>
  <c r="DF7" i="44"/>
  <c r="DC7" i="44"/>
  <c r="DO8" i="41"/>
  <c r="DP8" i="41"/>
  <c r="DQ8" i="41"/>
  <c r="DN8" i="41"/>
  <c r="M104" i="20" l="1"/>
  <c r="M105" i="20"/>
  <c r="M106" i="20"/>
  <c r="K104" i="20"/>
  <c r="K105" i="20"/>
  <c r="K106" i="20"/>
  <c r="I104" i="20"/>
  <c r="I105" i="20"/>
  <c r="I106" i="20"/>
  <c r="G104" i="20"/>
  <c r="G105" i="20"/>
  <c r="G106" i="20"/>
  <c r="E104" i="20"/>
  <c r="E105" i="20"/>
  <c r="C104" i="20"/>
  <c r="C105" i="20"/>
  <c r="C106" i="20"/>
  <c r="C104" i="17"/>
  <c r="C105" i="17"/>
  <c r="C106" i="17"/>
  <c r="O142" i="15" l="1"/>
  <c r="O143" i="15"/>
  <c r="O144" i="15"/>
  <c r="M142" i="15"/>
  <c r="M143" i="15"/>
  <c r="M144" i="15"/>
  <c r="K142" i="15"/>
  <c r="K143" i="15"/>
  <c r="K144" i="15"/>
  <c r="I142" i="15"/>
  <c r="I143" i="15"/>
  <c r="I144" i="15"/>
  <c r="G142" i="15"/>
  <c r="G143" i="15"/>
  <c r="G144" i="15"/>
  <c r="E142" i="15"/>
  <c r="E143" i="15"/>
  <c r="E144" i="15"/>
  <c r="C142" i="15"/>
  <c r="C143" i="15"/>
  <c r="C144" i="15"/>
  <c r="I130" i="14"/>
  <c r="I131" i="14"/>
  <c r="I132" i="14"/>
  <c r="G130" i="14"/>
  <c r="G131" i="14"/>
  <c r="G132" i="14"/>
  <c r="E130" i="14"/>
  <c r="E131" i="14"/>
  <c r="E132" i="14"/>
  <c r="C130" i="14"/>
  <c r="C131" i="14"/>
  <c r="C132" i="14"/>
  <c r="B95" i="73" l="1"/>
  <c r="C95" i="73"/>
  <c r="D95" i="73"/>
  <c r="E95" i="73"/>
  <c r="F95" i="73"/>
  <c r="G95" i="73"/>
  <c r="H95" i="73"/>
  <c r="I95" i="73"/>
  <c r="B94" i="73"/>
  <c r="C94" i="73"/>
  <c r="D94" i="73"/>
  <c r="E94" i="73"/>
  <c r="F94" i="73"/>
  <c r="G94" i="73"/>
  <c r="H94" i="73"/>
  <c r="I94" i="73"/>
  <c r="J106" i="38"/>
  <c r="J107" i="38"/>
  <c r="B7" i="121" l="1"/>
  <c r="B6" i="121"/>
  <c r="B5" i="121"/>
  <c r="A5" i="121"/>
  <c r="C5" i="120"/>
  <c r="D5" i="120"/>
  <c r="E5" i="120"/>
  <c r="F5" i="120"/>
  <c r="D6" i="120"/>
  <c r="E6" i="120"/>
  <c r="F6" i="120"/>
  <c r="C7" i="120"/>
  <c r="D7" i="120"/>
  <c r="E7" i="120"/>
  <c r="F7" i="120"/>
  <c r="B5" i="120"/>
  <c r="A5" i="120"/>
  <c r="C7" i="119"/>
  <c r="D7" i="119"/>
  <c r="E7" i="119"/>
  <c r="F7" i="119"/>
  <c r="B7" i="119"/>
  <c r="B6" i="119"/>
  <c r="C6" i="119"/>
  <c r="D6" i="119"/>
  <c r="E6" i="119"/>
  <c r="F6" i="119"/>
  <c r="B5" i="119"/>
  <c r="C5" i="119"/>
  <c r="D5" i="119"/>
  <c r="E5" i="119"/>
  <c r="F5" i="119"/>
  <c r="A5" i="119"/>
  <c r="C92" i="11" l="1"/>
  <c r="C93" i="11"/>
  <c r="C94" i="11"/>
  <c r="C92" i="12"/>
  <c r="C93" i="12"/>
  <c r="C94" i="12"/>
  <c r="M102" i="20" l="1"/>
  <c r="M103" i="20"/>
  <c r="K101" i="20"/>
  <c r="K102" i="20"/>
  <c r="K103" i="20"/>
  <c r="I102" i="20"/>
  <c r="I103" i="20"/>
  <c r="G103" i="20"/>
  <c r="G102" i="20"/>
  <c r="E102" i="20"/>
  <c r="E103" i="20"/>
  <c r="C102" i="20"/>
  <c r="C103" i="20"/>
  <c r="C103" i="17"/>
  <c r="C102" i="17"/>
  <c r="J24" i="80" l="1"/>
  <c r="B93" i="73" l="1"/>
  <c r="C93" i="73"/>
  <c r="D93" i="73"/>
  <c r="E93" i="73"/>
  <c r="F93" i="73"/>
  <c r="G93" i="73"/>
  <c r="H93" i="73"/>
  <c r="M130" i="16" l="1"/>
  <c r="M131" i="16"/>
  <c r="M132" i="16"/>
  <c r="M133" i="16"/>
  <c r="M134" i="16"/>
  <c r="M135" i="16"/>
  <c r="M136" i="16"/>
  <c r="M137" i="16"/>
  <c r="M138" i="16"/>
  <c r="M139" i="16"/>
  <c r="M140" i="16"/>
  <c r="K130" i="16"/>
  <c r="K131" i="16"/>
  <c r="K132" i="16"/>
  <c r="K133" i="16"/>
  <c r="K134" i="16"/>
  <c r="K135" i="16"/>
  <c r="K136" i="16"/>
  <c r="K137" i="16"/>
  <c r="K138" i="16"/>
  <c r="K139" i="16"/>
  <c r="K140" i="16"/>
  <c r="I130" i="16"/>
  <c r="I131" i="16"/>
  <c r="I132" i="16"/>
  <c r="I133" i="16"/>
  <c r="I134" i="16"/>
  <c r="I135" i="16"/>
  <c r="I136" i="16"/>
  <c r="I137" i="16"/>
  <c r="I138" i="16"/>
  <c r="I139" i="16"/>
  <c r="I140" i="16"/>
  <c r="G130" i="16"/>
  <c r="G131" i="16"/>
  <c r="G132" i="16"/>
  <c r="G133" i="16"/>
  <c r="G134" i="16"/>
  <c r="G135" i="16"/>
  <c r="G136" i="16"/>
  <c r="G137" i="16"/>
  <c r="G138" i="16"/>
  <c r="G139" i="16"/>
  <c r="G140" i="16"/>
  <c r="E138" i="16"/>
  <c r="E139" i="16"/>
  <c r="E140" i="16"/>
  <c r="C138" i="16"/>
  <c r="C139" i="16"/>
  <c r="C140" i="16"/>
  <c r="O139" i="15"/>
  <c r="O140" i="15"/>
  <c r="O141" i="15"/>
  <c r="M139" i="15"/>
  <c r="M140" i="15"/>
  <c r="M141" i="15"/>
  <c r="K139" i="15"/>
  <c r="K140" i="15"/>
  <c r="K141" i="15"/>
  <c r="I140" i="15"/>
  <c r="I141" i="15"/>
  <c r="G139" i="15"/>
  <c r="G140" i="15"/>
  <c r="G141" i="15"/>
  <c r="E140" i="15"/>
  <c r="E141" i="15"/>
  <c r="C140" i="15"/>
  <c r="C141" i="15"/>
  <c r="I127" i="14"/>
  <c r="I128" i="14"/>
  <c r="I129" i="14"/>
  <c r="G128" i="14"/>
  <c r="G129" i="14"/>
  <c r="E127" i="14"/>
  <c r="E128" i="14"/>
  <c r="E129" i="14"/>
  <c r="C128" i="14"/>
  <c r="C129" i="14"/>
  <c r="D10" i="101" l="1"/>
  <c r="D9" i="101"/>
  <c r="D8" i="101"/>
  <c r="D7" i="101"/>
  <c r="B10" i="101"/>
  <c r="B9" i="101"/>
  <c r="B8" i="101"/>
  <c r="B7" i="101"/>
  <c r="B10" i="100"/>
  <c r="B9" i="100"/>
  <c r="B7" i="100"/>
  <c r="B8" i="100"/>
  <c r="J23" i="80"/>
  <c r="I23" i="80"/>
  <c r="H23" i="80"/>
  <c r="B119" i="88" l="1"/>
  <c r="H119" i="88" s="1"/>
  <c r="C119" i="88"/>
  <c r="I119" i="88" s="1"/>
  <c r="B120" i="88"/>
  <c r="H120" i="88" s="1"/>
  <c r="C120" i="88"/>
  <c r="I120" i="88" s="1"/>
  <c r="B121" i="88"/>
  <c r="H121" i="88" s="1"/>
  <c r="C121" i="88"/>
  <c r="I121" i="88" s="1"/>
  <c r="H132" i="87"/>
  <c r="I132" i="87"/>
  <c r="H131" i="87"/>
  <c r="I131" i="87"/>
  <c r="H130" i="87"/>
  <c r="I130" i="87"/>
  <c r="B92" i="73" l="1"/>
  <c r="C92" i="73"/>
  <c r="D92" i="73"/>
  <c r="E92" i="73"/>
  <c r="F92" i="73"/>
  <c r="G92" i="73"/>
  <c r="H92" i="73"/>
  <c r="B91" i="73"/>
  <c r="C91" i="73"/>
  <c r="D91" i="73"/>
  <c r="E91" i="73"/>
  <c r="F91" i="73"/>
  <c r="G91" i="73"/>
  <c r="H91" i="73"/>
  <c r="C91" i="11" l="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21" i="11"/>
  <c r="C90" i="12" l="1"/>
  <c r="C91" i="12"/>
  <c r="B90" i="73" l="1"/>
  <c r="C90" i="73"/>
  <c r="D90" i="73"/>
  <c r="E90" i="73"/>
  <c r="F90" i="73"/>
  <c r="G90" i="73"/>
  <c r="H90" i="73"/>
  <c r="Q24" i="80" l="1"/>
  <c r="P24" i="80"/>
  <c r="O24" i="80"/>
  <c r="N24" i="80"/>
  <c r="K24" i="80"/>
  <c r="L24" i="80"/>
  <c r="M24" i="80"/>
  <c r="I24" i="80"/>
  <c r="C109" i="88"/>
  <c r="I109" i="88" s="1"/>
  <c r="C110" i="88"/>
  <c r="I110" i="88" s="1"/>
  <c r="C111" i="88"/>
  <c r="I111" i="88" s="1"/>
  <c r="C112" i="88"/>
  <c r="I112" i="88" s="1"/>
  <c r="C113" i="88"/>
  <c r="I113" i="88" s="1"/>
  <c r="C114" i="88"/>
  <c r="I114" i="88" s="1"/>
  <c r="C115" i="88"/>
  <c r="I115" i="88" s="1"/>
  <c r="C116" i="88"/>
  <c r="I116" i="88" s="1"/>
  <c r="C117" i="88"/>
  <c r="I117" i="88" s="1"/>
  <c r="C118" i="88"/>
  <c r="I118" i="88" s="1"/>
  <c r="B110" i="88"/>
  <c r="H110" i="88" s="1"/>
  <c r="B111" i="88"/>
  <c r="H111" i="88" s="1"/>
  <c r="B112" i="88"/>
  <c r="H112" i="88" s="1"/>
  <c r="B113" i="88"/>
  <c r="H113" i="88" s="1"/>
  <c r="B114" i="88"/>
  <c r="H114" i="88" s="1"/>
  <c r="B115" i="88"/>
  <c r="H115" i="88" s="1"/>
  <c r="B116" i="88"/>
  <c r="H116" i="88" s="1"/>
  <c r="B117" i="88"/>
  <c r="H117" i="88" s="1"/>
  <c r="B118" i="88"/>
  <c r="H118" i="88" s="1"/>
  <c r="H109" i="88"/>
  <c r="H129" i="87"/>
  <c r="I129" i="87"/>
  <c r="H128" i="87"/>
  <c r="I128" i="87"/>
  <c r="H127" i="87"/>
  <c r="I127" i="87"/>
  <c r="M23" i="20" l="1"/>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22" i="20"/>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22" i="17"/>
  <c r="C136" i="16" l="1"/>
  <c r="C137" i="16"/>
  <c r="E136" i="16"/>
  <c r="E137" i="16"/>
  <c r="O137" i="15"/>
  <c r="O138" i="15"/>
  <c r="M137" i="15"/>
  <c r="M138" i="15"/>
  <c r="K137" i="15"/>
  <c r="K138" i="15"/>
  <c r="I137" i="15"/>
  <c r="I138" i="15"/>
  <c r="I139" i="15"/>
  <c r="G137" i="15"/>
  <c r="G138" i="15"/>
  <c r="E137" i="15"/>
  <c r="E138" i="15"/>
  <c r="E139" i="15"/>
  <c r="C137" i="15"/>
  <c r="C138" i="15"/>
  <c r="C139" i="15"/>
  <c r="C125" i="14"/>
  <c r="C126" i="14"/>
  <c r="C127" i="14"/>
  <c r="E125" i="14"/>
  <c r="E126" i="14"/>
  <c r="G125" i="14"/>
  <c r="G126" i="14"/>
  <c r="G127" i="14"/>
  <c r="I125" i="14"/>
  <c r="I126" i="14"/>
  <c r="R27" i="4" l="1"/>
  <c r="Q27" i="4"/>
  <c r="H15" i="69" l="1"/>
  <c r="H16" i="69"/>
  <c r="H17" i="69"/>
  <c r="H18" i="69"/>
  <c r="H19" i="69"/>
  <c r="H20" i="69"/>
  <c r="H21" i="69"/>
  <c r="B89" i="73" l="1"/>
  <c r="C89" i="73"/>
  <c r="D89" i="73"/>
  <c r="E89" i="73"/>
  <c r="F89" i="73"/>
  <c r="G89" i="73"/>
  <c r="H89" i="73"/>
  <c r="B88" i="73"/>
  <c r="C88" i="73"/>
  <c r="D88" i="73"/>
  <c r="E88" i="73"/>
  <c r="F88" i="73"/>
  <c r="G88" i="73"/>
  <c r="H88" i="73"/>
  <c r="O32" i="6" l="1"/>
  <c r="P32" i="6" s="1"/>
  <c r="O31" i="6"/>
  <c r="P31" i="6" s="1"/>
  <c r="P31" i="5"/>
  <c r="P30" i="6"/>
  <c r="P29" i="6"/>
  <c r="P27" i="6"/>
  <c r="P25" i="6"/>
  <c r="P24" i="6"/>
  <c r="P23" i="6"/>
  <c r="P22" i="6"/>
  <c r="P18" i="6"/>
  <c r="P16" i="6"/>
  <c r="P15" i="6"/>
  <c r="P11" i="6"/>
  <c r="P15" i="5"/>
  <c r="P16" i="5"/>
  <c r="P18" i="5"/>
  <c r="P22" i="5"/>
  <c r="P23" i="5"/>
  <c r="P24" i="5"/>
  <c r="P25" i="5"/>
  <c r="P27" i="5"/>
  <c r="P29" i="5"/>
  <c r="P30" i="5"/>
  <c r="P10" i="5"/>
  <c r="O31" i="5"/>
  <c r="O32" i="5"/>
  <c r="P32" i="5" s="1"/>
  <c r="C88" i="12" l="1"/>
  <c r="C89" i="12"/>
  <c r="H24" i="80" l="1"/>
  <c r="B24" i="80"/>
  <c r="C24" i="80"/>
  <c r="D24" i="80"/>
  <c r="E24" i="80"/>
  <c r="F24" i="80"/>
  <c r="G24" i="80"/>
  <c r="J115" i="88" l="1"/>
  <c r="J23" i="88"/>
  <c r="K23" i="88"/>
  <c r="J24" i="88"/>
  <c r="K24" i="88"/>
  <c r="J25" i="88"/>
  <c r="K25" i="88"/>
  <c r="J26" i="88"/>
  <c r="K26" i="88"/>
  <c r="J27" i="88"/>
  <c r="K27" i="88"/>
  <c r="J28" i="88"/>
  <c r="K28" i="88"/>
  <c r="J29" i="88"/>
  <c r="K29" i="88"/>
  <c r="J30" i="88"/>
  <c r="K30" i="88"/>
  <c r="J31" i="88"/>
  <c r="K31" i="88"/>
  <c r="J32" i="88"/>
  <c r="K32" i="88"/>
  <c r="J33" i="88"/>
  <c r="K33" i="88"/>
  <c r="J34" i="88"/>
  <c r="K34" i="88"/>
  <c r="J35" i="88"/>
  <c r="K35" i="88"/>
  <c r="J36" i="88"/>
  <c r="K36" i="88"/>
  <c r="J37" i="88"/>
  <c r="K37" i="88"/>
  <c r="J38" i="88"/>
  <c r="K38" i="88"/>
  <c r="J39" i="88"/>
  <c r="K39" i="88"/>
  <c r="J40" i="88"/>
  <c r="K40" i="88"/>
  <c r="J41" i="88"/>
  <c r="K41" i="88"/>
  <c r="J42" i="88"/>
  <c r="K42" i="88"/>
  <c r="J43" i="88"/>
  <c r="K43" i="88"/>
  <c r="J44" i="88"/>
  <c r="K44" i="88"/>
  <c r="J45" i="88"/>
  <c r="K45" i="88"/>
  <c r="J46" i="88"/>
  <c r="K46" i="88"/>
  <c r="J47" i="88"/>
  <c r="K47" i="88"/>
  <c r="J48" i="88"/>
  <c r="K48" i="88"/>
  <c r="J49" i="88"/>
  <c r="K49" i="88"/>
  <c r="J50" i="88"/>
  <c r="K50" i="88"/>
  <c r="J51" i="88"/>
  <c r="K51" i="88"/>
  <c r="J52" i="88"/>
  <c r="K52" i="88"/>
  <c r="J53" i="88"/>
  <c r="K53" i="88"/>
  <c r="J54" i="88"/>
  <c r="K54" i="88"/>
  <c r="J55" i="88"/>
  <c r="K55" i="88"/>
  <c r="J56" i="88"/>
  <c r="K56" i="88"/>
  <c r="J57" i="88"/>
  <c r="K57" i="88"/>
  <c r="J58" i="88"/>
  <c r="K58" i="88"/>
  <c r="J59" i="88"/>
  <c r="K59" i="88"/>
  <c r="J60" i="88"/>
  <c r="K60" i="88"/>
  <c r="J61" i="88"/>
  <c r="K61" i="88"/>
  <c r="J62" i="88"/>
  <c r="K62" i="88"/>
  <c r="J63" i="88"/>
  <c r="K63" i="88"/>
  <c r="J64" i="88"/>
  <c r="K64" i="88"/>
  <c r="J65" i="88"/>
  <c r="K65" i="88"/>
  <c r="J66" i="88"/>
  <c r="K66" i="88"/>
  <c r="J67" i="88"/>
  <c r="K67" i="88"/>
  <c r="J68" i="88"/>
  <c r="K68" i="88"/>
  <c r="J69" i="88"/>
  <c r="K69" i="88"/>
  <c r="J70" i="88"/>
  <c r="K70" i="88"/>
  <c r="J71" i="88"/>
  <c r="K71" i="88"/>
  <c r="J72" i="88"/>
  <c r="K72" i="88"/>
  <c r="J73" i="88"/>
  <c r="K73" i="88"/>
  <c r="J74" i="88"/>
  <c r="K74" i="88"/>
  <c r="J75" i="88"/>
  <c r="K75" i="88"/>
  <c r="J76" i="88"/>
  <c r="K76" i="88"/>
  <c r="J77" i="88"/>
  <c r="K77" i="88"/>
  <c r="J78" i="88"/>
  <c r="K78" i="88"/>
  <c r="J79" i="88"/>
  <c r="K79" i="88"/>
  <c r="J80" i="88"/>
  <c r="K80" i="88"/>
  <c r="J81" i="88"/>
  <c r="K81" i="88"/>
  <c r="J82" i="88"/>
  <c r="K82" i="88"/>
  <c r="J83" i="88"/>
  <c r="K83" i="88"/>
  <c r="J84" i="88"/>
  <c r="K84" i="88"/>
  <c r="J85" i="88"/>
  <c r="K85" i="88"/>
  <c r="J86" i="88"/>
  <c r="K86" i="88"/>
  <c r="J87" i="88"/>
  <c r="K87" i="88"/>
  <c r="J88" i="88"/>
  <c r="K88" i="88"/>
  <c r="J89" i="88"/>
  <c r="K89" i="88"/>
  <c r="J90" i="88"/>
  <c r="K90" i="88"/>
  <c r="J91" i="88"/>
  <c r="K91" i="88"/>
  <c r="J92" i="88"/>
  <c r="K92" i="88"/>
  <c r="J93" i="88"/>
  <c r="K93" i="88"/>
  <c r="J94" i="88"/>
  <c r="K94" i="88"/>
  <c r="J95" i="88"/>
  <c r="K95" i="88"/>
  <c r="J96" i="88"/>
  <c r="K96" i="88"/>
  <c r="J97" i="88"/>
  <c r="K97" i="88"/>
  <c r="J98" i="88"/>
  <c r="K98" i="88"/>
  <c r="J99" i="88"/>
  <c r="K99" i="88"/>
  <c r="J100" i="88"/>
  <c r="K100" i="88"/>
  <c r="J101" i="88"/>
  <c r="K101" i="88"/>
  <c r="J102" i="88"/>
  <c r="K102" i="88"/>
  <c r="J103" i="88"/>
  <c r="K103" i="88"/>
  <c r="J104" i="88"/>
  <c r="K104" i="88"/>
  <c r="J105" i="88"/>
  <c r="K105" i="88"/>
  <c r="J106" i="88"/>
  <c r="K106" i="88"/>
  <c r="J107" i="88"/>
  <c r="K107" i="88"/>
  <c r="J108" i="88"/>
  <c r="K108" i="88"/>
  <c r="J109" i="88"/>
  <c r="K109" i="88"/>
  <c r="J110" i="88"/>
  <c r="K110" i="88"/>
  <c r="J111" i="88"/>
  <c r="K111" i="88"/>
  <c r="J112" i="88"/>
  <c r="K112" i="88"/>
  <c r="J113" i="88"/>
  <c r="K113" i="88"/>
  <c r="J114" i="88"/>
  <c r="K114" i="88"/>
  <c r="K115" i="88"/>
  <c r="K22" i="88"/>
  <c r="J22" i="88"/>
  <c r="H126" i="87"/>
  <c r="I126" i="87"/>
  <c r="H125" i="87"/>
  <c r="I125" i="87"/>
  <c r="I124" i="87" l="1"/>
  <c r="H124" i="87"/>
  <c r="I123" i="87"/>
  <c r="H123" i="87"/>
  <c r="I122" i="87"/>
  <c r="H122" i="87"/>
  <c r="I121" i="87"/>
  <c r="H121" i="87"/>
  <c r="I120" i="87"/>
  <c r="H120" i="87"/>
  <c r="I119" i="87"/>
  <c r="H119" i="87"/>
  <c r="I118" i="87"/>
  <c r="H118" i="87"/>
  <c r="I117" i="87"/>
  <c r="H117" i="87"/>
  <c r="I116" i="87"/>
  <c r="H116" i="87"/>
  <c r="I115" i="87"/>
  <c r="H115" i="87"/>
  <c r="I114" i="87"/>
  <c r="H114" i="87"/>
  <c r="I113" i="87"/>
  <c r="H113" i="87"/>
  <c r="I112" i="87"/>
  <c r="H112" i="87"/>
  <c r="I111" i="87"/>
  <c r="H111" i="87"/>
  <c r="I110" i="87"/>
  <c r="H110" i="87"/>
  <c r="I109" i="87"/>
  <c r="H109" i="87"/>
  <c r="I108" i="87"/>
  <c r="H108" i="87"/>
  <c r="I107" i="87"/>
  <c r="H107" i="87"/>
  <c r="I106" i="87"/>
  <c r="H106" i="87"/>
  <c r="I105" i="87"/>
  <c r="H105" i="87"/>
  <c r="I104" i="87"/>
  <c r="H104" i="87"/>
  <c r="I103" i="87"/>
  <c r="H103" i="87"/>
  <c r="I102" i="87"/>
  <c r="H102" i="87"/>
  <c r="I101" i="87"/>
  <c r="H101" i="87"/>
  <c r="I100" i="87"/>
  <c r="H100" i="87"/>
  <c r="I99" i="87"/>
  <c r="H99" i="87"/>
  <c r="I98" i="87"/>
  <c r="H98" i="87"/>
  <c r="I97" i="87"/>
  <c r="H97" i="87"/>
  <c r="I96" i="87"/>
  <c r="H96" i="87"/>
  <c r="I95" i="87"/>
  <c r="H95" i="87"/>
  <c r="I94" i="87"/>
  <c r="H94" i="87"/>
  <c r="I93" i="87"/>
  <c r="H93" i="87"/>
  <c r="I92" i="87"/>
  <c r="H92" i="87"/>
  <c r="I91" i="87"/>
  <c r="H91" i="87"/>
  <c r="I90" i="87"/>
  <c r="H90" i="87"/>
  <c r="I89" i="87"/>
  <c r="H89" i="87"/>
  <c r="I88" i="87"/>
  <c r="H88" i="87"/>
  <c r="I87" i="87"/>
  <c r="H87" i="87"/>
  <c r="I86" i="87"/>
  <c r="H86" i="87"/>
  <c r="I85" i="87"/>
  <c r="H85" i="87"/>
  <c r="I84" i="87"/>
  <c r="H84" i="87"/>
  <c r="I83" i="87"/>
  <c r="H83" i="87"/>
  <c r="I82" i="87"/>
  <c r="H82" i="87"/>
  <c r="I81" i="87"/>
  <c r="H81" i="87"/>
  <c r="I80" i="87"/>
  <c r="H80" i="87"/>
  <c r="I79" i="87"/>
  <c r="H79" i="87"/>
  <c r="I78" i="87"/>
  <c r="H78" i="87"/>
  <c r="I77" i="87"/>
  <c r="H77" i="87"/>
  <c r="I76" i="87"/>
  <c r="H76" i="87"/>
  <c r="I75" i="87"/>
  <c r="H75" i="87"/>
  <c r="I74" i="87"/>
  <c r="H74" i="87"/>
  <c r="I73" i="87"/>
  <c r="H73" i="87"/>
  <c r="I72" i="87"/>
  <c r="H72" i="87"/>
  <c r="I71" i="87"/>
  <c r="H71" i="87"/>
  <c r="I70" i="87"/>
  <c r="H70" i="87"/>
  <c r="I69" i="87"/>
  <c r="H69" i="87"/>
  <c r="I68" i="87"/>
  <c r="H68" i="87"/>
  <c r="I67" i="87"/>
  <c r="H67" i="87"/>
  <c r="I66" i="87"/>
  <c r="H66" i="87"/>
  <c r="I65" i="87"/>
  <c r="H65" i="87"/>
  <c r="I64" i="87"/>
  <c r="H64" i="87"/>
  <c r="I63" i="87"/>
  <c r="H63" i="87"/>
  <c r="I62" i="87"/>
  <c r="H62" i="87"/>
  <c r="I61" i="87"/>
  <c r="H61" i="87"/>
  <c r="I60" i="87"/>
  <c r="H60" i="87"/>
  <c r="I59" i="87"/>
  <c r="H59" i="87"/>
  <c r="I58" i="87"/>
  <c r="H58" i="87"/>
  <c r="I57" i="87"/>
  <c r="H57" i="87"/>
  <c r="I56" i="87"/>
  <c r="H56" i="87"/>
  <c r="I55" i="87"/>
  <c r="H55" i="87"/>
  <c r="I54" i="87"/>
  <c r="H54" i="87"/>
  <c r="I53" i="87"/>
  <c r="H53" i="87"/>
  <c r="I52" i="87"/>
  <c r="H52" i="87"/>
  <c r="I51" i="87"/>
  <c r="H51" i="87"/>
  <c r="I50" i="87"/>
  <c r="H50" i="87"/>
  <c r="I49" i="87"/>
  <c r="H49" i="87"/>
  <c r="I48" i="87"/>
  <c r="H48" i="87"/>
  <c r="I47" i="87"/>
  <c r="H47" i="87"/>
  <c r="I46" i="87"/>
  <c r="H46" i="87"/>
  <c r="I45" i="87"/>
  <c r="H45" i="87"/>
  <c r="I44" i="87"/>
  <c r="H44" i="87"/>
  <c r="I43" i="87"/>
  <c r="H43" i="87"/>
  <c r="I42" i="87"/>
  <c r="H42" i="87"/>
  <c r="H41" i="87"/>
  <c r="E41" i="87"/>
  <c r="I41" i="87" s="1"/>
  <c r="I40" i="87"/>
  <c r="H40" i="87"/>
  <c r="I39" i="87"/>
  <c r="H39" i="87"/>
  <c r="I38" i="87"/>
  <c r="H38" i="87"/>
  <c r="I37" i="87"/>
  <c r="H37" i="87"/>
  <c r="I36" i="87"/>
  <c r="H36" i="87"/>
  <c r="I35" i="87"/>
  <c r="H35" i="87"/>
  <c r="I34" i="87"/>
  <c r="H34" i="87"/>
  <c r="I33" i="87"/>
  <c r="H33" i="87"/>
  <c r="I32" i="87"/>
  <c r="H32" i="87"/>
  <c r="I31" i="87"/>
  <c r="H31" i="87"/>
  <c r="I30" i="87"/>
  <c r="H30" i="87"/>
  <c r="I29" i="87"/>
  <c r="H29" i="87"/>
  <c r="I28" i="87"/>
  <c r="H28" i="87"/>
  <c r="I27" i="87"/>
  <c r="H27" i="87"/>
  <c r="I26" i="87"/>
  <c r="H26" i="87"/>
  <c r="I25" i="87"/>
  <c r="H25" i="87"/>
  <c r="I24" i="87"/>
  <c r="H24" i="87"/>
  <c r="I23" i="87"/>
  <c r="H23" i="87"/>
  <c r="I22" i="87"/>
  <c r="H22" i="87"/>
  <c r="I21" i="87"/>
  <c r="H21" i="87"/>
  <c r="I20" i="87"/>
  <c r="H20" i="87"/>
  <c r="I19" i="87"/>
  <c r="H19" i="87"/>
  <c r="H18" i="87"/>
  <c r="E18" i="87"/>
  <c r="I18" i="87" s="1"/>
  <c r="I17" i="87"/>
  <c r="H17" i="87"/>
  <c r="H16" i="87"/>
  <c r="E16" i="87"/>
  <c r="I16" i="87" s="1"/>
  <c r="I15" i="87"/>
  <c r="H15" i="87"/>
  <c r="I14" i="87"/>
  <c r="H14" i="87"/>
  <c r="I13" i="87"/>
  <c r="H13" i="87"/>
  <c r="I12" i="87"/>
  <c r="H12" i="87"/>
  <c r="I11" i="87"/>
  <c r="H11" i="87"/>
  <c r="I10" i="87"/>
  <c r="H10" i="87"/>
  <c r="D9" i="75" l="1"/>
  <c r="E9" i="75"/>
  <c r="F9" i="75"/>
  <c r="G9" i="75"/>
  <c r="H9" i="75"/>
  <c r="I9" i="75"/>
  <c r="D10" i="75"/>
  <c r="E10" i="75"/>
  <c r="F10" i="75"/>
  <c r="G10" i="75"/>
  <c r="H10" i="75"/>
  <c r="I10" i="75"/>
  <c r="C10" i="75"/>
  <c r="C9" i="75"/>
  <c r="D13" i="76"/>
  <c r="E13" i="76"/>
  <c r="F13" i="76"/>
  <c r="G13" i="76"/>
  <c r="H13" i="76"/>
  <c r="I13" i="76"/>
  <c r="D14" i="76"/>
  <c r="E14" i="76"/>
  <c r="F14" i="76"/>
  <c r="G14" i="76"/>
  <c r="H14" i="76"/>
  <c r="I14" i="76"/>
  <c r="C14" i="76"/>
  <c r="C13" i="76"/>
  <c r="P27" i="4" l="1"/>
  <c r="O27" i="4"/>
  <c r="N27" i="4"/>
  <c r="M27" i="4"/>
  <c r="C82" i="12" l="1"/>
  <c r="C83" i="12"/>
  <c r="C84" i="12"/>
  <c r="C85" i="12"/>
  <c r="C86" i="12"/>
  <c r="C87" i="12"/>
  <c r="B71" i="73" l="1"/>
  <c r="C71" i="73"/>
  <c r="D71" i="73"/>
  <c r="E71" i="73"/>
  <c r="F71" i="73"/>
  <c r="G71" i="73"/>
  <c r="H71" i="73"/>
  <c r="B72" i="73"/>
  <c r="C72" i="73"/>
  <c r="D72" i="73"/>
  <c r="E72" i="73"/>
  <c r="F72" i="73"/>
  <c r="G72" i="73"/>
  <c r="H72" i="73"/>
  <c r="B73" i="73"/>
  <c r="C73" i="73"/>
  <c r="D73" i="73"/>
  <c r="E73" i="73"/>
  <c r="F73" i="73"/>
  <c r="G73" i="73"/>
  <c r="H73" i="73"/>
  <c r="B74" i="73"/>
  <c r="C74" i="73"/>
  <c r="D74" i="73"/>
  <c r="E74" i="73"/>
  <c r="F74" i="73"/>
  <c r="G74" i="73"/>
  <c r="H74" i="73"/>
  <c r="B75" i="73"/>
  <c r="C75" i="73"/>
  <c r="D75" i="73"/>
  <c r="E75" i="73"/>
  <c r="F75" i="73"/>
  <c r="G75" i="73"/>
  <c r="H75" i="73"/>
  <c r="B76" i="73"/>
  <c r="C76" i="73"/>
  <c r="D76" i="73"/>
  <c r="E76" i="73"/>
  <c r="F76" i="73"/>
  <c r="G76" i="73"/>
  <c r="H76" i="73"/>
  <c r="B77" i="73"/>
  <c r="C77" i="73"/>
  <c r="D77" i="73"/>
  <c r="E77" i="73"/>
  <c r="F77" i="73"/>
  <c r="G77" i="73"/>
  <c r="H77" i="73"/>
  <c r="B78" i="73"/>
  <c r="C78" i="73"/>
  <c r="D78" i="73"/>
  <c r="E78" i="73"/>
  <c r="F78" i="73"/>
  <c r="G78" i="73"/>
  <c r="H78" i="73"/>
  <c r="B79" i="73"/>
  <c r="C79" i="73"/>
  <c r="D79" i="73"/>
  <c r="E79" i="73"/>
  <c r="F79" i="73"/>
  <c r="G79" i="73"/>
  <c r="H79" i="73"/>
  <c r="B80" i="73"/>
  <c r="C80" i="73"/>
  <c r="D80" i="73"/>
  <c r="E80" i="73"/>
  <c r="F80" i="73"/>
  <c r="G80" i="73"/>
  <c r="H80" i="73"/>
  <c r="B81" i="73"/>
  <c r="C81" i="73"/>
  <c r="D81" i="73"/>
  <c r="E81" i="73"/>
  <c r="F81" i="73"/>
  <c r="G81" i="73"/>
  <c r="H81" i="73"/>
  <c r="B82" i="73"/>
  <c r="C82" i="73"/>
  <c r="D82" i="73"/>
  <c r="E82" i="73"/>
  <c r="F82" i="73"/>
  <c r="G82" i="73"/>
  <c r="H82" i="73"/>
  <c r="B83" i="73"/>
  <c r="C83" i="73"/>
  <c r="D83" i="73"/>
  <c r="E83" i="73"/>
  <c r="F83" i="73"/>
  <c r="G83" i="73"/>
  <c r="H83" i="73"/>
  <c r="B84" i="73"/>
  <c r="C84" i="73"/>
  <c r="D84" i="73"/>
  <c r="E84" i="73"/>
  <c r="F84" i="73"/>
  <c r="G84" i="73"/>
  <c r="H84" i="73"/>
  <c r="B85" i="73"/>
  <c r="C85" i="73"/>
  <c r="D85" i="73"/>
  <c r="E85" i="73"/>
  <c r="F85" i="73"/>
  <c r="G85" i="73"/>
  <c r="H85" i="73"/>
  <c r="B86" i="73"/>
  <c r="C86" i="73"/>
  <c r="D86" i="73"/>
  <c r="E86" i="73"/>
  <c r="F86" i="73"/>
  <c r="G86" i="73"/>
  <c r="H86" i="73"/>
  <c r="B87" i="73"/>
  <c r="C87" i="73"/>
  <c r="D87" i="73"/>
  <c r="E87" i="73"/>
  <c r="F87" i="73"/>
  <c r="G87" i="73"/>
  <c r="H87" i="73"/>
  <c r="E131" i="16"/>
  <c r="E132" i="16"/>
  <c r="E133" i="16"/>
  <c r="E134" i="16"/>
  <c r="E135" i="16"/>
  <c r="C131" i="16"/>
  <c r="C132" i="16"/>
  <c r="C133" i="16"/>
  <c r="C134" i="16"/>
  <c r="C135" i="16"/>
  <c r="O132" i="15"/>
  <c r="O133" i="15"/>
  <c r="O134" i="15"/>
  <c r="O135" i="15"/>
  <c r="O136" i="15"/>
  <c r="M132" i="15"/>
  <c r="M133" i="15"/>
  <c r="M134" i="15"/>
  <c r="M135" i="15"/>
  <c r="M136" i="15"/>
  <c r="K132" i="15"/>
  <c r="K133" i="15"/>
  <c r="K134" i="15"/>
  <c r="K135" i="15"/>
  <c r="K136" i="15"/>
  <c r="I132" i="15"/>
  <c r="I133" i="15"/>
  <c r="I134" i="15"/>
  <c r="I135" i="15"/>
  <c r="I136" i="15"/>
  <c r="G132" i="15"/>
  <c r="G133" i="15"/>
  <c r="G134" i="15"/>
  <c r="G135" i="15"/>
  <c r="G136" i="15"/>
  <c r="E132" i="15"/>
  <c r="E133" i="15"/>
  <c r="E134" i="15"/>
  <c r="E135" i="15"/>
  <c r="E136" i="15"/>
  <c r="C132" i="15"/>
  <c r="C133" i="15"/>
  <c r="C134" i="15"/>
  <c r="C135" i="15"/>
  <c r="C136" i="15"/>
  <c r="I119" i="14"/>
  <c r="I120" i="14"/>
  <c r="I121" i="14"/>
  <c r="I122" i="14"/>
  <c r="I123" i="14"/>
  <c r="I124" i="14"/>
  <c r="G120" i="14"/>
  <c r="G121" i="14"/>
  <c r="G122" i="14"/>
  <c r="G123" i="14"/>
  <c r="G124" i="14"/>
  <c r="E124" i="14"/>
  <c r="E120" i="14"/>
  <c r="E121" i="14"/>
  <c r="E122" i="14"/>
  <c r="E123" i="14"/>
  <c r="C120" i="14"/>
  <c r="C121" i="14"/>
  <c r="C122" i="14"/>
  <c r="C123" i="14"/>
  <c r="C124" i="14"/>
  <c r="B10" i="73" l="1"/>
  <c r="C10" i="73"/>
  <c r="D10" i="73"/>
  <c r="E10" i="73"/>
  <c r="F10" i="73"/>
  <c r="G10" i="73"/>
  <c r="H10" i="73"/>
  <c r="B11" i="73"/>
  <c r="C11" i="73"/>
  <c r="D11" i="73"/>
  <c r="E11" i="73"/>
  <c r="F11" i="73"/>
  <c r="G11" i="73"/>
  <c r="H11" i="73"/>
  <c r="B12" i="73"/>
  <c r="C12" i="73"/>
  <c r="D12" i="73"/>
  <c r="E12" i="73"/>
  <c r="F12" i="73"/>
  <c r="G12" i="73"/>
  <c r="H12" i="73"/>
  <c r="B13" i="73"/>
  <c r="C13" i="73"/>
  <c r="D13" i="73"/>
  <c r="E13" i="73"/>
  <c r="F13" i="73"/>
  <c r="G13" i="73"/>
  <c r="H13" i="73"/>
  <c r="B14" i="73"/>
  <c r="C14" i="73"/>
  <c r="D14" i="73"/>
  <c r="E14" i="73"/>
  <c r="F14" i="73"/>
  <c r="G14" i="73"/>
  <c r="H14" i="73"/>
  <c r="B15" i="73"/>
  <c r="C15" i="73"/>
  <c r="D15" i="73"/>
  <c r="E15" i="73"/>
  <c r="F15" i="73"/>
  <c r="G15" i="73"/>
  <c r="H15" i="73"/>
  <c r="B16" i="73"/>
  <c r="C16" i="73"/>
  <c r="D16" i="73"/>
  <c r="E16" i="73"/>
  <c r="F16" i="73"/>
  <c r="G16" i="73"/>
  <c r="H16" i="73"/>
  <c r="B17" i="73"/>
  <c r="C17" i="73"/>
  <c r="D17" i="73"/>
  <c r="E17" i="73"/>
  <c r="F17" i="73"/>
  <c r="G17" i="73"/>
  <c r="H17" i="73"/>
  <c r="B18" i="73"/>
  <c r="C18" i="73"/>
  <c r="D18" i="73"/>
  <c r="E18" i="73"/>
  <c r="F18" i="73"/>
  <c r="G18" i="73"/>
  <c r="H18" i="73"/>
  <c r="B19" i="73"/>
  <c r="C19" i="73"/>
  <c r="D19" i="73"/>
  <c r="E19" i="73"/>
  <c r="F19" i="73"/>
  <c r="G19" i="73"/>
  <c r="H19" i="73"/>
  <c r="B20" i="73"/>
  <c r="C20" i="73"/>
  <c r="D20" i="73"/>
  <c r="E20" i="73"/>
  <c r="F20" i="73"/>
  <c r="G20" i="73"/>
  <c r="H20" i="73"/>
  <c r="B21" i="73"/>
  <c r="C21" i="73"/>
  <c r="D21" i="73"/>
  <c r="E21" i="73"/>
  <c r="F21" i="73"/>
  <c r="G21" i="73"/>
  <c r="H21" i="73"/>
  <c r="B22" i="73"/>
  <c r="C22" i="73"/>
  <c r="D22" i="73"/>
  <c r="E22" i="73"/>
  <c r="F22" i="73"/>
  <c r="G22" i="73"/>
  <c r="H22" i="73"/>
  <c r="B23" i="73"/>
  <c r="C23" i="73"/>
  <c r="D23" i="73"/>
  <c r="E23" i="73"/>
  <c r="F23" i="73"/>
  <c r="G23" i="73"/>
  <c r="H23" i="73"/>
  <c r="B24" i="73"/>
  <c r="C24" i="73"/>
  <c r="D24" i="73"/>
  <c r="E24" i="73"/>
  <c r="F24" i="73"/>
  <c r="G24" i="73"/>
  <c r="H24" i="73"/>
  <c r="B25" i="73"/>
  <c r="C25" i="73"/>
  <c r="D25" i="73"/>
  <c r="E25" i="73"/>
  <c r="F25" i="73"/>
  <c r="G25" i="73"/>
  <c r="H25" i="73"/>
  <c r="B26" i="73"/>
  <c r="C26" i="73"/>
  <c r="D26" i="73"/>
  <c r="E26" i="73"/>
  <c r="F26" i="73"/>
  <c r="G26" i="73"/>
  <c r="H26" i="73"/>
  <c r="B27" i="73"/>
  <c r="C27" i="73"/>
  <c r="D27" i="73"/>
  <c r="E27" i="73"/>
  <c r="F27" i="73"/>
  <c r="G27" i="73"/>
  <c r="H27" i="73"/>
  <c r="B28" i="73"/>
  <c r="C28" i="73"/>
  <c r="D28" i="73"/>
  <c r="E28" i="73"/>
  <c r="F28" i="73"/>
  <c r="G28" i="73"/>
  <c r="H28" i="73"/>
  <c r="B29" i="73"/>
  <c r="C29" i="73"/>
  <c r="D29" i="73"/>
  <c r="E29" i="73"/>
  <c r="F29" i="73"/>
  <c r="G29" i="73"/>
  <c r="H29" i="73"/>
  <c r="B30" i="73"/>
  <c r="C30" i="73"/>
  <c r="D30" i="73"/>
  <c r="E30" i="73"/>
  <c r="F30" i="73"/>
  <c r="G30" i="73"/>
  <c r="H30" i="73"/>
  <c r="B31" i="73"/>
  <c r="C31" i="73"/>
  <c r="D31" i="73"/>
  <c r="E31" i="73"/>
  <c r="F31" i="73"/>
  <c r="G31" i="73"/>
  <c r="H31" i="73"/>
  <c r="B32" i="73"/>
  <c r="C32" i="73"/>
  <c r="D32" i="73"/>
  <c r="E32" i="73"/>
  <c r="F32" i="73"/>
  <c r="G32" i="73"/>
  <c r="H32" i="73"/>
  <c r="B33" i="73"/>
  <c r="C33" i="73"/>
  <c r="D33" i="73"/>
  <c r="E33" i="73"/>
  <c r="F33" i="73"/>
  <c r="G33" i="73"/>
  <c r="H33" i="73"/>
  <c r="B34" i="73"/>
  <c r="C34" i="73"/>
  <c r="D34" i="73"/>
  <c r="E34" i="73"/>
  <c r="F34" i="73"/>
  <c r="G34" i="73"/>
  <c r="H34" i="73"/>
  <c r="B35" i="73"/>
  <c r="C35" i="73"/>
  <c r="D35" i="73"/>
  <c r="E35" i="73"/>
  <c r="F35" i="73"/>
  <c r="G35" i="73"/>
  <c r="H35" i="73"/>
  <c r="B36" i="73"/>
  <c r="C36" i="73"/>
  <c r="D36" i="73"/>
  <c r="E36" i="73"/>
  <c r="F36" i="73"/>
  <c r="G36" i="73"/>
  <c r="H36" i="73"/>
  <c r="B37" i="73"/>
  <c r="C37" i="73"/>
  <c r="D37" i="73"/>
  <c r="E37" i="73"/>
  <c r="F37" i="73"/>
  <c r="G37" i="73"/>
  <c r="H37" i="73"/>
  <c r="B38" i="73"/>
  <c r="C38" i="73"/>
  <c r="D38" i="73"/>
  <c r="E38" i="73"/>
  <c r="F38" i="73"/>
  <c r="G38" i="73"/>
  <c r="H38" i="73"/>
  <c r="B39" i="73"/>
  <c r="C39" i="73"/>
  <c r="D39" i="73"/>
  <c r="E39" i="73"/>
  <c r="F39" i="73"/>
  <c r="G39" i="73"/>
  <c r="H39" i="73"/>
  <c r="B40" i="73"/>
  <c r="C40" i="73"/>
  <c r="D40" i="73"/>
  <c r="E40" i="73"/>
  <c r="F40" i="73"/>
  <c r="G40" i="73"/>
  <c r="H40" i="73"/>
  <c r="B41" i="73"/>
  <c r="C41" i="73"/>
  <c r="D41" i="73"/>
  <c r="E41" i="73"/>
  <c r="F41" i="73"/>
  <c r="G41" i="73"/>
  <c r="H41" i="73"/>
  <c r="B42" i="73"/>
  <c r="C42" i="73"/>
  <c r="D42" i="73"/>
  <c r="E42" i="73"/>
  <c r="F42" i="73"/>
  <c r="G42" i="73"/>
  <c r="H42" i="73"/>
  <c r="B43" i="73"/>
  <c r="C43" i="73"/>
  <c r="D43" i="73"/>
  <c r="E43" i="73"/>
  <c r="F43" i="73"/>
  <c r="G43" i="73"/>
  <c r="H43" i="73"/>
  <c r="B44" i="73"/>
  <c r="C44" i="73"/>
  <c r="D44" i="73"/>
  <c r="E44" i="73"/>
  <c r="F44" i="73"/>
  <c r="G44" i="73"/>
  <c r="H44" i="73"/>
  <c r="B45" i="73"/>
  <c r="C45" i="73"/>
  <c r="D45" i="73"/>
  <c r="E45" i="73"/>
  <c r="F45" i="73"/>
  <c r="G45" i="73"/>
  <c r="H45" i="73"/>
  <c r="B46" i="73"/>
  <c r="C46" i="73"/>
  <c r="D46" i="73"/>
  <c r="E46" i="73"/>
  <c r="F46" i="73"/>
  <c r="G46" i="73"/>
  <c r="H46" i="73"/>
  <c r="B47" i="73"/>
  <c r="C47" i="73"/>
  <c r="D47" i="73"/>
  <c r="E47" i="73"/>
  <c r="F47" i="73"/>
  <c r="G47" i="73"/>
  <c r="H47" i="73"/>
  <c r="B48" i="73"/>
  <c r="C48" i="73"/>
  <c r="D48" i="73"/>
  <c r="E48" i="73"/>
  <c r="F48" i="73"/>
  <c r="G48" i="73"/>
  <c r="H48" i="73"/>
  <c r="B49" i="73"/>
  <c r="C49" i="73"/>
  <c r="D49" i="73"/>
  <c r="E49" i="73"/>
  <c r="F49" i="73"/>
  <c r="G49" i="73"/>
  <c r="H49" i="73"/>
  <c r="B50" i="73"/>
  <c r="C50" i="73"/>
  <c r="D50" i="73"/>
  <c r="E50" i="73"/>
  <c r="F50" i="73"/>
  <c r="G50" i="73"/>
  <c r="H50" i="73"/>
  <c r="B51" i="73"/>
  <c r="C51" i="73"/>
  <c r="D51" i="73"/>
  <c r="E51" i="73"/>
  <c r="F51" i="73"/>
  <c r="G51" i="73"/>
  <c r="H51" i="73"/>
  <c r="B52" i="73"/>
  <c r="C52" i="73"/>
  <c r="D52" i="73"/>
  <c r="E52" i="73"/>
  <c r="F52" i="73"/>
  <c r="G52" i="73"/>
  <c r="H52" i="73"/>
  <c r="B53" i="73"/>
  <c r="C53" i="73"/>
  <c r="D53" i="73"/>
  <c r="E53" i="73"/>
  <c r="F53" i="73"/>
  <c r="G53" i="73"/>
  <c r="H53" i="73"/>
  <c r="B54" i="73"/>
  <c r="C54" i="73"/>
  <c r="D54" i="73"/>
  <c r="E54" i="73"/>
  <c r="F54" i="73"/>
  <c r="G54" i="73"/>
  <c r="H54" i="73"/>
  <c r="B55" i="73"/>
  <c r="C55" i="73"/>
  <c r="D55" i="73"/>
  <c r="E55" i="73"/>
  <c r="F55" i="73"/>
  <c r="G55" i="73"/>
  <c r="H55" i="73"/>
  <c r="B56" i="73"/>
  <c r="C56" i="73"/>
  <c r="D56" i="73"/>
  <c r="E56" i="73"/>
  <c r="F56" i="73"/>
  <c r="G56" i="73"/>
  <c r="H56" i="73"/>
  <c r="B57" i="73"/>
  <c r="C57" i="73"/>
  <c r="D57" i="73"/>
  <c r="E57" i="73"/>
  <c r="F57" i="73"/>
  <c r="G57" i="73"/>
  <c r="H57" i="73"/>
  <c r="B58" i="73"/>
  <c r="C58" i="73"/>
  <c r="D58" i="73"/>
  <c r="E58" i="73"/>
  <c r="F58" i="73"/>
  <c r="G58" i="73"/>
  <c r="H58" i="73"/>
  <c r="B59" i="73"/>
  <c r="C59" i="73"/>
  <c r="D59" i="73"/>
  <c r="E59" i="73"/>
  <c r="F59" i="73"/>
  <c r="G59" i="73"/>
  <c r="H59" i="73"/>
  <c r="B60" i="73"/>
  <c r="C60" i="73"/>
  <c r="D60" i="73"/>
  <c r="E60" i="73"/>
  <c r="F60" i="73"/>
  <c r="G60" i="73"/>
  <c r="H60" i="73"/>
  <c r="B61" i="73"/>
  <c r="C61" i="73"/>
  <c r="D61" i="73"/>
  <c r="E61" i="73"/>
  <c r="F61" i="73"/>
  <c r="G61" i="73"/>
  <c r="H61" i="73"/>
  <c r="B62" i="73"/>
  <c r="C62" i="73"/>
  <c r="D62" i="73"/>
  <c r="E62" i="73"/>
  <c r="F62" i="73"/>
  <c r="G62" i="73"/>
  <c r="H62" i="73"/>
  <c r="B63" i="73"/>
  <c r="C63" i="73"/>
  <c r="D63" i="73"/>
  <c r="E63" i="73"/>
  <c r="F63" i="73"/>
  <c r="G63" i="73"/>
  <c r="H63" i="73"/>
  <c r="B64" i="73"/>
  <c r="C64" i="73"/>
  <c r="D64" i="73"/>
  <c r="E64" i="73"/>
  <c r="F64" i="73"/>
  <c r="G64" i="73"/>
  <c r="H64" i="73"/>
  <c r="B65" i="73"/>
  <c r="C65" i="73"/>
  <c r="D65" i="73"/>
  <c r="E65" i="73"/>
  <c r="F65" i="73"/>
  <c r="G65" i="73"/>
  <c r="H65" i="73"/>
  <c r="B66" i="73"/>
  <c r="C66" i="73"/>
  <c r="D66" i="73"/>
  <c r="E66" i="73"/>
  <c r="F66" i="73"/>
  <c r="G66" i="73"/>
  <c r="H66" i="73"/>
  <c r="B67" i="73"/>
  <c r="C67" i="73"/>
  <c r="D67" i="73"/>
  <c r="E67" i="73"/>
  <c r="F67" i="73"/>
  <c r="G67" i="73"/>
  <c r="H67" i="73"/>
  <c r="B68" i="73"/>
  <c r="C68" i="73"/>
  <c r="D68" i="73"/>
  <c r="E68" i="73"/>
  <c r="F68" i="73"/>
  <c r="G68" i="73"/>
  <c r="H68" i="73"/>
  <c r="B69" i="73"/>
  <c r="C69" i="73"/>
  <c r="D69" i="73"/>
  <c r="E69" i="73"/>
  <c r="F69" i="73"/>
  <c r="G69" i="73"/>
  <c r="H69" i="73"/>
  <c r="B70" i="73"/>
  <c r="C70" i="73"/>
  <c r="D70" i="73"/>
  <c r="E70" i="73"/>
  <c r="F70" i="73"/>
  <c r="G70" i="73"/>
  <c r="H70" i="73"/>
  <c r="C9" i="73"/>
  <c r="D9" i="73"/>
  <c r="E9" i="73"/>
  <c r="F9" i="73"/>
  <c r="G9" i="73"/>
  <c r="H9" i="73"/>
  <c r="B9" i="73"/>
  <c r="G21" i="69"/>
  <c r="H29" i="69" s="1"/>
  <c r="F21" i="69"/>
  <c r="E21" i="69"/>
  <c r="D21" i="69"/>
  <c r="C21" i="69"/>
  <c r="B21" i="69"/>
  <c r="G20" i="69"/>
  <c r="H28" i="69" s="1"/>
  <c r="F20" i="69"/>
  <c r="E20" i="69"/>
  <c r="D20" i="69"/>
  <c r="C20" i="69"/>
  <c r="B20" i="69"/>
  <c r="G19" i="69"/>
  <c r="H27" i="69" s="1"/>
  <c r="F19" i="69"/>
  <c r="E19" i="69"/>
  <c r="D19" i="69"/>
  <c r="C19" i="69"/>
  <c r="B19" i="69"/>
  <c r="G18" i="69"/>
  <c r="H26" i="69" s="1"/>
  <c r="F18" i="69"/>
  <c r="E18" i="69"/>
  <c r="D18" i="69"/>
  <c r="C18" i="69"/>
  <c r="B18" i="69"/>
  <c r="G17" i="69"/>
  <c r="H25" i="69" s="1"/>
  <c r="F17" i="69"/>
  <c r="E17" i="69"/>
  <c r="D17" i="69"/>
  <c r="C17" i="69"/>
  <c r="B17" i="69"/>
  <c r="G16" i="69"/>
  <c r="H24" i="69" s="1"/>
  <c r="F16" i="69"/>
  <c r="E16" i="69"/>
  <c r="D16" i="69"/>
  <c r="C16" i="69"/>
  <c r="B16" i="69"/>
  <c r="G15" i="69"/>
  <c r="H23" i="69" s="1"/>
  <c r="F15" i="69"/>
  <c r="E15" i="69"/>
  <c r="D15" i="69"/>
  <c r="C15" i="69"/>
  <c r="B15" i="69"/>
  <c r="C31" i="5"/>
  <c r="D25" i="69" l="1"/>
  <c r="F25" i="69"/>
  <c r="D28" i="69"/>
  <c r="E26" i="69"/>
  <c r="G27" i="69"/>
  <c r="C28" i="69"/>
  <c r="E28" i="69"/>
  <c r="G29" i="69"/>
  <c r="G24" i="69"/>
  <c r="C26" i="69"/>
  <c r="G28" i="69"/>
  <c r="F23" i="69"/>
  <c r="C25" i="69"/>
  <c r="D26" i="69"/>
  <c r="F27" i="69"/>
  <c r="G26" i="69"/>
  <c r="D29" i="69"/>
  <c r="E23" i="69"/>
  <c r="E27" i="69"/>
  <c r="G25" i="69"/>
  <c r="C24" i="69"/>
  <c r="E24" i="69"/>
  <c r="C27" i="69"/>
  <c r="D23" i="69"/>
  <c r="F24" i="69"/>
  <c r="D27" i="69"/>
  <c r="F28" i="69"/>
  <c r="G23" i="69"/>
  <c r="E29" i="69"/>
  <c r="D24" i="69"/>
  <c r="C23" i="69"/>
  <c r="C29" i="69"/>
  <c r="F29" i="69"/>
  <c r="E25" i="69"/>
  <c r="F26" i="69"/>
  <c r="O128" i="16" l="1"/>
  <c r="O127" i="16"/>
  <c r="O126" i="16"/>
  <c r="O125" i="16"/>
  <c r="O124" i="16"/>
  <c r="O123" i="16"/>
  <c r="O122"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O28" i="16"/>
  <c r="O27" i="16"/>
  <c r="O26" i="16"/>
  <c r="O25" i="16"/>
  <c r="O24" i="16"/>
  <c r="O23" i="16"/>
  <c r="O22" i="16"/>
  <c r="O21" i="16"/>
  <c r="O2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20" i="16"/>
  <c r="O131" i="15" l="1"/>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21" i="15"/>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I21" i="14"/>
  <c r="G21" i="14"/>
  <c r="E21" i="14"/>
  <c r="C21" i="14"/>
  <c r="C81" i="12" l="1"/>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DE9" i="41" l="1"/>
  <c r="DD9" i="41"/>
  <c r="DC9" i="41"/>
  <c r="DB9" i="41"/>
  <c r="DA9" i="41"/>
  <c r="CZ9" i="41"/>
  <c r="CY9" i="41"/>
  <c r="CX9" i="41"/>
  <c r="CW9" i="41"/>
  <c r="CV9" i="41"/>
  <c r="CU9" i="41"/>
  <c r="CT9" i="41"/>
  <c r="L27" i="4" l="1"/>
  <c r="K27" i="4"/>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J105" i="38" l="1"/>
  <c r="I93" i="73"/>
  <c r="J103" i="38"/>
  <c r="I91" i="73"/>
  <c r="J104" i="38"/>
  <c r="I92" i="73"/>
  <c r="I63" i="73"/>
  <c r="I79" i="73"/>
  <c r="I90" i="73"/>
  <c r="J102" i="38"/>
  <c r="I76" i="73"/>
  <c r="J100" i="38"/>
  <c r="I88" i="73"/>
  <c r="J101" i="38"/>
  <c r="I89" i="73"/>
  <c r="I77" i="73"/>
  <c r="I14" i="73"/>
  <c r="I22" i="73"/>
  <c r="I30" i="73"/>
  <c r="I38" i="73"/>
  <c r="I46" i="73"/>
  <c r="I54" i="73"/>
  <c r="I62" i="73"/>
  <c r="I78" i="73"/>
  <c r="I70" i="73"/>
  <c r="I82" i="73"/>
  <c r="I23" i="73"/>
  <c r="I47" i="73"/>
  <c r="J95" i="38"/>
  <c r="I71" i="73"/>
  <c r="I83" i="73"/>
  <c r="I24" i="73"/>
  <c r="I40" i="73"/>
  <c r="I56" i="73"/>
  <c r="I80" i="73"/>
  <c r="I65" i="73"/>
  <c r="I85" i="73"/>
  <c r="J97" i="38"/>
  <c r="I73" i="73"/>
  <c r="I81" i="73"/>
  <c r="I15" i="73"/>
  <c r="I31" i="73"/>
  <c r="I39" i="73"/>
  <c r="I55" i="73"/>
  <c r="I16" i="73"/>
  <c r="I32" i="73"/>
  <c r="I48" i="73"/>
  <c r="I64" i="73"/>
  <c r="J96" i="38"/>
  <c r="I72" i="73"/>
  <c r="I84" i="73"/>
  <c r="J98" i="38"/>
  <c r="I74" i="73"/>
  <c r="I86" i="73"/>
  <c r="J99" i="38"/>
  <c r="I75" i="73"/>
  <c r="I87" i="73"/>
  <c r="I13" i="73"/>
  <c r="I21" i="73"/>
  <c r="I29" i="73"/>
  <c r="I37" i="73"/>
  <c r="I45" i="73"/>
  <c r="I9" i="73"/>
  <c r="I33" i="73"/>
  <c r="I49" i="73"/>
  <c r="I57" i="73"/>
  <c r="I17" i="73"/>
  <c r="I41" i="73"/>
  <c r="I10" i="73"/>
  <c r="I18" i="73"/>
  <c r="I26" i="73"/>
  <c r="I34" i="73"/>
  <c r="I42" i="73"/>
  <c r="I50" i="73"/>
  <c r="I58" i="73"/>
  <c r="I66" i="73"/>
  <c r="I19" i="73"/>
  <c r="I27" i="73"/>
  <c r="I35" i="73"/>
  <c r="I43" i="73"/>
  <c r="I51" i="73"/>
  <c r="I59" i="73"/>
  <c r="I67" i="73"/>
  <c r="I25" i="73"/>
  <c r="I11" i="73"/>
  <c r="I12" i="73"/>
  <c r="I20" i="73"/>
  <c r="I28" i="73"/>
  <c r="I36" i="73"/>
  <c r="I44" i="73"/>
  <c r="I52" i="73"/>
  <c r="I60" i="73"/>
  <c r="I68" i="73"/>
  <c r="I53" i="73"/>
  <c r="I61" i="73"/>
  <c r="I69" i="73"/>
  <c r="J75" i="38"/>
  <c r="J91" i="38"/>
  <c r="J77" i="38"/>
  <c r="J83" i="38"/>
  <c r="J69" i="38"/>
  <c r="J27" i="38"/>
  <c r="J35" i="38"/>
  <c r="J43" i="38"/>
  <c r="J51" i="38"/>
  <c r="J59" i="38"/>
  <c r="J67" i="38"/>
  <c r="J52" i="38"/>
  <c r="J24" i="38"/>
  <c r="J40" i="38"/>
  <c r="J48" i="38"/>
  <c r="J22" i="38"/>
  <c r="J25" i="38"/>
  <c r="J33" i="38"/>
  <c r="J41" i="38"/>
  <c r="J57" i="38"/>
  <c r="J65" i="38"/>
  <c r="J26" i="38"/>
  <c r="J34" i="38"/>
  <c r="J42" i="38"/>
  <c r="J50" i="38"/>
  <c r="J58" i="38"/>
  <c r="J66" i="38"/>
  <c r="J74" i="38"/>
  <c r="J82" i="38"/>
  <c r="J90" i="38"/>
  <c r="J28" i="38"/>
  <c r="J60" i="38"/>
  <c r="J68" i="38"/>
  <c r="J76" i="38"/>
  <c r="J84" i="38"/>
  <c r="J92" i="38"/>
  <c r="J44" i="38"/>
  <c r="J37" i="38"/>
  <c r="J85" i="38"/>
  <c r="J93" i="38"/>
  <c r="J45" i="38"/>
  <c r="J53" i="38"/>
  <c r="J30" i="38"/>
  <c r="J38" i="38"/>
  <c r="J46" i="38"/>
  <c r="J54" i="38"/>
  <c r="J62" i="38"/>
  <c r="J70" i="38"/>
  <c r="J78" i="38"/>
  <c r="J86" i="38"/>
  <c r="J94" i="38"/>
  <c r="J36" i="38"/>
  <c r="J29" i="38"/>
  <c r="J61" i="38"/>
  <c r="J23" i="38"/>
  <c r="J31" i="38"/>
  <c r="J39" i="38"/>
  <c r="J47" i="38"/>
  <c r="J55" i="38"/>
  <c r="J63" i="38"/>
  <c r="J71" i="38"/>
  <c r="J79" i="38"/>
  <c r="J87" i="38"/>
  <c r="J56" i="38"/>
  <c r="J64" i="38"/>
  <c r="J72" i="38"/>
  <c r="J80" i="38"/>
  <c r="J88" i="38"/>
  <c r="J32" i="38"/>
  <c r="J49" i="38"/>
  <c r="J73" i="38"/>
  <c r="J81" i="38"/>
  <c r="J89" i="38"/>
  <c r="J21" i="38"/>
  <c r="C10" i="37"/>
  <c r="C11" i="37"/>
  <c r="C12" i="37"/>
  <c r="C13" i="37"/>
  <c r="C14" i="37"/>
  <c r="C15" i="37"/>
  <c r="C16" i="37"/>
  <c r="C17" i="37"/>
  <c r="C18" i="37"/>
  <c r="C19" i="37"/>
  <c r="C20" i="37"/>
  <c r="C21" i="37"/>
  <c r="C9" i="37"/>
  <c r="I27" i="4" l="1"/>
  <c r="J27" i="4"/>
  <c r="H27" i="4"/>
  <c r="N32" i="6" l="1"/>
  <c r="M32" i="6"/>
  <c r="L32" i="6"/>
  <c r="K32" i="6"/>
  <c r="J32" i="6"/>
  <c r="I32" i="6"/>
  <c r="H32" i="6"/>
  <c r="G32" i="6"/>
  <c r="F32" i="6"/>
  <c r="E32" i="6"/>
  <c r="D32" i="6"/>
  <c r="C32" i="6"/>
  <c r="N31" i="6"/>
  <c r="M31" i="6"/>
  <c r="L31" i="6"/>
  <c r="K31" i="6"/>
  <c r="J31" i="6"/>
  <c r="I31" i="6"/>
  <c r="H31" i="6"/>
  <c r="G31" i="6"/>
  <c r="F31" i="6"/>
  <c r="E31" i="6"/>
  <c r="D31" i="6"/>
  <c r="C31" i="6"/>
  <c r="N32" i="5"/>
  <c r="M32" i="5"/>
  <c r="L32" i="5"/>
  <c r="K32" i="5"/>
  <c r="J32" i="5"/>
  <c r="I32" i="5"/>
  <c r="H32" i="5"/>
  <c r="G32" i="5"/>
  <c r="F32" i="5"/>
  <c r="E32" i="5"/>
  <c r="D32" i="5"/>
  <c r="C32" i="5"/>
  <c r="N31" i="5"/>
  <c r="M31" i="5"/>
  <c r="L31" i="5"/>
  <c r="K31" i="5"/>
  <c r="J31" i="5"/>
  <c r="I31" i="5"/>
  <c r="H31" i="5"/>
  <c r="G31" i="5"/>
  <c r="F31" i="5"/>
  <c r="E31" i="5"/>
  <c r="D31" i="5"/>
</calcChain>
</file>

<file path=xl/sharedStrings.xml><?xml version="1.0" encoding="utf-8"?>
<sst xmlns="http://schemas.openxmlformats.org/spreadsheetml/2006/main" count="5552" uniqueCount="1582">
  <si>
    <t>All</t>
  </si>
  <si>
    <t>Accommodation for visitors</t>
  </si>
  <si>
    <t>x</t>
  </si>
  <si>
    <t>Food and Beverage serving activities</t>
  </si>
  <si>
    <t>Passenger transport</t>
  </si>
  <si>
    <t>Sporting &amp; recreational activities</t>
  </si>
  <si>
    <t>Other</t>
  </si>
  <si>
    <t>Source: Annual Survey of Hours and Earnings, NISRA</t>
  </si>
  <si>
    <t>SIC07</t>
  </si>
  <si>
    <t>SIC07 Description</t>
  </si>
  <si>
    <t xml:space="preserve">Accommodation for visitors       </t>
  </si>
  <si>
    <t xml:space="preserve"> Hotels and similar accommodation     </t>
  </si>
  <si>
    <t xml:space="preserve"> Youth hostels       </t>
  </si>
  <si>
    <t xml:space="preserve"> Recreational vehicle parks, trailer parks &amp; camping grounds </t>
  </si>
  <si>
    <t xml:space="preserve"> Holiday centres and villages     </t>
  </si>
  <si>
    <t xml:space="preserve"> Other holiday and other collective accommodation   </t>
  </si>
  <si>
    <t xml:space="preserve"> Other accommodation       </t>
  </si>
  <si>
    <t xml:space="preserve">Food and beverage serving activities     </t>
  </si>
  <si>
    <t xml:space="preserve"> Licensed restaurants       </t>
  </si>
  <si>
    <t xml:space="preserve"> Unlicensed restaurants and cafes     </t>
  </si>
  <si>
    <t xml:space="preserve"> Take-away food shops and mobile food stands  </t>
  </si>
  <si>
    <t xml:space="preserve"> Other food services      </t>
  </si>
  <si>
    <t xml:space="preserve"> Event Catering Activities      </t>
  </si>
  <si>
    <t xml:space="preserve"> Licensed clubs       </t>
  </si>
  <si>
    <t xml:space="preserve"> Public houses and bars     </t>
  </si>
  <si>
    <t xml:space="preserve">Passenger transport        </t>
  </si>
  <si>
    <t xml:space="preserve"> Passenger rail transport, interurban     </t>
  </si>
  <si>
    <t xml:space="preserve"> Taxi Operation       </t>
  </si>
  <si>
    <t xml:space="preserve"> Other passenger land transport     </t>
  </si>
  <si>
    <t xml:space="preserve"> Sea and coastal passenger water transport   </t>
  </si>
  <si>
    <t xml:space="preserve"> Inland passenger water transport     </t>
  </si>
  <si>
    <t xml:space="preserve"> Scheduled passenger air transport     </t>
  </si>
  <si>
    <t xml:space="preserve"> Non-scheduled passenger air transport     </t>
  </si>
  <si>
    <t xml:space="preserve"> Renting &amp; leasing of cars and light motor vehicles</t>
  </si>
  <si>
    <t xml:space="preserve"> Renting &amp; leasing of passenger water transport equipment </t>
  </si>
  <si>
    <t xml:space="preserve"> Renting &amp; leasing of passenger air transport equipment </t>
  </si>
  <si>
    <t xml:space="preserve">Sporting &amp; recreational activities      </t>
  </si>
  <si>
    <t xml:space="preserve"> Gambling &amp; betting activities     </t>
  </si>
  <si>
    <t xml:space="preserve"> Operation of sports facilities     </t>
  </si>
  <si>
    <t xml:space="preserve"> Other sports activities      </t>
  </si>
  <si>
    <t xml:space="preserve"> Activities of amusement parks and theme parks  </t>
  </si>
  <si>
    <t xml:space="preserve"> Other amusement and recreation activities n.e.c.   </t>
  </si>
  <si>
    <t xml:space="preserve"> Renting and leasing of recreational and sports goods </t>
  </si>
  <si>
    <t xml:space="preserve">Other         </t>
  </si>
  <si>
    <t xml:space="preserve"> Travel agency activities      </t>
  </si>
  <si>
    <t xml:space="preserve"> Tour operator activities      </t>
  </si>
  <si>
    <t xml:space="preserve"> Activities of tour guides     </t>
  </si>
  <si>
    <t xml:space="preserve"> Other reservation service activities n.e.c.    </t>
  </si>
  <si>
    <t xml:space="preserve"> Performing arts       </t>
  </si>
  <si>
    <t xml:space="preserve"> Support Activities for the performing arts   </t>
  </si>
  <si>
    <t xml:space="preserve"> Artistic creation       </t>
  </si>
  <si>
    <t xml:space="preserve"> Operation of arts facilities     </t>
  </si>
  <si>
    <t xml:space="preserve"> Museums activities       </t>
  </si>
  <si>
    <t xml:space="preserve"> Operation of historical sites &amp; buildings &amp; similar attractions</t>
  </si>
  <si>
    <t xml:space="preserve"> Botanical &amp; zoological gardens and nature reserves activities </t>
  </si>
  <si>
    <t xml:space="preserve"> Activities of exhibition and fair organisers   </t>
  </si>
  <si>
    <t xml:space="preserve"> Activities of conference organisers     </t>
  </si>
  <si>
    <t xml:space="preserve"> Letting and operating of conference and exhibition centres </t>
  </si>
  <si>
    <t>Total Tourism</t>
  </si>
  <si>
    <t>All Northern Ireland full time jobs (inc tourism)</t>
  </si>
  <si>
    <t>All Northern Ireland part time jobs (inc tourism)</t>
  </si>
  <si>
    <t>All Northern Ireland jobs (inc tourism)</t>
  </si>
  <si>
    <t>38.9</t>
  </si>
  <si>
    <t>Median weekly earnings in Tourism related industries</t>
  </si>
  <si>
    <t>Tourism Related Industries</t>
  </si>
  <si>
    <t>NISRA - Annual Survey of Hours and Earnings</t>
  </si>
  <si>
    <t xml:space="preserve">Percentage furloughed </t>
  </si>
  <si>
    <t>Percentage furloughed on reduced pay</t>
  </si>
  <si>
    <t>Coronavirus job retention scheme</t>
  </si>
  <si>
    <t>ONS</t>
  </si>
  <si>
    <t>Total tourism related industries</t>
  </si>
  <si>
    <t>NI Total</t>
  </si>
  <si>
    <t>Air Passenger Flow</t>
  </si>
  <si>
    <t>Occupancy Survey</t>
  </si>
  <si>
    <t>%</t>
  </si>
  <si>
    <t>Can’t put social distancing measures in place</t>
  </si>
  <si>
    <t>Health Reasons</t>
  </si>
  <si>
    <t>Not enough interest from customers</t>
  </si>
  <si>
    <t>Not financially viable</t>
  </si>
  <si>
    <t>Was considering closing the business before the Covid-19 pandemic started</t>
  </si>
  <si>
    <t>Reasons why establishments didn't open in July 2020</t>
  </si>
  <si>
    <t>NISRA - Tourism Statistics Branch</t>
  </si>
  <si>
    <t>NISRA- CSU</t>
  </si>
  <si>
    <t>Private sector</t>
  </si>
  <si>
    <t>Hotel rooms sold</t>
  </si>
  <si>
    <t>Total air passenger flow</t>
  </si>
  <si>
    <t>Domestic air passenger flow</t>
  </si>
  <si>
    <t>International air passenger flow</t>
  </si>
  <si>
    <t>NI Residents Overnight Trips</t>
  </si>
  <si>
    <t>All UK Airports</t>
  </si>
  <si>
    <t xml:space="preserve">   Heathrow</t>
  </si>
  <si>
    <t xml:space="preserve">   All GB Airports (incl. Heathrow)</t>
  </si>
  <si>
    <t>All NI Airports</t>
  </si>
  <si>
    <t xml:space="preserve">   George Best Belfast City Airport</t>
  </si>
  <si>
    <t xml:space="preserve">   Belfast International Airport</t>
  </si>
  <si>
    <t xml:space="preserve">   City of Derry Airport</t>
  </si>
  <si>
    <t>Northern Ireland</t>
  </si>
  <si>
    <t>&lt;&lt; link back to contents &gt;&gt;</t>
  </si>
  <si>
    <t>Businesses</t>
  </si>
  <si>
    <t>NISRA - Inter Departmental Business Register</t>
  </si>
  <si>
    <t>Description</t>
  </si>
  <si>
    <t>Tourism Group</t>
  </si>
  <si>
    <t>Food and beverage serving activities</t>
  </si>
  <si>
    <t>Transport</t>
  </si>
  <si>
    <t>*</t>
  </si>
  <si>
    <t xml:space="preserve"> Activities of tourist guides</t>
  </si>
  <si>
    <t>Total NI overnight trips</t>
  </si>
  <si>
    <t>NI overnight trips-breakdown by destination</t>
  </si>
  <si>
    <t>Sporting and recreational activities</t>
  </si>
  <si>
    <t>Users should note that there may be caveats to some of the sources so please check the notes and if you have any other queries, please contact tourism statistics branch.</t>
  </si>
  <si>
    <t>028 9025 5163</t>
  </si>
  <si>
    <t>joanne.henderson@nisra.gov.uk</t>
  </si>
  <si>
    <t>tourismstatistics@nisra.gov.uk</t>
  </si>
  <si>
    <t>Source: NISRA Tourism Statistics Branch</t>
  </si>
  <si>
    <t>Source: NISRA, Inter Departmental Business Register</t>
  </si>
  <si>
    <t>Source: NISRA, Annual Survey of Hours and Earnings</t>
  </si>
  <si>
    <t>Source: NISRA, Tourism Statistics Branch, Occupancy Survey</t>
  </si>
  <si>
    <t>Source: NISRA, Tourism Statistics Branch, Air Passenger Flow</t>
  </si>
  <si>
    <t>Source: NISRA, Tourism Statistics Branch, Continuous Household Survey</t>
  </si>
  <si>
    <t>Estimated rooms sold in B&amp;Bs/Guesthouses and Guest Accommodation (12 months rolling data)</t>
  </si>
  <si>
    <t>Statistical Theme:</t>
  </si>
  <si>
    <t xml:space="preserve">People and Places </t>
  </si>
  <si>
    <t>Data Subset:</t>
  </si>
  <si>
    <t>Tourism</t>
  </si>
  <si>
    <t>Dataset Title:</t>
  </si>
  <si>
    <t>Coverage:</t>
  </si>
  <si>
    <t xml:space="preserve">Northern Ireland </t>
  </si>
  <si>
    <t>Source:</t>
  </si>
  <si>
    <t xml:space="preserve">Tourism Statistics Branch (NISRA) </t>
  </si>
  <si>
    <t>Joanne Henderson</t>
  </si>
  <si>
    <t>National Statistics Data?</t>
  </si>
  <si>
    <t>Publication Date:</t>
  </si>
  <si>
    <t>No</t>
  </si>
  <si>
    <t>Northern Ireland Tourism Statistics - alternative sources</t>
  </si>
  <si>
    <t>Link to charts on Impact of COVID on tourism</t>
  </si>
  <si>
    <t>For further information please contact</t>
  </si>
  <si>
    <t>Link to contents (including links to tables)</t>
  </si>
  <si>
    <t>Published by Tourism Statistics Branch, NISRA.</t>
  </si>
  <si>
    <t>All tourism related industries</t>
  </si>
  <si>
    <t>All businesses in NI</t>
  </si>
  <si>
    <t>% Change year on year</t>
  </si>
  <si>
    <t>All NI businesses</t>
  </si>
  <si>
    <t>Source: NISRA Coronavirus (COVID-19) Opinion Survey</t>
  </si>
  <si>
    <t>NISRA Coronavirus (COVID-19) Opinion Survey</t>
  </si>
  <si>
    <t>NI residents holiday in summer 2020</t>
  </si>
  <si>
    <t>Most customers are international so it’s not worth opening yet</t>
  </si>
  <si>
    <t>Median hours worked in tourism related industries</t>
  </si>
  <si>
    <t>Introduction</t>
  </si>
  <si>
    <t>Link to Introduction</t>
  </si>
  <si>
    <t>Link to contact details for further information</t>
  </si>
  <si>
    <t>Manufacturing</t>
  </si>
  <si>
    <t>Construction</t>
  </si>
  <si>
    <t>Wholesale and retail; repair of motor vehicles</t>
  </si>
  <si>
    <t>Transportation and storage</t>
  </si>
  <si>
    <t>Accommodation and food services</t>
  </si>
  <si>
    <t>Professional and scientific and technical</t>
  </si>
  <si>
    <t>Administrative and support services</t>
  </si>
  <si>
    <t>Education</t>
  </si>
  <si>
    <t>Health and social work</t>
  </si>
  <si>
    <t>Arts, entertainment and recreation</t>
  </si>
  <si>
    <t>Other service activities</t>
  </si>
  <si>
    <t xml:space="preserve">Source: HMRC CJRS and PAYE Real Time Information </t>
  </si>
  <si>
    <t>Last updated</t>
  </si>
  <si>
    <t xml:space="preserve">Total Northern Ireland </t>
  </si>
  <si>
    <t>Ways COVID may affect you</t>
  </si>
  <si>
    <t>Ways COVID may affect your family/friends</t>
  </si>
  <si>
    <t>Problems you've encountered with companies since the COVID outbreak (refunds)</t>
  </si>
  <si>
    <t>Have you been to a park or green space in last 7 days</t>
  </si>
  <si>
    <t>Proportion who said "Yes"</t>
  </si>
  <si>
    <t xml:space="preserve">Personal travel plans are being affected </t>
  </si>
  <si>
    <t>Work travel plans are being affected</t>
  </si>
  <si>
    <t>All responses</t>
  </si>
  <si>
    <t>Personal travel plans are being affected</t>
  </si>
  <si>
    <t>Getting refunds for cancelled air travel</t>
  </si>
  <si>
    <t>Getting refunds for cancelled events</t>
  </si>
  <si>
    <t>Getting refunds for cancelled all-inclusive holiday travel</t>
  </si>
  <si>
    <t>Getting refunds for hotels</t>
  </si>
  <si>
    <t>Getting refunds for cancelled holiday accommodation such as a cottage or villa</t>
  </si>
  <si>
    <t>Yes I have visited a park or public green space in the last 7 days</t>
  </si>
  <si>
    <t>Visit a tourist attraction</t>
  </si>
  <si>
    <t>Link to charts showing change year on year</t>
  </si>
  <si>
    <t>% Accommodation and food services of all furloughed</t>
  </si>
  <si>
    <t>Producer of Statistics</t>
  </si>
  <si>
    <t>Link to charts on change year on year in time series data</t>
  </si>
  <si>
    <t>Source: NISRA Coronavirus (COVID-19) Opinion Survey (Phase 5+6)</t>
  </si>
  <si>
    <t>Left the house to go to Visitor Attraction in the last 7 days</t>
  </si>
  <si>
    <t>Comfortable</t>
  </si>
  <si>
    <t>Neither comfortable nor uncomfortable</t>
  </si>
  <si>
    <t>Uncomfortable</t>
  </si>
  <si>
    <t>Number of respondents</t>
  </si>
  <si>
    <t>% of total respondents</t>
  </si>
  <si>
    <t>Source: NISRA, Nation Brands Index, TEO</t>
  </si>
  <si>
    <t>Argentina</t>
  </si>
  <si>
    <t>Australia</t>
  </si>
  <si>
    <t>Brazil</t>
  </si>
  <si>
    <t>Canada</t>
  </si>
  <si>
    <t>China</t>
  </si>
  <si>
    <t>Egypt</t>
  </si>
  <si>
    <t>France</t>
  </si>
  <si>
    <t>Germany</t>
  </si>
  <si>
    <t>India</t>
  </si>
  <si>
    <t>Italy</t>
  </si>
  <si>
    <t>Japan</t>
  </si>
  <si>
    <t>Mexico</t>
  </si>
  <si>
    <t>Poland</t>
  </si>
  <si>
    <t>Russia</t>
  </si>
  <si>
    <t>South Africa</t>
  </si>
  <si>
    <t>South Korea</t>
  </si>
  <si>
    <t>Sweden</t>
  </si>
  <si>
    <t>Turkey</t>
  </si>
  <si>
    <t>UK</t>
  </si>
  <si>
    <t>US</t>
  </si>
  <si>
    <t>Total</t>
  </si>
  <si>
    <t>Nation Brands Index 2020</t>
  </si>
  <si>
    <t>Comfort in visiting NI in the next 5 years</t>
  </si>
  <si>
    <t>NISRA - Nation Brands Index - TEO</t>
  </si>
  <si>
    <t>Comfort in visiting NI in the next 5 years (panel country breakdown)</t>
  </si>
  <si>
    <t>Northern Irelands NBI rankings</t>
  </si>
  <si>
    <t>Tourism Dimension</t>
  </si>
  <si>
    <t>Tourism - visit in money no object</t>
  </si>
  <si>
    <t>Tourism - Natural Beauty</t>
  </si>
  <si>
    <t>Tourism - Historic Buildings</t>
  </si>
  <si>
    <t>Tourism - Vibrant City</t>
  </si>
  <si>
    <t>Northern Irelands NBI score</t>
  </si>
  <si>
    <t>Nation Brands Index - scores</t>
  </si>
  <si>
    <t>Nation Brands Index - ranks</t>
  </si>
  <si>
    <t>Google Trends</t>
  </si>
  <si>
    <t>Google travel trends (LGD)</t>
  </si>
  <si>
    <t>2014-2016</t>
  </si>
  <si>
    <t>2015-2017</t>
  </si>
  <si>
    <t>2016-2018</t>
  </si>
  <si>
    <t>2017-2019</t>
  </si>
  <si>
    <t>Commuting</t>
  </si>
  <si>
    <t>Business</t>
  </si>
  <si>
    <t>Escort Education</t>
  </si>
  <si>
    <t>Shopping</t>
  </si>
  <si>
    <t>Other escort</t>
  </si>
  <si>
    <t>Personal Business</t>
  </si>
  <si>
    <t>Visit friends at private home</t>
  </si>
  <si>
    <t>Visit friends elsewhere</t>
  </si>
  <si>
    <t>Entertainment/ public social activities</t>
  </si>
  <si>
    <t>Sport participate</t>
  </si>
  <si>
    <t>Holiday base</t>
  </si>
  <si>
    <t>Day trip</t>
  </si>
  <si>
    <t>Other including just walk</t>
  </si>
  <si>
    <t>Undefined purpose</t>
  </si>
  <si>
    <t>All purposes</t>
  </si>
  <si>
    <t>Northern Ireland Travel Survey</t>
  </si>
  <si>
    <t>NI Travel Survey</t>
  </si>
  <si>
    <t>NISRA-DfI</t>
  </si>
  <si>
    <t>Source: NISRA DfI Travey Survey for Northern Ireland</t>
  </si>
  <si>
    <t>Google LLC "Google COVID-19 Community Mobility Reports"</t>
  </si>
  <si>
    <t>Local Government District</t>
  </si>
  <si>
    <t>Licensed Motorhomes</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</si>
  <si>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</si>
  <si>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</si>
  <si>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</si>
  <si>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</si>
  <si>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</si>
  <si>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</si>
  <si>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</si>
  <si>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</si>
  <si>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</si>
  <si>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</si>
  <si>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</si>
  <si>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Unknown / Missing</t>
  </si>
  <si>
    <t>Grand Total</t>
  </si>
  <si>
    <t>% owned by LGD</t>
  </si>
  <si>
    <t>Licensed motorhomes by LGD</t>
  </si>
  <si>
    <t>NISRA-DVA</t>
  </si>
  <si>
    <t>Motorhome ownership</t>
  </si>
  <si>
    <t>Accessibility</t>
  </si>
  <si>
    <t>NISRA-Tourism Statistics are working to make this data available in an Accessibility friendly report. In the meantime, if there is anything from it that you need in a different format, please get in touch.</t>
  </si>
  <si>
    <t>All employee jobs</t>
  </si>
  <si>
    <t>% tourism related jobs</t>
  </si>
  <si>
    <t>All tourism related jobs</t>
  </si>
  <si>
    <t>Source: Business Register and Employment Survey</t>
  </si>
  <si>
    <t>Number of full and part time jobs in Tourism related industries</t>
  </si>
  <si>
    <t>NISRA - Business Register and Employment Survey</t>
  </si>
  <si>
    <t>Traffic counts at NI-IE border</t>
  </si>
  <si>
    <t>NISRA-EU Exit</t>
  </si>
  <si>
    <t>New or updated in this release</t>
  </si>
  <si>
    <t>Yes</t>
  </si>
  <si>
    <t>Car</t>
  </si>
  <si>
    <t>LGV</t>
  </si>
  <si>
    <t>HGV-RIG</t>
  </si>
  <si>
    <t>HGV-ART</t>
  </si>
  <si>
    <t>Bus</t>
  </si>
  <si>
    <t>Caravan</t>
  </si>
  <si>
    <t>Motorbike</t>
  </si>
  <si>
    <t xml:space="preserve">Total </t>
  </si>
  <si>
    <t>% Change with same month in previous year</t>
  </si>
  <si>
    <t>Information and communication, Finance and insurance, Real estate</t>
  </si>
  <si>
    <t>Online Job posting</t>
  </si>
  <si>
    <t>Online job posting</t>
  </si>
  <si>
    <t>DfE</t>
  </si>
  <si>
    <t>A factsheet has been produced that details monthly online job posting trends across Northern Ireland. It includes an assessment of selected sectors as well as skills in demand.</t>
  </si>
  <si>
    <t>Some of the latest online job postings by employers are featured along with signposting to resources and support.</t>
  </si>
  <si>
    <t>The April 2021 online job posting trends showed that there was a 144% increase in the Accommodation and Food Sector jobs from March.</t>
  </si>
  <si>
    <t>Updated in this release</t>
  </si>
  <si>
    <t>Tourism Northern Ireland</t>
  </si>
  <si>
    <t>Source: Tourism Northern Ireland</t>
  </si>
  <si>
    <t>Source: NISRA, EU Exit</t>
  </si>
  <si>
    <t>Link to charts on timeseries data in Tourism</t>
  </si>
  <si>
    <t>Total departing passengers through NI ports</t>
  </si>
  <si>
    <t>% through Airports</t>
  </si>
  <si>
    <t>% through Seaports</t>
  </si>
  <si>
    <t>Number of departing passengers (monthly)</t>
  </si>
  <si>
    <t>Number of departing passengers (rolling 12 monthly)</t>
  </si>
  <si>
    <t>Source: NISRA Tourism Statistics</t>
  </si>
  <si>
    <t>(Data from CAA, P&amp;O and Stenaline)</t>
  </si>
  <si>
    <t>Departing passengers through NI ports (% through airports/seaports)</t>
  </si>
  <si>
    <t>Feedback</t>
  </si>
  <si>
    <t>Users are invited to feedback on this publication on the below details. The alternative data sources was pulled together as a temporary source but it would be helpful to know if it covers your needs and requirements.</t>
  </si>
  <si>
    <t>Apr-Jul 2020</t>
  </si>
  <si>
    <t>May - Jul 2020</t>
  </si>
  <si>
    <t>Apr-Aug 2020</t>
  </si>
  <si>
    <t>Definition of Industries included within Tourism Related Industries</t>
  </si>
  <si>
    <t>Intention to Travel Survey</t>
  </si>
  <si>
    <t>Domestic</t>
  </si>
  <si>
    <t xml:space="preserve">Overseas </t>
  </si>
  <si>
    <t>In 2021</t>
  </si>
  <si>
    <t>In 2022 or later</t>
  </si>
  <si>
    <t>Not thinking of one</t>
  </si>
  <si>
    <t>CSO</t>
  </si>
  <si>
    <t>Column1</t>
  </si>
  <si>
    <t>Released: June 2021</t>
  </si>
  <si>
    <t>Source: Intention to Travel Survey (CSO)</t>
  </si>
  <si>
    <t>Time frame for taking a trip</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</si>
  <si>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</si>
  <si>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</si>
  <si>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</si>
  <si>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</si>
  <si>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</si>
  <si>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</si>
  <si>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</si>
  <si>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</si>
  <si>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</si>
  <si>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</si>
  <si>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</si>
  <si>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</si>
  <si>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</si>
  <si>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</si>
  <si>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</si>
  <si>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</si>
  <si>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</si>
  <si>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</si>
  <si>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</si>
  <si>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</si>
  <si>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</si>
  <si>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</si>
  <si>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</si>
  <si>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</si>
  <si>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</si>
  <si>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</si>
  <si>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</si>
  <si>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</si>
  <si>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</si>
  <si>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</si>
  <si>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</si>
  <si>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</si>
  <si>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</si>
  <si>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</si>
  <si>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</si>
  <si>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</si>
  <si>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</si>
  <si>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</si>
  <si>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</si>
  <si>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</si>
  <si>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</si>
  <si>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</si>
  <si>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</si>
  <si>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</si>
  <si>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</si>
  <si>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</si>
  <si>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</si>
  <si>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</si>
  <si>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</si>
  <si>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</si>
  <si>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</si>
  <si>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</si>
  <si>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</si>
  <si>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</si>
  <si>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</si>
  <si>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</si>
  <si>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</si>
  <si>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</si>
  <si>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</si>
  <si>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</si>
  <si>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</si>
  <si>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</si>
  <si>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</si>
  <si>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</si>
  <si>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</si>
  <si>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</si>
  <si>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</si>
  <si>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</si>
  <si>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</si>
  <si>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</si>
  <si>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</si>
  <si>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</si>
  <si>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</si>
  <si>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</si>
  <si>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</si>
  <si>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</si>
  <si>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</si>
  <si>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</si>
  <si>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</si>
  <si>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</si>
  <si>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</si>
  <si>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</si>
  <si>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</si>
  <si>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</si>
  <si>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</si>
  <si>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</si>
  <si>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</si>
  <si>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</si>
  <si>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</si>
  <si>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</si>
  <si>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</si>
  <si>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</si>
  <si>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</si>
  <si>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</si>
  <si>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</si>
  <si>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</si>
  <si>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</si>
  <si>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</si>
  <si>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</si>
  <si>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</si>
  <si>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</si>
  <si>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</si>
  <si>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</si>
  <si>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</si>
  <si>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</si>
  <si>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</si>
  <si>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</si>
  <si>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</si>
  <si>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This worksheet contains one table which is followed by a link back to contents worksheet.</t>
  </si>
  <si>
    <t>Departing passengers through NI ports (monthly)</t>
  </si>
  <si>
    <t>Departing passengers through NI ports (12 month rolling data)</t>
  </si>
  <si>
    <t>Table</t>
  </si>
  <si>
    <t>Chart</t>
  </si>
  <si>
    <t>In which ways is Coronavirus affecting your life? [note 1] [note 2]</t>
  </si>
  <si>
    <t>Jan-21</t>
  </si>
  <si>
    <t>Feb-21</t>
  </si>
  <si>
    <t>Mar-21</t>
  </si>
  <si>
    <t>[note 2] Note that this question was only asked if answer to COV_C31 (How worried or unworried are you about the effect that Coronavirus (COVID-19) is affecting your friends and family) showed that the respondent was very or somewhat worried</t>
  </si>
  <si>
    <t>[note 1] Note that the number of interviews carried out after 31st July 2020 are too low to report separately in these results.</t>
  </si>
  <si>
    <t>What, if any, problems have you experienced with companies since the coronavirus outbreak? [note 1] [note 2]</t>
  </si>
  <si>
    <t>[note 2] Due to limitations around the question, it is not possible to differentiate between those people who had not experienced a problem because they did not have any contact with a company and those who had contact with a company but did not experience any problems with them. Those who reported "no problems experienced" have been excluded from the analysis.</t>
  </si>
  <si>
    <t>This worksheet contains two charts (side by side) displaying data from "COVIDOP affect FF" worksheet</t>
  </si>
  <si>
    <t>In the past seven days, have you visited a park or public green space? [note 1]</t>
  </si>
  <si>
    <t>[note 1] Note that the number of interviews carried out after 31st August 2020 are too low to report separately in these results.</t>
  </si>
  <si>
    <t>This worksheet contains two charts alongside each other displaying data from the worksheet COVIDOP refund.</t>
  </si>
  <si>
    <t>This worksheet contains two charts alongside each other displaying data from worksheet COVIDOP park</t>
  </si>
  <si>
    <t>This worksheet contains one chart displaying data contained in worksheet "COVIDOP summer hols"</t>
  </si>
  <si>
    <t>This worksheet contains one chart displaying data from worksheet "airsea 12 monthly"</t>
  </si>
  <si>
    <t>This worksheet contains two charts side by side displaying data from worksheet COVIDOP left house.</t>
  </si>
  <si>
    <t>Northern Ireland's Nation Brand Index Ranking [note 1]</t>
  </si>
  <si>
    <t>[note 1] Northern Ireland's overall score and ranking is determined by scores on the six dimensions of the NBISM.  Scores for each of the six dimensions are calculated based on participants' ratings on a number of attributes which make up those dimensions.</t>
  </si>
  <si>
    <t>Source: The Anholt-Ipsos Nation Brands Index report - https://www.executiveoffice-ni.gov.uk/topics/statistics-and-research/nation-brands-index</t>
  </si>
  <si>
    <t>2016</t>
  </si>
  <si>
    <t>2017</t>
  </si>
  <si>
    <t>2018</t>
  </si>
  <si>
    <t>2019</t>
  </si>
  <si>
    <t>2020</t>
  </si>
  <si>
    <t>This worksheet contains one chart displaying data from the worksheet "Nation Brands Index - ranking"</t>
  </si>
  <si>
    <t>This worksheet contains onechart displaying data from worksheet "Nation Brands Index Score"</t>
  </si>
  <si>
    <t>Comfort in visiting Northern Ireland in the next five years basd on response to healthcare crises [note 1] [note 2] [note 3]</t>
  </si>
  <si>
    <t>[note 2] Respondents answered on a 7 point scale where 1 was "extremely uncomfortable", 4 was "neither comfortable nor uncomfortable" and 7 was "extremely comfortable"</t>
  </si>
  <si>
    <t>[note 3] Figures may not sum due to rounding</t>
  </si>
  <si>
    <t>Northern Ireland's Nation Brand Index Scores [note 1]</t>
  </si>
  <si>
    <t>This worksheet contains one chart displaying data from worksheet "Nation Brands Index COVID"</t>
  </si>
  <si>
    <t>[note 1]  Respondents were asked "Thinking about your travel in the next 5 years, how comfortable do you feel about visiting Northern Ireland based on how it responds to health crises (such as COVID-19, Ebola, Zika)?"</t>
  </si>
  <si>
    <t>[note 2] Respondents answered on a 7 point scale where 1 was "Extremely uncomfortable", 4 was "Neither comfortable nor uncomfortable" and 7 was "Extremely comfortable".</t>
  </si>
  <si>
    <t>[note 3] "Comfortable" refers to responses 5 to 7 on the scale of responses i.e. more comfortable than not.</t>
  </si>
  <si>
    <t>[note 4] "Neither comfortable nor uncomfortable" refers responses of 4 on the scale of responses i.e. "Neither comfortable nor uncomfortable".</t>
  </si>
  <si>
    <t>[note 5] "Uncomfortable" refers to responses 1 to 3 on the scale i.e. more uncomfortable than not.</t>
  </si>
  <si>
    <t>Comfort in visiting Northern Ireland in the next five years basd on response to healthcare crises - by panel country [note 1] [note 2] [note 3] [note 4] [note 5]</t>
  </si>
  <si>
    <t>Comfortable (Number of responses)</t>
  </si>
  <si>
    <t>Comfortable (% of total responses)</t>
  </si>
  <si>
    <t>Neither comfortable nor uncomfortable (Number of responses)</t>
  </si>
  <si>
    <t>Neither comfortable nor uncomfortable (% of total responses)</t>
  </si>
  <si>
    <t>Uncomfortable (Number of responses)</t>
  </si>
  <si>
    <t>Uncomfortable (% of total responses)</t>
  </si>
  <si>
    <t>This worksheet contains one chart displaying data from worksheet "NBI Country breakdown COVID"</t>
  </si>
  <si>
    <t>Source: NISRA, Tourism Statistics, Occupancy Survey</t>
  </si>
  <si>
    <t>[note 1]  Results are displayed for 12 months rolling to the date displayed (e.g Dec 14=January 2014-December 2014, Sept 20=October 2019- September 2020)</t>
  </si>
  <si>
    <t>Estimated Rooms sold in Hotels</t>
  </si>
  <si>
    <t>This worksheet contains two charts - one above the other, displaying data from worksheet "Hotels rooms"</t>
  </si>
  <si>
    <t>This worksheet contains two charts - one above the other, displaying data from worksheet "B&amp;B rooms"</t>
  </si>
  <si>
    <t>[note 1]  In September 2020 a short sample survey was carried out on behalf of Tourism Statistics branch regarding the impact of Covid-19 on Hotels, B&amp;B's, guest houses and guest accommodation in NI.</t>
  </si>
  <si>
    <t>[note 2] Respondents were asked "Did you open your establishment again on 3rd July 2020 when Government restrictions on tourist accommodation were lifted" - 24% of those who responded indicated that they didn’t open.</t>
  </si>
  <si>
    <t>[note 3] This table shows the reasons provided from respondents who answered NO they did not open again on July 3rd 2020.</t>
  </si>
  <si>
    <t>Reasons for not reopening in July 2020</t>
  </si>
  <si>
    <t>[note 4] Respondents could provide more than one reason for not re-opening</t>
  </si>
  <si>
    <t>[note 5] The results in the table were based on a response rate of 106. The sample survey had an overall response rate of 435.</t>
  </si>
  <si>
    <t>COVID-19 Survey (Occupancy Survey) [note 1] [note2] [note 3] [note 4] [note 5]</t>
  </si>
  <si>
    <t>This worksheet contains one chart which contains data from the "reasons not open in Jul" worksheet</t>
  </si>
  <si>
    <t>[note 1]  Air Passenger Flow relates to an estimate of passengers both IN and OUT - these figures should not be doubled up. To give an estimate on the number of individuals, they may be halved, however it's important to note that a person may take more than one flight.</t>
  </si>
  <si>
    <t>[note 2] UK Domestic flights (UK to UK) are recorded at both airports, so there is an element of double counting. For example, passengers onboard a flight from Heathrow to Edinburgh will be recorded at both airports.</t>
  </si>
  <si>
    <t>Source: NISRA, Tourism Statistics, Air Passenger Flow</t>
  </si>
  <si>
    <t>This worksheet contains one table.</t>
  </si>
  <si>
    <t>[note 3]  Results are displayed for 12 months rolling to the date displayed (e.g Dec 14=January 2014-December 2014, Sept 20=October 2019- September 2020)</t>
  </si>
  <si>
    <t>% change year on year through All NI Airports</t>
  </si>
  <si>
    <t>% change year on year through George Best Belfast City Airport</t>
  </si>
  <si>
    <t>% change year on year through Belfast international Airport</t>
  </si>
  <si>
    <t>% change year on year through City of Derry Airport</t>
  </si>
  <si>
    <t>This worksheet contains two charts (one below each other) using data from worksheet "air passenger flow"</t>
  </si>
  <si>
    <t>% Change year on year (All UK Airports)</t>
  </si>
  <si>
    <t>% Change year on year (Heathrow)</t>
  </si>
  <si>
    <t>% Change year on year (All GB Airports)</t>
  </si>
  <si>
    <t>% Change year on year (All NI Airports)</t>
  </si>
  <si>
    <t>% Change year on year (George Best Belfast City Airport)</t>
  </si>
  <si>
    <t>% Change year on year (Belfast International Airport)</t>
  </si>
  <si>
    <t>% Change year on year (City of Derry Airport)</t>
  </si>
  <si>
    <t>This worksheet contains two charts (one below each other) using data from worksheet "domestic air flow"</t>
  </si>
  <si>
    <t>[note 2]  Results are displayed for 12 months rolling to the date displayed (e.g Dec 14=January 2014-December 2014, Sept 20=October 2019- September 2020)</t>
  </si>
  <si>
    <t>Air Passenger Flow (12 month rolling data) [note 1] [note 2] [note 3]</t>
  </si>
  <si>
    <t>Domestic Air Passenger Flow (12 month rolling data) [note 1] [note 2] [note3]</t>
  </si>
  <si>
    <t>Domestic Air Passenger Flow (12 month rolling data) [note 1] [note 2] [note 3]</t>
  </si>
  <si>
    <t>EU/International Air Passenger Flow (12 month rolling data) [note 1] [note 2]</t>
  </si>
  <si>
    <t>This worksheet contains two charts, one above the other based on data from worksheet "international air flow"</t>
  </si>
  <si>
    <t>Source: NISRA, Tourism Statistics</t>
  </si>
  <si>
    <t>[note 1]  Data is collected in the Continuous Household Survey (NISRA). The data is based on interviews (not respondents) and a respondent may take more than one overnight trip</t>
  </si>
  <si>
    <t>[note 2]  The "recall" period changed during the time of the interviews. Mostly respondents were asked about overnight trips taken in the last 4 weeks. However, when NISRA has recognised a lower response rate due to interviews not being carried out frequently, this increased to 8 weeks.</t>
  </si>
  <si>
    <t>This worksheet contains two charts (one above the other) based on data from worksheet "Total NI overnight trips"</t>
  </si>
  <si>
    <t>This worksheet contains two charts (one above the other) based on data from worksheet "NI overnight trips by dest"</t>
  </si>
  <si>
    <t xml:space="preserve">List of SIC categories of tourism related industries [note 1] </t>
  </si>
  <si>
    <t>[note 1] SIC categories for Tourism related industries is found at - https://www.ons.gov.uk/economy/nationalaccounts/satelliteaccounts/methodologies/economicvalueoftourismguidancenote1definitionsoftourismversion22012</t>
  </si>
  <si>
    <t>Category</t>
  </si>
  <si>
    <t>Source: NISRA, Annual Survey of Hours and Earnings, Economic and Labour Market Statistics Branch</t>
  </si>
  <si>
    <t>[note 1]  Emplopyees on adult rates whose pay for the survey pay-period was not affected by absence.</t>
  </si>
  <si>
    <t>Percentage furloughed staff working in Tourism related industries, NI, 2020 [note 1]</t>
  </si>
  <si>
    <t>This worksheet contains one chart based on data in worksheet "ASHE-furlough"</t>
  </si>
  <si>
    <t>Percentage furloughed staff on reduced pay working in Tourism related industries, NI, 2020 [note 1]</t>
  </si>
  <si>
    <t>This worksheet contains one chart based on data in worksheet "ASHE red furlough"</t>
  </si>
  <si>
    <t>Source: HMRC, CRJS and PAYE Real Time Information</t>
  </si>
  <si>
    <t>[note 1]  Geographic breakdowns do not directy translate to the employee's usual place of work, or where their employer has a base of operations.</t>
  </si>
  <si>
    <t>[note 2] For this data, an employer is equivalent to PAYE scheme.</t>
  </si>
  <si>
    <t>[note 3] Where a CJRS claim has not been able to match to other HMRC data, it has been reported as ‘Unknown’.</t>
  </si>
  <si>
    <t>[note 4] Employers can choose to furlough staff both part time and full time. The total number of employers furloughing staff is therefore not the sum of the employers furloughing part time with the number of employers furloughing full time.</t>
  </si>
  <si>
    <t xml:space="preserve">[note 5] Sector information is based on the Interdepartmental Business Register (IDBR) produced by the Office for National Statistics. </t>
  </si>
  <si>
    <t>[note 6] Agriculture, forestry and fishing, Mining and quarrying, Energy production and supply, Public administration and defence; social security and Households sectors have been group into the other category due to the low number of furloughed employments</t>
  </si>
  <si>
    <t>This worksheet contains two charts (one above the other) based on data from worksheet "furlough scheme"</t>
  </si>
  <si>
    <t>Coronavirus Job Retention Scheme extension: Furloughed employments by sector, Northern Ireland [note 1] [note 2] [note 3] [note 4] [note 5] [note 6]</t>
  </si>
  <si>
    <t>[note 1]  The ASHE is collected in April each year</t>
  </si>
  <si>
    <t>[note 2] Employees on adult rates whose pay for the survey pay-period was not affected by absence.</t>
  </si>
  <si>
    <t>[note 3] x - sample size too small for reliable estimate</t>
  </si>
  <si>
    <t>[note 4] SIC categories for Tourism related industries is found at - https://www.ons.gov.uk/economy/nationalaccounts/satelliteaccounts/methodologies/economicvalueoftourismguidancenote1definitionsoftourismversion22012</t>
  </si>
  <si>
    <t>Change year on year on total median paid hours in Tourism</t>
  </si>
  <si>
    <t>Change year on year on total median paid hours in All jobs</t>
  </si>
  <si>
    <t>2008</t>
  </si>
  <si>
    <t>2009</t>
  </si>
  <si>
    <t>2010</t>
  </si>
  <si>
    <t>2011</t>
  </si>
  <si>
    <t>2012</t>
  </si>
  <si>
    <t>2013</t>
  </si>
  <si>
    <t>2014</t>
  </si>
  <si>
    <t>2015</t>
  </si>
  <si>
    <t>Accommodation for visitors (full time)</t>
  </si>
  <si>
    <t>Food and Beverage serving activities (full time)</t>
  </si>
  <si>
    <t>Passenger transport (full time)</t>
  </si>
  <si>
    <t>Sporting &amp; recreational activities (full time)</t>
  </si>
  <si>
    <t>Other (full time)</t>
  </si>
  <si>
    <t>Total Tourism (full time)</t>
  </si>
  <si>
    <t>Accommodation for visitors (part time)</t>
  </si>
  <si>
    <t>Food and Beverage serving activities (part time)</t>
  </si>
  <si>
    <t>Passenger transport (part time)</t>
  </si>
  <si>
    <t>Sporting &amp; recreational activities (part time)</t>
  </si>
  <si>
    <t>Other (part time)</t>
  </si>
  <si>
    <t>Total Tourism (part time)</t>
  </si>
  <si>
    <t>Accommodation for visitors (all)</t>
  </si>
  <si>
    <t>Food and Beverage serving activities (all)</t>
  </si>
  <si>
    <t>Passenger transport (all)</t>
  </si>
  <si>
    <t>Sporting &amp; recreational activities (all)</t>
  </si>
  <si>
    <t>Other (all)</t>
  </si>
  <si>
    <t>na</t>
  </si>
  <si>
    <t>Industrial category</t>
  </si>
  <si>
    <t>This worksheet contains two charts (one above the other) containing data from worksheet "hours worked ASHE"</t>
  </si>
  <si>
    <t>Total Tourism (all)</t>
  </si>
  <si>
    <t>Change year on year in all tourism jobs</t>
  </si>
  <si>
    <t>Change year on year in all NI jobs</t>
  </si>
  <si>
    <t>Industrial Category</t>
  </si>
  <si>
    <t>This worksheet contains two charts (one above the other) containing data from worksheet "weekly pay"</t>
  </si>
  <si>
    <t>Source: Inter Departmental Business Register, NISRA</t>
  </si>
  <si>
    <t>[note 1]  Figures have been rounded to the nearest 5, thus may not sum to totals</t>
  </si>
  <si>
    <t>[note 2] IDBR only contains businesses that are registered for VAT and/or operate a PAYE scheme. The threshold for registering for VAT is annual turnover of £85,000, therefore, many smaller businesses (e.g. self-employed etc) will not be included in this analysis.</t>
  </si>
  <si>
    <t>[note 3] The IDBR is collected in March</t>
  </si>
  <si>
    <t>Total Tourism Businesses</t>
  </si>
  <si>
    <t>Total group</t>
  </si>
  <si>
    <t>This worksheet contains two charts (one above the other) containing data from worksheet "businesses"</t>
  </si>
  <si>
    <t>Food and beverage serving activities (all)</t>
  </si>
  <si>
    <t>Transport (all)</t>
  </si>
  <si>
    <t>Non Tourism Jobs (all)</t>
  </si>
  <si>
    <t>All full time employee jobs</t>
  </si>
  <si>
    <t>% tourism related jobs (full time)</t>
  </si>
  <si>
    <t>All tourism related jobs (full time)</t>
  </si>
  <si>
    <t>Food and beverage serving activities (full time)</t>
  </si>
  <si>
    <t>Transport (full time)</t>
  </si>
  <si>
    <t>Non Tourism Jobs (full time)</t>
  </si>
  <si>
    <t>All part time employee jobs</t>
  </si>
  <si>
    <t>% tourism related jobs (part time)</t>
  </si>
  <si>
    <t>All tourism related jobs (part time)</t>
  </si>
  <si>
    <t>Food and beverage serving activities (part time)</t>
  </si>
  <si>
    <t>Transport (part time)</t>
  </si>
  <si>
    <t>Non Tourism Jobs (part time)</t>
  </si>
  <si>
    <t>This worksheet contains one chart containing data from worksheet "employees"</t>
  </si>
  <si>
    <t>[note 1] See Travel Survey for Northern Ireland In-depth Report 2016-2018 for definitions of journey purpose</t>
  </si>
  <si>
    <t>Journey purpose [note 1]</t>
  </si>
  <si>
    <t>Journeys per person per year by journey purpose Northern Ireland, 2014-2016 to 2017-2019 [note 1] [note 2]</t>
  </si>
  <si>
    <t>% of trips by journey purpose (2017-2019)</t>
  </si>
  <si>
    <t>This worksheet contains two charts (one beside each other) containing data from worksheet "Travel Survey"</t>
  </si>
  <si>
    <t>Source: NISRA DVA</t>
  </si>
  <si>
    <t>Licensed Motorhomes registered in Northern Ireland at 30 September 2020 [note 1] [note 2] [note 3]</t>
  </si>
  <si>
    <t>[note 1] Data is sourced from DVLA's administrative database</t>
  </si>
  <si>
    <t>[note 2] Data includes all vehicles licensed at 30th September 2020</t>
  </si>
  <si>
    <t>[note 3] Vehicles with a "Statutory Off-Roads Notice" (SORN) are not included</t>
  </si>
  <si>
    <t>Rolling 12 Months (ending in month)</t>
  </si>
  <si>
    <t xml:space="preserve">Source: Tansport Infrastructure Ireland Traffic Data Site </t>
  </si>
  <si>
    <t xml:space="preserve">[note 3] The traffic camera at one of the locations was not functioning in June to December 2020. To best estimate the data for this location, the average percentage change in volumes for all other fourteen locations between June-December 2019 and June-December were applied to the June-December 2019 volumes of the missing location. This approach allows for an estimate in traffic 2020 volumes at this location whilst still representing the impact of COVID-19 on traffic volumes.   </t>
  </si>
  <si>
    <t>This worksheet contains two charts (one above the other) containing data from worksheets "NI IE Traffic" and "NI IE traffic change"</t>
  </si>
  <si>
    <t>This worksheet contains text from DfE on online job posting trends.</t>
  </si>
  <si>
    <t>Responsible Statistician (name)</t>
  </si>
  <si>
    <t>Responsible Statistician (telephone)</t>
  </si>
  <si>
    <t>Responsible Statistician (email)</t>
  </si>
  <si>
    <t>Contact email for Tourism Statistics Branch</t>
  </si>
  <si>
    <t>NISRA Tourism Statistics Branch,  Colby House, Stranmillis Court, BELFAST, BT9 5RR</t>
  </si>
  <si>
    <t>Address</t>
  </si>
  <si>
    <t>Text</t>
  </si>
  <si>
    <t>Data (Source)</t>
  </si>
  <si>
    <t>Data (name)</t>
  </si>
  <si>
    <t>Red, amber and green travel lists and oversees vists from the UK</t>
  </si>
  <si>
    <t>This worksheet contains text ending with a link back to contents page</t>
  </si>
  <si>
    <t>Source: ONS</t>
  </si>
  <si>
    <t>Red, Amber and green travel lists and overseas visits from the UK [note 1]</t>
  </si>
  <si>
    <t>In an average pre-pandemic summer, UK residents made almost 6.6 million visits to see friends and family overseas. This article looks at how these trips may be affected by the current red and amber travel lists, and what the financial impact may be.</t>
  </si>
  <si>
    <t>&lt;&lt; link to article &gt;&gt;</t>
  </si>
  <si>
    <t>At the time of writing the article (June 2021), 19 of the 20 countries where UK residents make the most visits to see friends and relatives in summer were on the amber and red lists.</t>
  </si>
  <si>
    <t>During Quarter 3 (Jul-Sep) 2016-2019, an average of more tha 5 million visits by UK residents overseas were to friends and relatives in countries now on the amber or red lists. This means that at least 80% of visits to friends and relatives could require quarantine and COVID-19 tests on return to UK.</t>
  </si>
  <si>
    <t>UK residents would normally spend more than £1 billion in each of five summer destinations.</t>
  </si>
  <si>
    <t>It is not possible to say how much of the money that was previously spent overseas by UK residents or by overseas residents in the UK would have been spent in 2021 had there been no restrictions,</t>
  </si>
  <si>
    <t>Furlough, job losses, restrictions and concerns about the risk of travel will all have played a part.</t>
  </si>
  <si>
    <t>Q3 2021</t>
  </si>
  <si>
    <t>Apr-21</t>
  </si>
  <si>
    <t>May-21</t>
  </si>
  <si>
    <t>Jun 21</t>
  </si>
  <si>
    <t>12 months to Dec 2012</t>
  </si>
  <si>
    <t>12 months to Jan 2013</t>
  </si>
  <si>
    <t>12 months to Feb 2013</t>
  </si>
  <si>
    <t>12 months to Mar 2013</t>
  </si>
  <si>
    <t>12 months to Apr 2013</t>
  </si>
  <si>
    <t>12 months to May 2013</t>
  </si>
  <si>
    <t>12 months to Jun 2013</t>
  </si>
  <si>
    <t>12 months to Jul 2013</t>
  </si>
  <si>
    <t>12 months to Aug 2013</t>
  </si>
  <si>
    <t>12 months to Sept 2013</t>
  </si>
  <si>
    <t>12 months to Oct 2013</t>
  </si>
  <si>
    <t>12 months to Nov 2013</t>
  </si>
  <si>
    <t>12 months to Dec 2013</t>
  </si>
  <si>
    <t>12 months to Jan 2014</t>
  </si>
  <si>
    <t>12 months to Feb 2014</t>
  </si>
  <si>
    <t>12 months to Mar 2014</t>
  </si>
  <si>
    <t>12 months to Apr 2014</t>
  </si>
  <si>
    <t>12 months to May 2014</t>
  </si>
  <si>
    <t>12 months to Jun 2014</t>
  </si>
  <si>
    <t>12 months to Jul 2014</t>
  </si>
  <si>
    <t>12 months to Aug 2014</t>
  </si>
  <si>
    <t>12 months to Sep 2014</t>
  </si>
  <si>
    <t>12 months to Oct 2014</t>
  </si>
  <si>
    <t>12 months to Nov 2014</t>
  </si>
  <si>
    <t>12 months to Dec 2014</t>
  </si>
  <si>
    <t>12 months to Jan 2015</t>
  </si>
  <si>
    <t>12 months to Feb 2015</t>
  </si>
  <si>
    <t>12 months to Mar 2015</t>
  </si>
  <si>
    <t>12 months to Apr 2015</t>
  </si>
  <si>
    <t>12 months to May 2015</t>
  </si>
  <si>
    <t>12 months to Jun 2015</t>
  </si>
  <si>
    <t>12 months to Jul 2015</t>
  </si>
  <si>
    <t>12 months to Aug 2015</t>
  </si>
  <si>
    <t>12 months to Sep 2015</t>
  </si>
  <si>
    <t>12 months to Oct 2015</t>
  </si>
  <si>
    <t>12 months to Nov 2015</t>
  </si>
  <si>
    <t>12 months to Dec 2015</t>
  </si>
  <si>
    <t>12 months to Jan 2016</t>
  </si>
  <si>
    <t>12 months to Feb 2016</t>
  </si>
  <si>
    <t>12 months to Mar 2016</t>
  </si>
  <si>
    <t>12 months to Apr 2016</t>
  </si>
  <si>
    <t>12 months to May 2016</t>
  </si>
  <si>
    <t>12 months to Jun 2016</t>
  </si>
  <si>
    <t>12 months to Jul 2016</t>
  </si>
  <si>
    <t>12 months to Aug 2016</t>
  </si>
  <si>
    <t>12 months to Sep 2016</t>
  </si>
  <si>
    <t>12 months to Oct 2016</t>
  </si>
  <si>
    <t>12 months to Nov 2016</t>
  </si>
  <si>
    <t>12 months to Dec 2016</t>
  </si>
  <si>
    <t>12 months to Jan 2017</t>
  </si>
  <si>
    <t>12 months to Feb 2017</t>
  </si>
  <si>
    <t>12 months to Mar 2017</t>
  </si>
  <si>
    <t>12 months to Apr 2017</t>
  </si>
  <si>
    <t>12 months to May 2017</t>
  </si>
  <si>
    <t>12 months to Jun 2017</t>
  </si>
  <si>
    <t>12 months to Jul 2017</t>
  </si>
  <si>
    <t>12 months to Aug 2017</t>
  </si>
  <si>
    <t>12 months to Sep 2017</t>
  </si>
  <si>
    <t>12 months to Oct 2017</t>
  </si>
  <si>
    <t>12 months to Nov 2017</t>
  </si>
  <si>
    <t>12 months to Dec 2017</t>
  </si>
  <si>
    <t>12 months to Jan 2018</t>
  </si>
  <si>
    <t>12 months to Feb 2018</t>
  </si>
  <si>
    <t>12 months to Mar 2018</t>
  </si>
  <si>
    <t>12 months to Apr 2018</t>
  </si>
  <si>
    <t>12 months to May 2018</t>
  </si>
  <si>
    <t>12 months to June 2018</t>
  </si>
  <si>
    <t>12 months to Jul 2018</t>
  </si>
  <si>
    <t>12 months to Aug 2018</t>
  </si>
  <si>
    <t>12 months to Sep 2018</t>
  </si>
  <si>
    <t>12 months to Oct 2018</t>
  </si>
  <si>
    <t>12 months to Nov 2018</t>
  </si>
  <si>
    <t>12 months to Dec 2018</t>
  </si>
  <si>
    <t>12 months to Jan 2019</t>
  </si>
  <si>
    <t>12 months to Feb 2019</t>
  </si>
  <si>
    <t>12 months to Mar 2019</t>
  </si>
  <si>
    <t>12 months to Apr 2019</t>
  </si>
  <si>
    <t>12 months to May 2019</t>
  </si>
  <si>
    <t>12 months to Jun 2019</t>
  </si>
  <si>
    <t>12 months to Jul 2019</t>
  </si>
  <si>
    <t>12 months to Aug 2019</t>
  </si>
  <si>
    <t>12 months to Sep 2019</t>
  </si>
  <si>
    <t>12 months to Oct 2019</t>
  </si>
  <si>
    <t>12 months to Nov 2019</t>
  </si>
  <si>
    <t>12 months to Dec 2019</t>
  </si>
  <si>
    <t>12 months to Jan 2020</t>
  </si>
  <si>
    <t>12 months to Feb 2020</t>
  </si>
  <si>
    <t>12 months to Mar 2020</t>
  </si>
  <si>
    <t>12 months to Apr 2020</t>
  </si>
  <si>
    <t>12 months to May 2020</t>
  </si>
  <si>
    <t>12 months to Jun 2020</t>
  </si>
  <si>
    <t>12 months to Jul 2020</t>
  </si>
  <si>
    <t>12 months to Aug 2020</t>
  </si>
  <si>
    <t>12 months to Sept 2020</t>
  </si>
  <si>
    <t>12 months to Oct 2020</t>
  </si>
  <si>
    <t>12 months to Nov 2020</t>
  </si>
  <si>
    <t>12 months to Dec 2020</t>
  </si>
  <si>
    <t>12 months to Jan 2021</t>
  </si>
  <si>
    <t>12 months to Feb 2021</t>
  </si>
  <si>
    <t>12 months to Mar 2021</t>
  </si>
  <si>
    <t>12 months to Apr 2021</t>
  </si>
  <si>
    <t>12 months to May 2021</t>
  </si>
  <si>
    <t>12 months to June 2021</t>
  </si>
  <si>
    <t>12 months to Dec 2011</t>
  </si>
  <si>
    <t>12 months to Jan 2012</t>
  </si>
  <si>
    <t>12 months to Feb 2012</t>
  </si>
  <si>
    <t>12 months to Mar 2012</t>
  </si>
  <si>
    <t>12 months to Apr 2012</t>
  </si>
  <si>
    <t>12 months to May 2012</t>
  </si>
  <si>
    <t>12 months to Jun 2012</t>
  </si>
  <si>
    <t>12 months to Jul 2012</t>
  </si>
  <si>
    <t>12 months to Aug 2012</t>
  </si>
  <si>
    <t>12 months to Sep 2012</t>
  </si>
  <si>
    <t>12 months to Oct 2012</t>
  </si>
  <si>
    <t>12 months to Nov 2012</t>
  </si>
  <si>
    <t>12 months to Jul 2021</t>
  </si>
  <si>
    <t>12 months to Dec 2010</t>
  </si>
  <si>
    <t>12 months to Jan 2011</t>
  </si>
  <si>
    <t>12 months to Feb 2011</t>
  </si>
  <si>
    <t>12 months to Mar 2011</t>
  </si>
  <si>
    <t>12 months to Apr 2011</t>
  </si>
  <si>
    <t>12 months to May 2011</t>
  </si>
  <si>
    <t>12 months to Jun 2011</t>
  </si>
  <si>
    <t>12 months to Jul 2011</t>
  </si>
  <si>
    <t>12 months to Aug 2011</t>
  </si>
  <si>
    <t>12 months to Sep 2011</t>
  </si>
  <si>
    <t>12 months to Oct 2011</t>
  </si>
  <si>
    <t>12 months to Nov 2011</t>
  </si>
  <si>
    <t>12 months to Aug 2021</t>
  </si>
  <si>
    <t xml:space="preserve">Annual % Change to the period - </t>
  </si>
  <si>
    <t xml:space="preserve">The July 2021 online job posting trends report showed a 13% decrease in postings. The majority of sectors recorded a decrease. </t>
  </si>
  <si>
    <t>[note 2] When Hotels were forced to be closed due to COVID-19 restrictions, a 0% occupancy was assumed</t>
  </si>
  <si>
    <t>[note 2] When establishments were forced to shut due to COVID-19 restrictions, 0% occupancy was assumed</t>
  </si>
  <si>
    <t>Jun-21</t>
  </si>
  <si>
    <t>Agriculture, forestry and fishing, Mining and quarrying, Energy production and supply &amp; Water supply, sewerage and waste</t>
  </si>
  <si>
    <t>Time frame</t>
  </si>
  <si>
    <t>Worksheet contains</t>
  </si>
  <si>
    <t>[note 4]  Results are displayed for 12 months rolling to the date displayed</t>
  </si>
  <si>
    <t>Self-Catering Occupancy Rates</t>
  </si>
  <si>
    <t>Self-Catering Stock</t>
  </si>
  <si>
    <t>Self catering stock</t>
  </si>
  <si>
    <t>Establishments</t>
  </si>
  <si>
    <t>Units</t>
  </si>
  <si>
    <t>(Data from Tourism Northern Ireland Stock file)</t>
  </si>
  <si>
    <t>Self Catering Stock</t>
  </si>
  <si>
    <t>Self Catering Occupancy Rates</t>
  </si>
  <si>
    <t>[note 1] Peak season is April -September inclusive</t>
  </si>
  <si>
    <t>Source: Self catering survey</t>
  </si>
  <si>
    <t>Period</t>
  </si>
  <si>
    <t>This worksheet contains one table</t>
  </si>
  <si>
    <t>Forcast description</t>
  </si>
  <si>
    <t>Forecast business bookings better than 2019 and 2020</t>
  </si>
  <si>
    <t>Forecast business bookings better than 2019 but not as good as 2020</t>
  </si>
  <si>
    <t>Forecast business bookings better than 2020 but not as good as 2019</t>
  </si>
  <si>
    <t>Forecast business bookings similar to 2019</t>
  </si>
  <si>
    <t>Forecast business bookings similar to 2020</t>
  </si>
  <si>
    <t>Forecast business bookings worse than 2020</t>
  </si>
  <si>
    <t>Propotion responded (%)</t>
  </si>
  <si>
    <t>All respondents</t>
  </si>
  <si>
    <t>Was your self-catering business able to avail of any government financial support during 2020?</t>
  </si>
  <si>
    <t>Type of property</t>
  </si>
  <si>
    <t>Primarily a self-catering business</t>
  </si>
  <si>
    <t>Second home/holiday home occasionally let as self-catering</t>
  </si>
  <si>
    <t xml:space="preserve">Other </t>
  </si>
  <si>
    <t>This worksheet contains three tables asked during the 2020 Self-Catering questionnaire to add context during COVID-19. These are below each other (Forecast description, Financial support during COVID-19 and type of property</t>
  </si>
  <si>
    <t>Self Catering, Northern Ireland - Additional Questions asked in 2020 to help provide context in COVID</t>
  </si>
  <si>
    <t>Year</t>
  </si>
  <si>
    <t>Annual Self Catering Occupancy (%)</t>
  </si>
  <si>
    <t>Peak Season Self Catering Occupancy (%)</t>
  </si>
  <si>
    <t>This worksheet contains one chart.</t>
  </si>
  <si>
    <t>International Passenger Survey</t>
  </si>
  <si>
    <t>Response categories</t>
  </si>
  <si>
    <t>Prefer Not to say</t>
  </si>
  <si>
    <t>Don't know</t>
  </si>
  <si>
    <t>This worksheet contains two tables (one below the other - UK Residents table 1 and Overseas residents table 2)</t>
  </si>
  <si>
    <t>Response categories (UK Residents)</t>
  </si>
  <si>
    <t>Jul-21</t>
  </si>
  <si>
    <t>Response categories (Overseas residents)</t>
  </si>
  <si>
    <t>How many travellers have received the vaccine?</t>
  </si>
  <si>
    <t>How many travellers have received a COVID vaccine?</t>
  </si>
  <si>
    <t>Source: International Passenger Survey</t>
  </si>
  <si>
    <t>Somewhat safe</t>
  </si>
  <si>
    <t>Very unsafe</t>
  </si>
  <si>
    <t>Somewhat unsafe</t>
  </si>
  <si>
    <t>Neither safe nor unsafe</t>
  </si>
  <si>
    <t>Safe</t>
  </si>
  <si>
    <t>I don't know</t>
  </si>
  <si>
    <t>Response categories (Overseas Residents)</t>
  </si>
  <si>
    <t>How safe did social distancing make travellers feel during their journey?</t>
  </si>
  <si>
    <t>How safe did social distancing make travellers feel in airports?</t>
  </si>
  <si>
    <t>How important do travellers think testing is for travelling?</t>
  </si>
  <si>
    <t>Not at all important for safety</t>
  </si>
  <si>
    <t>Not very important for safety</t>
  </si>
  <si>
    <t>Quite important for safety</t>
  </si>
  <si>
    <t>Very important for safety</t>
  </si>
  <si>
    <t>Don't Know</t>
  </si>
  <si>
    <t>How difficult for UK residents to follow overseas restrictions over time?</t>
  </si>
  <si>
    <t>Very difficult</t>
  </si>
  <si>
    <t>Difficult</t>
  </si>
  <si>
    <t>Neither easy nor difficult</t>
  </si>
  <si>
    <t>Easy</t>
  </si>
  <si>
    <t>Very easy</t>
  </si>
  <si>
    <t>How well understood are UK restrictions by overseas travellers?</t>
  </si>
  <si>
    <t>Not at All</t>
  </si>
  <si>
    <t>Not Very Well</t>
  </si>
  <si>
    <t>Quite Well</t>
  </si>
  <si>
    <t>Very Well</t>
  </si>
  <si>
    <t>Source: NISRA, Tourism Statistics Branch, Self Catering Survey</t>
  </si>
  <si>
    <t>Change year on year annual self catering occupancy (percentage points)</t>
  </si>
  <si>
    <t>Change year on year peak Season Self Catering Occupancy (percentage points)</t>
  </si>
  <si>
    <t>Estimated Hotel Rooms Sold in hotels across NI [note 1] [note 2] [note 3]</t>
  </si>
  <si>
    <t>[note 3] Due to COVID-19 restrictions, accommodation providers were told to close from 26th March 2020-3rd July 2020; 17th October 2020-11th December 2020, 27th December 2020 - 24th May 2021. Users should note that some providers chose to not open at these times due to concerns.</t>
  </si>
  <si>
    <t>Estimated Rooms Sold in hotels across NI [note 1] [note 2] [note 3]</t>
  </si>
  <si>
    <t>Estimated Rooms Sold in Bed &amp; Breakfasts/Guesthouses and Guest Accommodation across NI [note 1] [note 2] [note 3]</t>
  </si>
  <si>
    <t>Estimated Rooms Sold in Bed and Breakfasts, Guest Accommodation and Guesthouses across NI [note 1] [note 2] [note 3]</t>
  </si>
  <si>
    <t>Change year on year in number of self catering units (%)</t>
  </si>
  <si>
    <t>Change year on year in number of self catering establishments (%)</t>
  </si>
  <si>
    <t>Number of Hotels</t>
  </si>
  <si>
    <t>Rooms available in Hotels</t>
  </si>
  <si>
    <t>Bedspaces available in Hotels</t>
  </si>
  <si>
    <t>Hotel Stock</t>
  </si>
  <si>
    <t>Hotel stock in Northern Ireland</t>
  </si>
  <si>
    <t>Other establishments stock</t>
  </si>
  <si>
    <t>Guesthouse, Guest Accommodation and Bed Breakfast stock in Northern Ireland</t>
  </si>
  <si>
    <t>Number of Establishments</t>
  </si>
  <si>
    <t>Rooms available</t>
  </si>
  <si>
    <t>Bedspaces available</t>
  </si>
  <si>
    <t>Somewhat safe or safe</t>
  </si>
  <si>
    <t>Source: ONS, International Passenger Survey</t>
  </si>
  <si>
    <t>(Data from Tourism Cruise Belfast, Cruise North West)</t>
  </si>
  <si>
    <t>[note 1] Cruise ships may visit more than one Northern Ireland port in their itinerary</t>
  </si>
  <si>
    <t>[note 2] Figures are the numbers onboard, there is no data available on how many disembark</t>
  </si>
  <si>
    <t>Month</t>
  </si>
  <si>
    <t>Ships docking in Belfast</t>
  </si>
  <si>
    <t>Passengers and Crew onboard ships docking in Belfast</t>
  </si>
  <si>
    <t>Ships docking in Londonderry</t>
  </si>
  <si>
    <t>Ships docking at other locations in Northern Ireland</t>
  </si>
  <si>
    <t>Passengers and Crew onboard ships docking in other locations in Northern Ireland</t>
  </si>
  <si>
    <t>Total ships docking in Northern Ireland</t>
  </si>
  <si>
    <t>Total Passengers and Crew onboard ships docking in Northern Ireland</t>
  </si>
  <si>
    <t>Cruise Ships</t>
  </si>
  <si>
    <t>Total Cruise Ships and Capacity (monthly)</t>
  </si>
  <si>
    <t>Total Cruise Ships and Capacity (12 month rolling)</t>
  </si>
  <si>
    <t>12 months to Sep 2021 (p)</t>
  </si>
  <si>
    <t>Change year on year in total ships docking in NI (%)</t>
  </si>
  <si>
    <t>Change year on year in total passengers and crew onboard ships docking in NI (%)</t>
  </si>
  <si>
    <t>n/a</t>
  </si>
  <si>
    <t>This worksheet contains two charts containing data from worksheet "Cruise Ships 12MR".</t>
  </si>
  <si>
    <t>Retail and recreation</t>
  </si>
  <si>
    <t>Supermarket and pharmacy</t>
  </si>
  <si>
    <t>Parks</t>
  </si>
  <si>
    <t>Public Transport</t>
  </si>
  <si>
    <t>Workplaces</t>
  </si>
  <si>
    <t>Residential</t>
  </si>
  <si>
    <t>Link to report</t>
  </si>
  <si>
    <t>Armagh City, Banbridge and Craigavon Borough Council</t>
  </si>
  <si>
    <t>Belfast City Council</t>
  </si>
  <si>
    <t>Causeway Coast and Glens Borough Council</t>
  </si>
  <si>
    <t>Derry City and Strabane District Council</t>
  </si>
  <si>
    <t>Fermanagh and Omagh District Council</t>
  </si>
  <si>
    <t>Lisburn and Castlereagh City Council</t>
  </si>
  <si>
    <t>Mid and East Antrim Council</t>
  </si>
  <si>
    <t>Newry, Mourne and Down District Council</t>
  </si>
  <si>
    <t>COVID-19 Community Mobility Reports</t>
  </si>
  <si>
    <t>The reports chart movement trends over time by geography, across different categories of places such as retail and recreation, groceries and pharmacies, parks, transit stations, workplaces and residential.</t>
  </si>
  <si>
    <t>The data shows how visitors to (or time spent in) categorised places change compared to our baseline days. A baseline day represents a normal value for that day of the week. The baseline day is the median value from the 5 week period Jan 3- Feb 6 2020.</t>
  </si>
  <si>
    <t>Link to more about the data is - https://www.google.com/covid19/mobility/</t>
  </si>
  <si>
    <t>As global communities respond to COVID-19, Google have produced these Community Mobility Reports to provide insights into what has changed in response to policy aimed at combating COVID-19.</t>
  </si>
  <si>
    <t>This page contains text detailing the worksheet and data/contents it contains. The "contents" page contains links to the data and details on when the data was last updated.</t>
  </si>
  <si>
    <t>Updated</t>
  </si>
  <si>
    <t>House prices in tourist hotspots increasingly out of reach for young and low paid</t>
  </si>
  <si>
    <t>House prices - ONS</t>
  </si>
  <si>
    <t>This worksheet contains text and link to the article producd by ONS</t>
  </si>
  <si>
    <t>Rising house prices and private rents mean that some workers at at risk of being priced out of living in rural and coastal areas, contributing to skill shortages in the tourism and hospitality industries that their local economies rely on.</t>
  </si>
  <si>
    <t>Young and low paid workers in tourist hotspots are increasingly facing the prospect of being unable to afford to live there.</t>
  </si>
  <si>
    <t>Despite falling from a record high in June, the average UK house price (£256,000) increased by 8% in July 2021 compared with the previous year.</t>
  </si>
  <si>
    <t>House prices are increasing partly because of temporary changes to taxes paid on property purchases (including stap duty in NI), but they also reflect a shift in consumer preferences with growth being driven by rural and coastal areas.</t>
  </si>
  <si>
    <t>House prices in tourist hotspots increasingly out of reach for young and low paid - Office for National Statistics (ons.gov.uk)</t>
  </si>
  <si>
    <t>[note 1]  Respondents were asked "How would you rate Northern Ireland's performance in tackling - Managing healthcare crises (such as COVID-19, Ebola, Zika)".</t>
  </si>
  <si>
    <t>[note 2] Respondents answered on a 7 point scale where 1 was "Extremely unfavourable", 4 was "Neither favourable nor unfavourable" and 7 was "Extremely favourable".</t>
  </si>
  <si>
    <t>[note 3] "Favourable" refers to responses 5 to 7 on the scale of responses i.e. more favourable than not.</t>
  </si>
  <si>
    <t>[note 4] "Neither favourable nor unfavourable" refers responses of 4 on the scale of responses.</t>
  </si>
  <si>
    <t>[note 5] "Unfavourable" refers to responses 1 to 3 on the scale i.e. more unfavourable than not.</t>
  </si>
  <si>
    <t>[note 6] Figures may not sum due to rounding.</t>
  </si>
  <si>
    <t>% of total responses</t>
  </si>
  <si>
    <t>Favourable</t>
  </si>
  <si>
    <t>Neither favourable nor unfavourable</t>
  </si>
  <si>
    <t>Unfavourable</t>
  </si>
  <si>
    <t>Total:</t>
  </si>
  <si>
    <t>How rated</t>
  </si>
  <si>
    <t>Opinion of how Northern Ireland handles healthcare crises - overall (proportions)</t>
  </si>
  <si>
    <t>Nation Brands Index 2021 COVID-19</t>
  </si>
  <si>
    <t>NISRA-TEO</t>
  </si>
  <si>
    <t>Opinion of how Northern Ireland handles healthcare crises - by panel country</t>
  </si>
  <si>
    <t>Opinion of how Northern Ireland handles healthcare crises - overall (proportions) [note 1] [note 2] [note 3] [note 4] [note 5] [note 6]</t>
  </si>
  <si>
    <t>[note 6] "Mean score" is an average of responses using the proportion of answers given to the 7 responses on the favourableness scale.</t>
  </si>
  <si>
    <t>[note 7] "Mean score rank" is the rank that Northern Ireland received from each nation.</t>
  </si>
  <si>
    <t>[note 8] All rankings presented are out of 60.</t>
  </si>
  <si>
    <t>Saudi Arabia</t>
  </si>
  <si>
    <r>
      <t>Mean score</t>
    </r>
    <r>
      <rPr>
        <vertAlign val="superscript"/>
        <sz val="11"/>
        <color rgb="FF000000"/>
        <rFont val="Arial"/>
        <family val="2"/>
      </rPr>
      <t>{note 6]</t>
    </r>
  </si>
  <si>
    <r>
      <t>Mean score rank</t>
    </r>
    <r>
      <rPr>
        <vertAlign val="superscript"/>
        <sz val="11"/>
        <color rgb="FF000000"/>
        <rFont val="Arial"/>
        <family val="2"/>
      </rPr>
      <t>[note7]</t>
    </r>
  </si>
  <si>
    <t>Favourable (% of total responses)</t>
  </si>
  <si>
    <t>Neither favourable nor unfavourable (% of total responses)</t>
  </si>
  <si>
    <t>Unfavourable (% of total responses)</t>
  </si>
  <si>
    <t>Cruise Ships and Passengers/Crew that visit Northern Ireland, 2012 to 2021 [note 1] [note 2] [note 3]</t>
  </si>
  <si>
    <t>Source: NISRA Economic and Labour Market Statistics</t>
  </si>
  <si>
    <t>[note 1] Companies are only legally required to notify the Department of impending redundancies of 20 or more employees. Any estimates provided are therefore likely to be an underestimate of total job losses, though it is not possible to quantify the extent of the shortfall.</t>
  </si>
  <si>
    <t>[note 2] Where redundancies occur, the confirmed total provides a better indiction of real job losses since all proposed redundancies do not actually take place.</t>
  </si>
  <si>
    <t>[note 3] Cells with less than three business returns are suppressed and contain an [X]</t>
  </si>
  <si>
    <t>[note 4] Data rounded to 10</t>
  </si>
  <si>
    <t>[note 5] All figures subject to revision</t>
  </si>
  <si>
    <t>X</t>
  </si>
  <si>
    <t>Confirmed Redundancies within SIC I (Accommodation and food service activities)</t>
  </si>
  <si>
    <t>Redundancies in Northern Ireland</t>
  </si>
  <si>
    <t>Redundancies in Northern Ireland 2010 to 2021 [note 1] [note 2] [note 3] [note 4] [note 5]</t>
  </si>
  <si>
    <t>This worksheet contains one chart with data from worksheet "Redundancies"</t>
  </si>
  <si>
    <t>Confirmed Redundancies, Northern Ireland</t>
  </si>
  <si>
    <t>Redundancy Data</t>
  </si>
  <si>
    <t>NISRA - Economic and Labour Market Statistics</t>
  </si>
  <si>
    <t>Period the data relates to</t>
  </si>
  <si>
    <t>Opinion of how Northern Ireland handles healthcare crises - overall (proportions) [note 1] [note 2] [note 3] [note 4] [note 5] [note 6] [note 7] [note 8]</t>
  </si>
  <si>
    <t>Country</t>
  </si>
  <si>
    <t>Visits to Visitor Attractions Northern Ireland</t>
  </si>
  <si>
    <t>Visitor Attraction Survey</t>
  </si>
  <si>
    <t>Source: NISRA, Visitor Attraction Survey</t>
  </si>
  <si>
    <t>[note 2] Percentage change calculated using unrounded figures</t>
  </si>
  <si>
    <t>Paid/Free</t>
  </si>
  <si>
    <t>Owner</t>
  </si>
  <si>
    <t>Attraction</t>
  </si>
  <si>
    <t>Free</t>
  </si>
  <si>
    <t>Country Parks/Parks/Forests</t>
  </si>
  <si>
    <t>Local Authority</t>
  </si>
  <si>
    <t>Lagan Valley Regional Park</t>
  </si>
  <si>
    <t>Paid</t>
  </si>
  <si>
    <t>Gardens</t>
  </si>
  <si>
    <t>Wildlife/Zoo/Nature Reserves</t>
  </si>
  <si>
    <t>National Trust</t>
  </si>
  <si>
    <t>Dungannon Park</t>
  </si>
  <si>
    <t>Government Department/Agency</t>
  </si>
  <si>
    <t>-</t>
  </si>
  <si>
    <t>Lough Fea</t>
  </si>
  <si>
    <t>Visitor Heritage Centres</t>
  </si>
  <si>
    <t>Dundonald International Ice Bowl</t>
  </si>
  <si>
    <t>Carnfunnock Country Park</t>
  </si>
  <si>
    <t>Ballyronan Marina</t>
  </si>
  <si>
    <t>Other Trust/Charity</t>
  </si>
  <si>
    <t>Titanic Belfast</t>
  </si>
  <si>
    <t>Private</t>
  </si>
  <si>
    <t>Historic Properties</t>
  </si>
  <si>
    <t>Manor Park</t>
  </si>
  <si>
    <t>Davagh Forest</t>
  </si>
  <si>
    <t>Lough Navar Scenic Drive</t>
  </si>
  <si>
    <t>North Down Museum</t>
  </si>
  <si>
    <t>Beaghmore Stone Circles</t>
  </si>
  <si>
    <t>Castle Archdale Forest</t>
  </si>
  <si>
    <t>Carleton's Cottage</t>
  </si>
  <si>
    <t>Ely Lodge Forest</t>
  </si>
  <si>
    <t>Benburb Priory and Valley Park</t>
  </si>
  <si>
    <t>Round Lake</t>
  </si>
  <si>
    <t>Enniskillen Castle Museums</t>
  </si>
  <si>
    <t>Ardboe High Cross</t>
  </si>
  <si>
    <t>Tullaghoge Fort</t>
  </si>
  <si>
    <t>Castle Caldwell Forest</t>
  </si>
  <si>
    <t>Davagh Pump Track</t>
  </si>
  <si>
    <t>St Patrick's Chair &amp; Well</t>
  </si>
  <si>
    <t>Blessingbourne Bike Trail</t>
  </si>
  <si>
    <t>Springhill House</t>
  </si>
  <si>
    <t>Seamus Heaney HomePlace</t>
  </si>
  <si>
    <t>Castle Coole</t>
  </si>
  <si>
    <t>Castlecaulfield Castle</t>
  </si>
  <si>
    <t>Carrickfergus Museum</t>
  </si>
  <si>
    <t>Big Dog Forest</t>
  </si>
  <si>
    <t>Tirkane Sweathouse</t>
  </si>
  <si>
    <t>Errigal Keerogue Cross</t>
  </si>
  <si>
    <t>U. S. Grant Ancestral Homestead</t>
  </si>
  <si>
    <t>Armagh County Museum</t>
  </si>
  <si>
    <t>Northern Ireland War Memorial</t>
  </si>
  <si>
    <t>Roughan Castle</t>
  </si>
  <si>
    <t>Oakfire Adventures</t>
  </si>
  <si>
    <t>Larne Museum &amp; Arts Centre</t>
  </si>
  <si>
    <t>Whitehead Railway Museum</t>
  </si>
  <si>
    <t>Grey Abbey</t>
  </si>
  <si>
    <t>Dan Winter's House</t>
  </si>
  <si>
    <t>R-Space Gallery</t>
  </si>
  <si>
    <t>William McCrum Park</t>
  </si>
  <si>
    <t>Wellbrook Beetling Mill</t>
  </si>
  <si>
    <t>The Portico of Ards</t>
  </si>
  <si>
    <t>Mount Ida Pottery</t>
  </si>
  <si>
    <t>Saint Peter's Cathedral, Belfast</t>
  </si>
  <si>
    <t>Attraction Category</t>
  </si>
  <si>
    <t>Wildlife/Zoo/Nature Reserve</t>
  </si>
  <si>
    <t>Visitor/Heritage Centres</t>
  </si>
  <si>
    <t>Museums/Art Galleries</t>
  </si>
  <si>
    <t>Places of Worship</t>
  </si>
  <si>
    <t>2020 Number of Visitors (Thousands)</t>
  </si>
  <si>
    <t>2019 Number of Visitors (Thousands)</t>
  </si>
  <si>
    <t>2019 Visitors by Category (%)</t>
  </si>
  <si>
    <t>Visits to Visitor Attractions by Category, Northern Ireland</t>
  </si>
  <si>
    <t>[note 1] Note that this question was only asked if answer to COV_C9 (How worried or unworried are you about the effect that Coronavirus (COVID-19) is having on your life right now) showed that the respondent was very or somewhat worried</t>
  </si>
  <si>
    <t>In which ways is Coronavirus affecting your life? [note 1]</t>
  </si>
  <si>
    <t>Source: NISRA, Tourism Statistics Branch</t>
  </si>
  <si>
    <t>Cruise Ships and Passengers/Crew that visit Northern Ireland (12 month rolling data), 2012 to 2021 [note 1] [note 2] [note 3]</t>
  </si>
  <si>
    <t>Republic of Ireland Residents intending to take a trip by Destination (%) and Reference period, April 2021</t>
  </si>
  <si>
    <r>
      <rPr>
        <sz val="10"/>
        <rFont val="Arial"/>
        <family val="2"/>
      </rPr>
      <t xml:space="preserve">Source: The Anholt-Ipsos Nation Brands Index report - </t>
    </r>
    <r>
      <rPr>
        <u/>
        <sz val="10"/>
        <color theme="10"/>
        <rFont val="Arial"/>
        <family val="2"/>
      </rPr>
      <t>https://www.executiveoffice-ni.gov.uk/topics/statistics-and-research/nation-brands-index</t>
    </r>
  </si>
  <si>
    <t>Aug-21</t>
  </si>
  <si>
    <t>No social distancing in place</t>
  </si>
  <si>
    <t>[note 1] n/a= this option was only included from August 2021</t>
  </si>
  <si>
    <t>How safe did social distancing make travellers feel during their journey? [note 1]</t>
  </si>
  <si>
    <t>How safe did social distancing make travellers feel while in airports? [note 1]</t>
  </si>
  <si>
    <t>This worksheet contains a table of "contents" including links to the data or table</t>
  </si>
  <si>
    <t>Contents</t>
  </si>
  <si>
    <t>Self Catering, Northern Ireland</t>
  </si>
  <si>
    <t>Passengers and Crew onboard ships docking in Londonderry</t>
  </si>
  <si>
    <t>2020 Full-time</t>
  </si>
  <si>
    <t>2020 Part-time</t>
  </si>
  <si>
    <t>2020 All</t>
  </si>
  <si>
    <t>2021 Full-time</t>
  </si>
  <si>
    <t>2021 Part-time</t>
  </si>
  <si>
    <t>2021 All</t>
  </si>
  <si>
    <t>Percentage furloughed staff working in Tourism related industries, NI [note 1]</t>
  </si>
  <si>
    <t>Percentage furloughed staff on reduced pay working in Tourism related industries, NI [note 1]</t>
  </si>
  <si>
    <t>2021</t>
  </si>
  <si>
    <t>Change 2020-2021 (%)</t>
  </si>
  <si>
    <t>Median total paid hours worked in Tourism Industry, NI, 2008-2021 [note 1] [note 2] [note 3] [note 4]</t>
  </si>
  <si>
    <t>Gross weekly median pay (£) for Tourism industry, NI, 2008-2021 [note 1] [note 2] [note 3] [note 4]</t>
  </si>
  <si>
    <t>2020-2021</t>
  </si>
  <si>
    <t>2008-2021</t>
  </si>
  <si>
    <t>12 months to Sep 2021</t>
  </si>
  <si>
    <t>12 months to Oct 2021</t>
  </si>
  <si>
    <t>Sep-21</t>
  </si>
  <si>
    <t>12 months to Sept 2021</t>
  </si>
  <si>
    <t>12 months to Jun 2021</t>
  </si>
  <si>
    <t>Number of Overnight trips per 100 interviews</t>
  </si>
  <si>
    <t>Percentage change (%) year on year</t>
  </si>
  <si>
    <t>Number of Overnight trips within NI per 100 interviews</t>
  </si>
  <si>
    <t>Percentage change (%) year on year in NI overnight trips</t>
  </si>
  <si>
    <t>Number of Overnight trips to ROI per 100 interviews</t>
  </si>
  <si>
    <t>Percentage change (%) year on year to ROI overnight trips</t>
  </si>
  <si>
    <t>Number of Overnight trips to GB per 100 interviews</t>
  </si>
  <si>
    <t>Percentage change (%) year on year to GB overnight trips</t>
  </si>
  <si>
    <t>Number of Overnight trips to Other places per 100 interviews</t>
  </si>
  <si>
    <t>Percentage change (%) year on year to Other places overnight trips</t>
  </si>
  <si>
    <t>Number of Holiday Overnight trips per 100 interviews</t>
  </si>
  <si>
    <t>Percentage change (%) year on year on Holiday overnight trips</t>
  </si>
  <si>
    <t>Number of Overnight Trips per 100 Interviews (12 month rolling data) [note 1] [note 2] [note 3] [note 4]</t>
  </si>
  <si>
    <t>Number  of Overnight Trips per 100 Interviews (12 month rolling data) [note 1] [note 2] [note 3] [note 4]</t>
  </si>
  <si>
    <t>Number  of Overnight Trips per 100 Interviews by destination of trip (12 month rolling data) [note 1] [note 2] [note 3] [note 4]</t>
  </si>
  <si>
    <t>Number of Overnight Trips per 100 Interviews by destination of trip (12 month rolling data) [note 1] [note 2] [note 3] [note 4]</t>
  </si>
  <si>
    <t>Jul 21</t>
  </si>
  <si>
    <t>Aug 21</t>
  </si>
  <si>
    <t>[note 2] From April 2021, there were additional answer options to this question.</t>
  </si>
  <si>
    <t>Apr 2020 - Sep 2021</t>
  </si>
  <si>
    <t>Republic of Ireland</t>
  </si>
  <si>
    <t>GB</t>
  </si>
  <si>
    <t>Abroad</t>
  </si>
  <si>
    <t>Great Britain</t>
  </si>
  <si>
    <t>Summer 2020</t>
  </si>
  <si>
    <t>Summer 2021</t>
  </si>
  <si>
    <t>This worksheet contains one chart based on data in workshets "COVIDOP NI Summer Hols 2020", "COVIDOP Summer Hols 2021" and "COVIDOP Usual Summer Hols"</t>
  </si>
  <si>
    <t>This worksheet contains one chart based on data on worksheet "COVIDOP Summer Hols 2021"</t>
  </si>
  <si>
    <t>NI residents holiday in summer 2021</t>
  </si>
  <si>
    <t>NI Residents Usual Summer holidays</t>
  </si>
  <si>
    <t>NI Residents Usual Summer Holidays</t>
  </si>
  <si>
    <t>12 months to Nov 2021</t>
  </si>
  <si>
    <t>12 months to Dec 2021</t>
  </si>
  <si>
    <t>UK Residents visits abroad</t>
  </si>
  <si>
    <t>International Passenger Survey and UK Tourism and Travel</t>
  </si>
  <si>
    <t>Source: ONS, International Passenger Survey and UK Tourism and Travel</t>
  </si>
  <si>
    <t>Date</t>
  </si>
  <si>
    <t>Trips (thousands)</t>
  </si>
  <si>
    <t>Spend (£ Millions)</t>
  </si>
  <si>
    <t>UK Residents travel abroad [note 1] [note 2]</t>
  </si>
  <si>
    <t>Change (%) year on year in Trips</t>
  </si>
  <si>
    <t>Change (%) year on year in Spend</t>
  </si>
  <si>
    <t>This worksheet contains two charts (one above the other) containing data from worksheet "UK Travel abroad"</t>
  </si>
  <si>
    <t>Overseas residents' visits to the UK [note 1] [note 2]</t>
  </si>
  <si>
    <t>This worksheet contains two charts (one above the other) containing data from worksheet "Overseas visits"</t>
  </si>
  <si>
    <t>International Visits to the UK</t>
  </si>
  <si>
    <t>The September 2021 job posting trends reporting lower postings than August (-5%) but 44% higher than 3 year average.</t>
  </si>
  <si>
    <t>The October 2021 job posting trends (similar to September 2021 did not report massive change in acommodation/hospitality job postings.</t>
  </si>
  <si>
    <t>The August 2021 online job posting trends reported the highest monthly total on record. All sectors recorded increases with the largest proportionate increase seen in Hospitality (78% increase compared with July) with the most popular jobs in sector: Kitchen and Catering Assistants, Waiting staff and Bar Staff).</t>
  </si>
  <si>
    <t>[note 3] 2021 cruise figures indicate the number of ship arrivals and their capacities - not actual occupancy (COVID protocols affected the number of passengers allowed on board which changed as restrictions were lifted - until the end of August passenger numbers were limited to 50% capacity or 1,000 passengers max.</t>
  </si>
  <si>
    <t>Did you usually go on holiday in the Republic of Ireland in the summer before Coronavirus outbreak?</t>
  </si>
  <si>
    <t>Did you usually go on holiday in Northern Ireland in the summer before Coronavirus outbreak?</t>
  </si>
  <si>
    <t>Did you usually go on holiday in the GB in the summer before Coronavirus outbreak?</t>
  </si>
  <si>
    <t>Did you usually go on holiday abroad in the summer before Coronavirus outbreak?</t>
  </si>
  <si>
    <t>Summers Pre-Coronavirus</t>
  </si>
  <si>
    <t>[note 1]  Data is collected in the Continuous Household Survey (NISRA). The data is based on responses to "Thinking about your next overnight trip, when do you think this will be?"</t>
  </si>
  <si>
    <t>0 to 3 months</t>
  </si>
  <si>
    <t>4 to 6 months</t>
  </si>
  <si>
    <t>7 to 9 months</t>
  </si>
  <si>
    <t>10 to 12 months</t>
  </si>
  <si>
    <t>More than a year away</t>
  </si>
  <si>
    <t>Not thinking of one?</t>
  </si>
  <si>
    <t>NI</t>
  </si>
  <si>
    <t>ROI</t>
  </si>
  <si>
    <t>Outside NI</t>
  </si>
  <si>
    <t>Destination</t>
  </si>
  <si>
    <t>When will your next Overnight Trip be? [note 1] [note 2]</t>
  </si>
  <si>
    <t>NI residents - Intention to take an overnight trip</t>
  </si>
  <si>
    <t>[note 1]  Data is collected in the Continuous Household Survey (NISRA). The data is based on household responses to "Did any member of your household have an overnight trip cancelled since 2020 due to COVID-19?"</t>
  </si>
  <si>
    <t>Any cancelled overnight trips in your household?</t>
  </si>
  <si>
    <t>Proportion(%)</t>
  </si>
  <si>
    <t>If you had a cancelled overnight trip, where was it to?</t>
  </si>
  <si>
    <t>RoI</t>
  </si>
  <si>
    <t>[note 1]  Data is collected in the Continuous Household Survey (NISRA). The data is based on those who have indicated they had a cancelled overnight trip since March 2020 due to COVID-19</t>
  </si>
  <si>
    <t>Did any member of your household have an overnight trip cancelled since March 2020 due to COVID-19? [note 1] [note 2]</t>
  </si>
  <si>
    <t>If you had a cancelled overnight trip since March 2020 due to COVID-19 - where was it to? [note 1] [note 2]</t>
  </si>
  <si>
    <t>NI residents - cancelled overnight trips</t>
  </si>
  <si>
    <t>NI residents - cancelled overnight trips (destination)</t>
  </si>
  <si>
    <t>Proportion (%) who said "Yes" (Jun-21)</t>
  </si>
  <si>
    <t>Proportion (%) who said "Yes" (Jul-21)</t>
  </si>
  <si>
    <t>Proportion (%) who said "Yes" (Aug-21)</t>
  </si>
  <si>
    <t>Proportion (%) who said "Yes" (Sep-21)</t>
  </si>
  <si>
    <t>12 months to Sep 2020</t>
  </si>
  <si>
    <t>Timeframe</t>
  </si>
  <si>
    <t>TII traffic count of vehicles at the fifteen NI/ROI border locations by vehicle type</t>
  </si>
  <si>
    <t>Annual change at TII traffic count of vehicles at the fifteen NI/ROI border locations by vehicle type</t>
  </si>
  <si>
    <t>TIL traffic count of vehicles at the fifteen NI/ROI border locations by vehicle type rolling 12 months (February 2014 onwards) [note 1] [note 2] [note 3]</t>
  </si>
  <si>
    <t>Change in TIL traffic count of vehicles at the fifteen NI/ROI border locations by vehicle type rolling 12 months (%) (February 2014 onwards) [note 1] [note 2] [note 3]</t>
  </si>
  <si>
    <t>For further information please contact Joanne Henderson (tourismstatistics@nisra.gov.uk or joanne.henderson@nisra.gov.uk)</t>
  </si>
  <si>
    <t>For further information please contact Joanne Henderson (tourismstatistics@nisra.gov.uk, or joanne.henderson@nisra.gov.uk)</t>
  </si>
  <si>
    <t>Nation Brands Index 2021</t>
  </si>
  <si>
    <t>Final</t>
  </si>
  <si>
    <t>Jan 2010- Jan 2022</t>
  </si>
  <si>
    <t>Oct-21</t>
  </si>
  <si>
    <t>Nov-21</t>
  </si>
  <si>
    <t>Dec-21</t>
  </si>
  <si>
    <t>How difficult for UK residents to follow overseas restrictions? [note 1]</t>
  </si>
  <si>
    <t>[note 1] ONS issued the following note - a data processing error was recently discovered and resolved for this question. Therefore, the pattern may be different from previous data releases, however it is important to note that this new pattern is consistent over time.</t>
  </si>
  <si>
    <t>Feb 2021-Dec 2021</t>
  </si>
  <si>
    <t>Feb 2021-Oct 2021</t>
  </si>
  <si>
    <t>12 months to Jan 2022</t>
  </si>
  <si>
    <t>The January 2022 job posting trends did not report any notable changes in accommodation/hospitality job postings.</t>
  </si>
  <si>
    <t>The June 2021 online job posting trends report showed that the majority of services saw an increase in postings with Accommodation and Food services seeing the largest proportion increase (19% increase compared with May).</t>
  </si>
  <si>
    <t>Online job posting trends</t>
  </si>
  <si>
    <t>Source: DfE online job posting trends</t>
  </si>
  <si>
    <t>12 months to Feb 2022</t>
  </si>
  <si>
    <t>12 months to Mar 2022</t>
  </si>
  <si>
    <t>Tourism 360o</t>
  </si>
  <si>
    <t>Proportion (%) who said "Yes" (Oct-21)</t>
  </si>
  <si>
    <t>Proportion (%) who said "Yes" (Nov-21)</t>
  </si>
  <si>
    <t>Proportion (%) who said "Yes" (Dec-21)</t>
  </si>
  <si>
    <t>Proportion (%) who said "Yes" (2021)</t>
  </si>
  <si>
    <t>Jun 2021 - Dec 2021</t>
  </si>
  <si>
    <t>Did you go on holiday in summer 2021? [note 1] [note 2]</t>
  </si>
  <si>
    <t>In the past seven days, for what reasons have you left home? [note 1] [note 2]</t>
  </si>
  <si>
    <t>[note 2] These categories were only added from September 2022</t>
  </si>
  <si>
    <t>To visit a cinema or theatre</t>
  </si>
  <si>
    <t>To eat or drink outdoors at a restaurant, café, bar or pub</t>
  </si>
  <si>
    <t>To eat or drink indoors at a restaurant, café, bar or pub</t>
  </si>
  <si>
    <t>To go to a concert</t>
  </si>
  <si>
    <t>Travel within the UK for holidays or short breaks</t>
  </si>
  <si>
    <t>Travel outside of the UK for work</t>
  </si>
  <si>
    <t>Travel outside of the UK for holidays or short breaks</t>
  </si>
  <si>
    <t>To visit a tourist attraction</t>
  </si>
  <si>
    <t>Reasons Left the house in last 7 days</t>
  </si>
  <si>
    <t>New</t>
  </si>
  <si>
    <t>[note 2] In April 2021, there were additional answer options to this question.</t>
  </si>
  <si>
    <t>This worksheet contains one chart displaying data from "COVIDOP affect you" worksheet</t>
  </si>
  <si>
    <t>This worksheet contains one chart containing data from worksheet "COVIDOP left house other"</t>
  </si>
  <si>
    <t>[note 2] In April 2021, there were additional answer options to this question. From September 2021, additional answer options were added again.</t>
  </si>
  <si>
    <t>[note 1] This question was removed in Phase 19 of the Survey, therefore not everyone interviewed in December 2021 answered these. While there was a drop in the number of people answering these, the percentages appeared unaffected.</t>
  </si>
  <si>
    <t>Before the Coronavirus outbreak, did you usually go on holiday in the summer? [note 1]</t>
  </si>
  <si>
    <t>Did you/will you go on holiday in summer 2021? [note 1]</t>
  </si>
  <si>
    <t>Did you/will you go on holiday in Northern Ireland this summer?</t>
  </si>
  <si>
    <t>Did you/will you go on holiday in the Republic of Ireland this summer?</t>
  </si>
  <si>
    <t>Did you/will you go on holiday in the GB this summer?</t>
  </si>
  <si>
    <t>Did you/will you go on holiday abroad this summer?</t>
  </si>
  <si>
    <t>Did you/will you go on holiday in summer 2020?</t>
  </si>
  <si>
    <t>Link to Sources for further information</t>
  </si>
  <si>
    <t>This document brings together a range of sources from various departments and teams. Links to these are provided below, but please get in touch if you would like any assistance.</t>
  </si>
  <si>
    <t>Link to contact for Tourism Statistics (including this publication)</t>
  </si>
  <si>
    <t>NISRA Tourism Statistics - Hotel Occupancy Survey</t>
  </si>
  <si>
    <t>NISRA Tourism Statistics - Small Service Accommodation Occupancy Survey</t>
  </si>
  <si>
    <t>NISRA Tourism Statistics - Self Catering Occupancy Survey</t>
  </si>
  <si>
    <t>NISRA Tourism Statistics - Visitor Attraction Survey</t>
  </si>
  <si>
    <t>NISRA Tourism Statistics - Air Passenger Flow</t>
  </si>
  <si>
    <t>NISRA EU Exit - Traffic Counts at NI-IE border</t>
  </si>
  <si>
    <t>ONS - International Passenger Survey and UK Tourism and Travel</t>
  </si>
  <si>
    <t>NISRA - Economic and Labour Market Statistics - Redundancies</t>
  </si>
  <si>
    <t>DfE - Online job posting</t>
  </si>
  <si>
    <t>Tourism Northern Ireland Research and Insights</t>
  </si>
  <si>
    <t>NISRA Tourism Statistics - NI residents trips</t>
  </si>
  <si>
    <t>HMRC - Job Retention Scheme Statistics</t>
  </si>
  <si>
    <t>NISRA - Travel Survey (DfI)</t>
  </si>
  <si>
    <t>[note 2} Data is based on responses from April - December 2021</t>
  </si>
  <si>
    <t>Apr - Dec 2021</t>
  </si>
  <si>
    <t>Challenges faced by food and drink businesses and their impact on prices</t>
  </si>
  <si>
    <t>Recent challenges faced by food and drink businesses and their impact on prices</t>
  </si>
  <si>
    <t>Supply chain challenges, increasing costs, and labour shortages have all played a part in increasing the UK's food and beverage prices. This article looks at the different issues reported by businesses within the industry and how consumers are responding.</t>
  </si>
  <si>
    <t>This data is unavailable for NI due to small sample size, but similar trends are expected to whole of UK</t>
  </si>
  <si>
    <t>Business Insights and Conditions Survey</t>
  </si>
  <si>
    <t>NI High Street Scheme</t>
  </si>
  <si>
    <t>NISRA-DfE</t>
  </si>
  <si>
    <t>Sept-Oct 2021</t>
  </si>
  <si>
    <t>High Street Scheme pre-paid card expenditure by Standard Industrial Classification in all businesses and in businesses required to close by 2020 COVID Regulations</t>
  </si>
  <si>
    <t>Source: NISRA, Department for Economy</t>
  </si>
  <si>
    <t>Industry category</t>
  </si>
  <si>
    <t>All spend (£)</t>
  </si>
  <si>
    <t>All Spend (%)</t>
  </si>
  <si>
    <t>Spend in businesses required to close by 2020 Regulations (£)</t>
  </si>
  <si>
    <t>Spend in businesses required to close by 2020 Regulations (%)</t>
  </si>
  <si>
    <t>Proportion of category spend in businesses required to close by 2020 Regulations</t>
  </si>
  <si>
    <t>A Agriculture, Forestry and Fishing</t>
  </si>
  <si>
    <t>B Mining and Quarrying</t>
  </si>
  <si>
    <t>C Manufacturing</t>
  </si>
  <si>
    <t>D Electricity, gas, steam and air conditioning supply</t>
  </si>
  <si>
    <t>E Water supply, sewerage, waste management and remediation activities</t>
  </si>
  <si>
    <t>F Construction</t>
  </si>
  <si>
    <t>G Wholesale and retail trade, repair of motor vehicles and motorcycles</t>
  </si>
  <si>
    <t>H Transportation and storage</t>
  </si>
  <si>
    <t>I Accommodation and food service activities</t>
  </si>
  <si>
    <t>J Information and communication</t>
  </si>
  <si>
    <t>K Financial and insurance activities</t>
  </si>
  <si>
    <t>L Real estate activities</t>
  </si>
  <si>
    <t>M Professional, scientific and technical activities</t>
  </si>
  <si>
    <t>N Administrative and support service activities</t>
  </si>
  <si>
    <t>O Public administration and defence; compulsory social security</t>
  </si>
  <si>
    <t>P Education</t>
  </si>
  <si>
    <t>Q Human health and social work activities</t>
  </si>
  <si>
    <t>R Arts, entertainment and recreation</t>
  </si>
  <si>
    <t>S Other service activities</t>
  </si>
  <si>
    <t>T Activities of households as employers, undifferentiated goods &amp; services</t>
  </si>
  <si>
    <t>U Activities of extraterritorial unorganisations and bodies</t>
  </si>
  <si>
    <t>NI High Street Scheme - expenditure</t>
  </si>
  <si>
    <t>NI High Street Scheme - transactions</t>
  </si>
  <si>
    <t>All transactions (N)</t>
  </si>
  <si>
    <t>Transactions in businesses required to close by 2020 Regulations (N)</t>
  </si>
  <si>
    <t>Proportion of all transactions in businesses required to close by 2020 Regulations</t>
  </si>
  <si>
    <t>NI High Street Scheme - average transaction spend</t>
  </si>
  <si>
    <t>High Street Scheme pre-paid card average transaction spend by Standard Industrial Classification in all businesses and in businesses required to close by 2020 COVID Regulations</t>
  </si>
  <si>
    <t>All average transaction spend (£)</t>
  </si>
  <si>
    <t>Average transacion spend in businesses required to close by 2020 Regulations (£)</t>
  </si>
  <si>
    <t>Percentage difference (%)</t>
  </si>
  <si>
    <t>All other industries</t>
  </si>
  <si>
    <t>This worksheet contains one chart containing information from worksheet "NI High Street Scheme-expenditu".</t>
  </si>
  <si>
    <t>NI High Street Scheme-expenditure</t>
  </si>
  <si>
    <t>Other services</t>
  </si>
  <si>
    <t>This worksheet contains one chart containing data from worksheet "NI High Street Scheme-transacti".</t>
  </si>
  <si>
    <t>All services (including Accommodation and food service activities</t>
  </si>
  <si>
    <t>Accommodation and food service activities</t>
  </si>
  <si>
    <t>Food and drink have been making an increasing contribution to consumer inflation in recent months. They are one reason consumers may be seeing price increases in their regular spending.</t>
  </si>
  <si>
    <t>Price rises in food and drinks partly reflect challenges faced by businesse in the food and drink sector. These challenges include supply chain issues, increasing costs, and labour shortages.</t>
  </si>
  <si>
    <t>In March 2022, 60% reported being affected by the rise in energy prices, compared with 38% across all sectors.</t>
  </si>
  <si>
    <t>Food and beverage businesses were approximately twice as likely to report additional transportation costs.</t>
  </si>
  <si>
    <t>The February 2022 job posting trends showed February 2022 had 16,700 job postings - up 75% compared to Feb 2021. There was no mention of accommodation or food services - but 6% job adverts metnioned working from home or remote working.</t>
  </si>
  <si>
    <t>March 2022 job postings were still 75% higher than the previous year and still no information regarding accommodation/hospitality.</t>
  </si>
  <si>
    <t>April 2022 job postings were 47% higher than previous year. 11% mentioned working from home.</t>
  </si>
  <si>
    <t>12 months to Apr 2022</t>
  </si>
  <si>
    <t xml:space="preserve">[note 2] The survey methodology changed in 2020 in response to the COVID-19 pandemic.  Therefore, 2020 results are not directly comparable to those of previous years. </t>
  </si>
  <si>
    <t>2020 [note 2]</t>
  </si>
  <si>
    <t>% of trips by journey purpose 2020 [note 2]</t>
  </si>
  <si>
    <t>Journeys per person per year by journey purpose Northern Ireland, 2014-2016 to 2020 [note 1] [note 2]</t>
  </si>
  <si>
    <t>2014-2020</t>
  </si>
  <si>
    <t>[note 2} Data is based on responses from April 2021 - March 2022</t>
  </si>
  <si>
    <t>Apr 21 - Mar 22</t>
  </si>
  <si>
    <t>Jan 2010- Apr 2022</t>
  </si>
  <si>
    <t>Jan-22</t>
  </si>
  <si>
    <t>Feb-22</t>
  </si>
  <si>
    <t>Mar-22</t>
  </si>
  <si>
    <t>Feb 2021-Mar 2022</t>
  </si>
  <si>
    <t>Apr 2020 - Mar 2022</t>
  </si>
  <si>
    <t>Sept 2021-Mar 2022</t>
  </si>
  <si>
    <t>Sep 21</t>
  </si>
  <si>
    <t>Oct 21</t>
  </si>
  <si>
    <t>Nov 21</t>
  </si>
  <si>
    <t>Dec 21</t>
  </si>
  <si>
    <t>Jan 22</t>
  </si>
  <si>
    <t>Feb 22</t>
  </si>
  <si>
    <t>Mar 22</t>
  </si>
  <si>
    <t>Tourism Northern Ireland Industry Barometer</t>
  </si>
  <si>
    <t>Industry Baramoter report</t>
  </si>
  <si>
    <t>Autumn 2021</t>
  </si>
  <si>
    <t>This worksheet contains text from Tourism Northern Ireland's Industry Barometer Survey report. (Most recent relates to fieldwork between 30th Sept and 9th Nov 2021)</t>
  </si>
  <si>
    <t>Overall, the industry has had a challenging summer period (Jun-Sep 21) with some sectors showing quicker signs to recovery, while others have been impacted by international travel and other restrictions, as well as changes in consumer behaviour related to the pandemic.</t>
  </si>
  <si>
    <t>Growth in NI and ROI domestic market performance benefitted many businesses during the summer but not all - with large variations by sector. Accommodation businesses, in particular hotels, were much more likely to have reported growth from these key markets.</t>
  </si>
  <si>
    <t>Marketing came out top when businesses were asked to prioritise one type of support (outside of financial) that would be beneficial over the coming year.</t>
  </si>
  <si>
    <t>Overall, whilst uncertainty remains around when tourism businesses feel they will recover financially from the pandemic, the majority of responding businesses anticipate the sector will recover by early 2023.</t>
  </si>
  <si>
    <t>Tourism Northern Ireland Consumer Sentiment Analysis</t>
  </si>
  <si>
    <t>Tourism Northern Ireland Travel 360o</t>
  </si>
  <si>
    <t>Consumer Sentiment Analysis</t>
  </si>
  <si>
    <t>This worksheet contains text from Tourism Northern Ireland's Sentiment Analysis. (Most recent relates to fieldwork end March 2022)</t>
  </si>
  <si>
    <t>Tourism NI's Consumer Sentiment Analysis gives in depth analysis on consumer confidence, propensity to travel and consumer concerns.</t>
  </si>
  <si>
    <t>Key findings from the latest wave (end March 2022) include:</t>
  </si>
  <si>
    <t>Despite growing case numbers, anxiety relating to COVID-19 dropped considerably for both NI and ROI consumers</t>
  </si>
  <si>
    <t>Key motivations for taking a break in NI continue to centre around relaxation, having fun and the opportunity to escape and get away from it all.</t>
  </si>
  <si>
    <t>Following a largely positive 2021 performance, results point to continued high levels of ROI and domestic visitor volumes during 2022.</t>
  </si>
  <si>
    <t>NI again welcomed high proportions of first time ROI visitors in 2022, with half of those visiting since the start of the year enjoying their first NI holiday/short break.</t>
  </si>
  <si>
    <t>The vast majority of domestic and ROI visitors said their NI trip met or exceeded expectations.</t>
  </si>
  <si>
    <t>Recent waves have shown increased proportions of consumers in both markets feeling more content engaging in a range of indoor activities, although some lag remains for pub/bars and indoor events.</t>
  </si>
  <si>
    <t>While ROI and NI consumers rate NI as better value for money than GB or ROI, but behind Spain, some erosion in NI's perceived value for money is evident in recent waves.</t>
  </si>
  <si>
    <t>Results indicate continued strong demand for an NI trip in spring/summer 2022, however intentions to travel abroad remain high for our close to home markets, fuelled primarily by the desire for a sun holiday.</t>
  </si>
  <si>
    <t>The vast majority of consumers in both markets expect to be negatively affected by cost of living increases.</t>
  </si>
  <si>
    <t>TNI - Consumer Sentiment Analysis</t>
  </si>
  <si>
    <t>TNI - 360o</t>
  </si>
  <si>
    <t>TNI - Industry Barometer Survey</t>
  </si>
  <si>
    <t>NISRA - NI High Street Scheme</t>
  </si>
  <si>
    <t>12 months to April 2022</t>
  </si>
  <si>
    <t>12 months to May 2022</t>
  </si>
  <si>
    <t>2012- May 2022</t>
  </si>
  <si>
    <t>In the absence of NISRA's normal tourism publications, this document includes a range of sources - some which show the impact of COVID-19 directly (for example opinion surveys or surveys on the impact) and some which show time series previously unused in tourism statistics publications and some using statistics from existing surveys in an alternative format.</t>
  </si>
  <si>
    <t>The document includes data which may have other breakdowns available upon request. While some of the data has been charted, users may prefer to explore the data further in the attached tables.</t>
  </si>
  <si>
    <t>Industry continues to face a wide range of additional challenges. Energy and overhead costs, supply chain issues and staff recruitment/retention were among the key issues identified by respondents as having a negative impact on their businesses. More than half of participants have successfully applied for the "We're Good to Go" Scheme, with the majority finding it helpful to their business.</t>
  </si>
  <si>
    <t>Tourism Ireland Situation and Outlook Report</t>
  </si>
  <si>
    <t>Source: Tourism Ireland</t>
  </si>
  <si>
    <t>Tourism Ireland - Situation and Outcome Report</t>
  </si>
  <si>
    <t>Tourism Ireland Situation and Outlook Report (SOAR)</t>
  </si>
  <si>
    <t>Tourism Ireland SOAR</t>
  </si>
  <si>
    <t>Tourism Ireland</t>
  </si>
  <si>
    <t>Uses of this data</t>
  </si>
  <si>
    <t>Value and volume of tourism to Northern Ireland are usually used by Tourism Policy within Department for Economy, Northern Ireland; Tourism Northern Ireland and Tourism Ireland to show the value of tourism to the NI economy. While these statistics have been unavailable, the alternative data sources have been used to show the impact of COVID-19 to tourism. This has helped informed the Tourism Recovery Action Plan, Business Guidance for Tourism NI along with key industry spokespeople to display the negative impact of tourism to the sector - particularly important in highlighting how much the tourism sector has been impacted compared to other industries. For more information, please contact the below.</t>
  </si>
  <si>
    <t>The contents page details more on the source of data and whether it's contained within this document as text, table or chart.</t>
  </si>
  <si>
    <t>Link to key findings in this release</t>
  </si>
  <si>
    <t>This worksheet contains text of key findings from data within this document</t>
  </si>
  <si>
    <t>Link to Key findings</t>
  </si>
  <si>
    <r>
      <rPr>
        <sz val="12"/>
        <rFont val="Arial"/>
        <family val="2"/>
      </rPr>
      <t>A new</t>
    </r>
    <r>
      <rPr>
        <u/>
        <sz val="12"/>
        <rFont val="Arial"/>
        <family val="2"/>
      </rPr>
      <t xml:space="preserve"> </t>
    </r>
    <r>
      <rPr>
        <u/>
        <sz val="12"/>
        <color rgb="FF0000FF"/>
        <rFont val="Arial"/>
        <family val="2"/>
      </rPr>
      <t>interactive dashboard</t>
    </r>
    <r>
      <rPr>
        <u/>
        <sz val="12"/>
        <color theme="10"/>
        <rFont val="Arial"/>
        <family val="2"/>
      </rPr>
      <t xml:space="preserve"> </t>
    </r>
    <r>
      <rPr>
        <sz val="12"/>
        <rFont val="Arial"/>
        <family val="2"/>
      </rPr>
      <t>is available on the</t>
    </r>
    <r>
      <rPr>
        <u/>
        <sz val="12"/>
        <rFont val="Arial"/>
        <family val="2"/>
      </rPr>
      <t xml:space="preserve"> </t>
    </r>
    <r>
      <rPr>
        <u/>
        <sz val="12"/>
        <color rgb="FF0000FF"/>
        <rFont val="Arial"/>
        <family val="2"/>
      </rPr>
      <t>NISRA Tourism Statistics website</t>
    </r>
    <r>
      <rPr>
        <u/>
        <sz val="12"/>
        <color theme="10"/>
        <rFont val="Arial"/>
        <family val="2"/>
      </rPr>
      <t xml:space="preserve"> </t>
    </r>
    <r>
      <rPr>
        <sz val="12"/>
        <rFont val="Arial"/>
        <family val="2"/>
      </rPr>
      <t>with statistics from this release. We would really welcome any feedback on this.</t>
    </r>
  </si>
  <si>
    <t>Discontinued data</t>
  </si>
  <si>
    <t>Link back to Contents (end of information on this page)</t>
  </si>
  <si>
    <t>Online shopping, hobbies and habits - How our spending has changed since the end of coronavirus restrictions</t>
  </si>
  <si>
    <t>How our spending has changd since the end of coronavirus restrictions</t>
  </si>
  <si>
    <t>Online shopping, hobbies and habits - the coronavirus (COVID-19) pandemic has had a huge impact on where our money goes. As the cost-of-living increases, ONS explores what has happened recently to retail and the story behind our financial transactions.</t>
  </si>
  <si>
    <t>Looking at longer term trends, spending on travel and accommodation as well as pubs, restaurants and fast food (including takeaways), was heavily impated by coronavirus restrictions, and has recovered slowly to pre-pandemic levels. As with other sources, any recent rise in spending is likely to be a reflection of rising prices rather than purchases.</t>
  </si>
  <si>
    <t>May 2022 job postings showed a decrease of 12% on the previous month (but still higher than May 2021) - however, the UK experienced an increase in online job postings over ght month to May(+8%). NI online job postings showed the largest monthly proportional decrease by sector was recorded in Accommodation and Good Service Activities (-24%)</t>
  </si>
  <si>
    <t>June 2022 showed an increase in NI online job postings (+6%) from previous month, whereas UK experienced a decrease (-5%)</t>
  </si>
  <si>
    <t>This worksheet contains text from Tourism Northern Ireland's Tourism 360o report. (Most recent "At a Glance" July 2022)</t>
  </si>
  <si>
    <t>Year to date performance for 2022 is mixed, with some key indicators not achieving 2019 levels, whereas hotel rates, for example, continue to exceed 2019. As each month passes, the differences with pre-pandemic performance is generally narrowing, and hotels and tour operators report strong forward bookings,. Data continue to indicate that the closer to home markets, particularly ROI have been buoying performance.</t>
  </si>
  <si>
    <t>Research indicates continued strong demand for an NI trip from closer to home markets for Summer 2022, however global reopenings brings greater competition. The air access forward picture for July-September 2022 is positive, with data from OAG showing air seat capacity to NI expected to be 89% of the level in the same period 2019.</t>
  </si>
  <si>
    <t>The trend for last minute bookings makes it difficult to predict performance, however industry feedback suggests a strong summer with an uncertain autumn. The overall outlook for 2022 remains positive, with consumers exhibiting pent up demand and greater confidence in travel. However, key challenges remain related to the recent increase in COVID-19 cases, staffing issues and the rising cost of living - particularly energy costs.</t>
  </si>
  <si>
    <t>Staffin issues in airports are causing extensive travel delays and could negatively impact on consumer travel confidence as the sector rebounds, While ongoing flight cancellations and travel disruption could negatively impact on overseas visitor numbers, they could also result in an increase in staycations over the coming months.</t>
  </si>
  <si>
    <t>The report has more information on NI Accommodation peformance, cardholder spend in NI, online review analysis, consumer sentiment and access to NI.</t>
  </si>
  <si>
    <t>July 2022 showed an increase of 11% since previous month and 64% from previous year to 17,300 in July 2022. 4 of the 7 top sectors experienced increases in postings with the largest monthly proportional increase in Accomodation and Food Service Activities (+27%). The UK experienced a decline in online job postings over the month to July</t>
  </si>
  <si>
    <t>12 months to Jun 2022</t>
  </si>
  <si>
    <t>2011-Jun 22</t>
  </si>
  <si>
    <t>Apr 22</t>
  </si>
  <si>
    <t>May 22</t>
  </si>
  <si>
    <t>12 months to Jul 2022</t>
  </si>
  <si>
    <t>[note 3] Caution should be used as face to face data collection stopped in March 2020. COVID-19 has meant that while the sample selection has remained the same, the number of interviews caried out has significantly decreased. Also there has been a reduced response rate.</t>
  </si>
  <si>
    <t>Mar 2013-Jul 22</t>
  </si>
  <si>
    <t>NISRA - Tourism Statistics</t>
  </si>
  <si>
    <t>2022</t>
  </si>
  <si>
    <t>% Change 2021-202</t>
  </si>
  <si>
    <t>VAT and/or PAYE Registered Tourism Businesses Operating in Northern Ireland, 2015-2022 [note 1] [note 2] [note 3] [note 4]</t>
  </si>
  <si>
    <t>2015-2022</t>
  </si>
  <si>
    <t>[note 1] The estimates provided for 2022 should be treated with caution as the numbers are smaller than pre-coronavirus pandemice years. The data still exclude the EuroTunnel as the Office for National Statistics (ONS) was unable to interview at this site.</t>
  </si>
  <si>
    <t>[note 2] No estimates are included for any travel across the Irish border. Data for the first six months of 2021 are shown for air visits only.</t>
  </si>
  <si>
    <t>[note 3] The estimates presented for 2020 must be treated with particular caution, since the methods used have not been fully scrutinised or tested.</t>
  </si>
  <si>
    <t>Change (2019 - 2021)</t>
  </si>
  <si>
    <t>Number of Employee Jobs in Tourism Related Industries, Northern Ireland, 2013-2021 [note 1]</t>
  </si>
  <si>
    <t>2013-2021</t>
  </si>
  <si>
    <t>Source: Central Statistics Office</t>
  </si>
  <si>
    <t>[note 1]  This Household Travel Survey (HTS) Quarter 2 2021 release includes the first release of estimated domestic travel results for Q2 2020. The CSO advises that the estimated data for this quarter should be treated with caution and is best used as part of the annual domestic travel results for 2020. In addition, outbound data has also been estimated for Q2-Q4 2020. This data was estimated to satisfy EU regulatory requirements but should be treated as experimental, and only state level aggregates are presented in this release.</t>
  </si>
  <si>
    <t>[note 2]  The HTS was suspended due to the COVID 19 pandemic in March 2020 and as a consequence survey data does not exist for the period March through June 2020.</t>
  </si>
  <si>
    <t>[note 3] From 2020, in the absence of Tourism &amp; Travel results outbound travel has been weighted to agree with trends in departing passenger movements compiled in the Air &amp; Sea Travel Statistics.</t>
  </si>
  <si>
    <t>Number of Overnight trips in NI by RoI residents (thousand)</t>
  </si>
  <si>
    <t>Percentage change (%) year on year on Overnight Trips by RoI residents in NI</t>
  </si>
  <si>
    <t>Number of Nights during Overnight trips by RoI residents in NI (thousand)</t>
  </si>
  <si>
    <t>Percentage change (%) year on year on Nights during overnight trips by RoI residents in NI</t>
  </si>
  <si>
    <t>Estimated Expenditure during Overnight Trips by RoI residents in NI (EURO)</t>
  </si>
  <si>
    <t>Percentage change (%) year on year in Expenditure by RoI residents in NI on overnight trips</t>
  </si>
  <si>
    <t>4 quarters to Dec 2012</t>
  </si>
  <si>
    <t>4 quarters to Mar 2013</t>
  </si>
  <si>
    <t>4 quarters to Jun 2013</t>
  </si>
  <si>
    <t>4 quarters to Sep 2013</t>
  </si>
  <si>
    <t>4 quarters to Dec 2013</t>
  </si>
  <si>
    <t>4 quarters to Mar 2014</t>
  </si>
  <si>
    <t>4 quarters to Jun 2014</t>
  </si>
  <si>
    <t>4 quarters to Sep 2014</t>
  </si>
  <si>
    <t>4 quarters to Dec 2014</t>
  </si>
  <si>
    <t>4 quarters to Mar 2015</t>
  </si>
  <si>
    <t>4 quarters to Jun 2015</t>
  </si>
  <si>
    <t>4 quarters to Sep 2015</t>
  </si>
  <si>
    <t>4 quarters to Dec 2015</t>
  </si>
  <si>
    <t>4 quarters to Mar 2016</t>
  </si>
  <si>
    <t>4 quarters to Jun 2016</t>
  </si>
  <si>
    <t>4 quarters to Sep 2016</t>
  </si>
  <si>
    <t>4 quarters to Dec 2016</t>
  </si>
  <si>
    <t>4 quarters to Mar 2017</t>
  </si>
  <si>
    <t>4 quarters to Jun 2017</t>
  </si>
  <si>
    <t>4 quarters to Sep 2017</t>
  </si>
  <si>
    <t>4 quarters to Dec 2017</t>
  </si>
  <si>
    <t>4 quarters to Mar 2018</t>
  </si>
  <si>
    <t>4 quarters to Jun 2018</t>
  </si>
  <si>
    <t>4 quarters to Sep 2018</t>
  </si>
  <si>
    <t>4 quarters to Dec 2018</t>
  </si>
  <si>
    <t>4 quarters to Mar 2019</t>
  </si>
  <si>
    <t>4 quarters to Jun 2019</t>
  </si>
  <si>
    <t>4 quarters to Sep 2019</t>
  </si>
  <si>
    <t>4 quarters to Dec 2019</t>
  </si>
  <si>
    <t>4 quarters to Mar 2020</t>
  </si>
  <si>
    <t>4 quarters to Jun 2020</t>
  </si>
  <si>
    <t>4 quarters to Sep 2020</t>
  </si>
  <si>
    <t>4 quarters to Dec 2020</t>
  </si>
  <si>
    <t>4 quarters to Mar 2021</t>
  </si>
  <si>
    <t>4 quarters to Jun 2021</t>
  </si>
  <si>
    <t>4 quarters to Sep 2021</t>
  </si>
  <si>
    <t>4 quarters to Dec 2021</t>
  </si>
  <si>
    <t>4 quarters to Mar 2022</t>
  </si>
  <si>
    <t>This worksheet contains one chart displaying data from worksheet "ROI Overnight trips"</t>
  </si>
  <si>
    <t>Overnight Trips to Northern Ireland by Republic of Ireland Residents (4 quarter rolling data) [note 1] [note 2] [note 3]</t>
  </si>
  <si>
    <t>Republic of Ireland Residents overnight trips to NI</t>
  </si>
  <si>
    <t>Household Travel Survey</t>
  </si>
  <si>
    <t>2012-Q1 2022</t>
  </si>
  <si>
    <t>Source: CSO, Household Travel Survey</t>
  </si>
  <si>
    <t>Jun 22</t>
  </si>
  <si>
    <t>12 months to Jun 20222</t>
  </si>
  <si>
    <t>2012-Jun 2022</t>
  </si>
  <si>
    <t>August 2022 showed an increase of 8% in online job postings to July 2022 and 35% higher than previous year. There were 19,500 recorded.</t>
  </si>
  <si>
    <t>Northern Ireland self-catering stock, 2013 to 2021</t>
  </si>
  <si>
    <t>Self-Catering Additional questions (2020 about COVID-19)</t>
  </si>
  <si>
    <t>[note 2] During 2021 self catering were required to close during the following dates with limited exemptions; 1 January to 29 April (dates inclusive)</t>
  </si>
  <si>
    <t>[note 3] During 2020 self catering were required to close during the following dates with limited exemptions; 23 March to 25 June, 27 November to 10 December, 26 December to 31 December (dates inclusive)</t>
  </si>
  <si>
    <t xml:space="preserve">[note 4] 2013 to 2019 rate calculated using formula; total bookings/(total nights-total unavailability of units) </t>
  </si>
  <si>
    <t xml:space="preserve">[note 5] 2020 rate calculated using formula; total bookings/(total nights-total unavailability of units not including unavailability due to covid-19) </t>
  </si>
  <si>
    <t>Unit Occupancy (percentage) annual and peak season 2013 to 2021, Northern Ireland [note 1][note 2][note 3][note 4] [note 5]</t>
  </si>
  <si>
    <t>Unit Self Catering Occupancy (percentage) annual and peak season 2013 to 2021, Northern Ireland [note 1][note 2][note 3][note 4] [note 5]</t>
  </si>
  <si>
    <t>Northern Ireland Hotel Stock, 2013 to 2021</t>
  </si>
  <si>
    <t>Northern Ireland Guesthouse, Guest Accommodation and Bed&amp;Breakfast Stock, 2013 to 2021</t>
  </si>
  <si>
    <t>2016-May 2022</t>
  </si>
  <si>
    <t>Visits to Visitor Attractions, Northern Ireland  2013 to 2021 [note 1] [note 2]</t>
  </si>
  <si>
    <t>[note 1] Users should air caution in using 2020 and 2021 data due to lower response rates due to COVID-19</t>
  </si>
  <si>
    <t>Visits to Visitor Attractions by Category, Northern Ireland  2019 to 2021 [note 1] [note 2]</t>
  </si>
  <si>
    <t>2021 Visitors by Category (%)</t>
  </si>
  <si>
    <t>2021 Visitors by Category (thousands)</t>
  </si>
  <si>
    <t>Change 2020 - 2021 (%)</t>
  </si>
  <si>
    <t>Country Parks</t>
  </si>
  <si>
    <t>Cuilcagh Boardwalk Trail</t>
  </si>
  <si>
    <t>Gortin Glen Forest Park</t>
  </si>
  <si>
    <t>Maghery Country Park</t>
  </si>
  <si>
    <t>Quoile Countryside Centre</t>
  </si>
  <si>
    <t>Silent Valley</t>
  </si>
  <si>
    <t>Historic properties</t>
  </si>
  <si>
    <t>Audley's Castle</t>
  </si>
  <si>
    <t>Florence Court House</t>
  </si>
  <si>
    <t>Glenarm Castle</t>
  </si>
  <si>
    <t>Malone House</t>
  </si>
  <si>
    <t>Milford House</t>
  </si>
  <si>
    <t>Mount Stewart</t>
  </si>
  <si>
    <t>Tully Castle</t>
  </si>
  <si>
    <t>Museum and Art Galleries</t>
  </si>
  <si>
    <t>Centre for Contemporary Art Derry~Londonderry</t>
  </si>
  <si>
    <t>Down County Museum</t>
  </si>
  <si>
    <t>Mid-Antrim Museum</t>
  </si>
  <si>
    <t>Newry &amp; Mourne Museum</t>
  </si>
  <si>
    <t>The Gallery Whitehead</t>
  </si>
  <si>
    <t>Royal Irish Fusiliers Museum</t>
  </si>
  <si>
    <t>Tower Museum</t>
  </si>
  <si>
    <t>Ulster American Folk Park</t>
  </si>
  <si>
    <t>Ulster Folk Museum</t>
  </si>
  <si>
    <t>Ulster Museum</t>
  </si>
  <si>
    <t>Ulster Transport Museum</t>
  </si>
  <si>
    <t>An Creagán</t>
  </si>
  <si>
    <t>Bangor Visitor Information Centre (Tower House)</t>
  </si>
  <si>
    <t>Belfast City Hall</t>
  </si>
  <si>
    <t>Cocklerow Cottages</t>
  </si>
  <si>
    <t>Cranfield Alpacas</t>
  </si>
  <si>
    <t>Crom Estate</t>
  </si>
  <si>
    <t>Dun Uladh Cultural Heritage Centre</t>
  </si>
  <si>
    <t>Flame Gasworks Museum</t>
  </si>
  <si>
    <t>Giant's Causeway</t>
  </si>
  <si>
    <t>Gobbins</t>
  </si>
  <si>
    <t>Marble Arch Caves</t>
  </si>
  <si>
    <t>Navan Centre and Fort</t>
  </si>
  <si>
    <t>Newtownards Visitor Information Centre</t>
  </si>
  <si>
    <t>OM Dark Sky Park and Observatory</t>
  </si>
  <si>
    <t>Pickie Funpark</t>
  </si>
  <si>
    <t>The Hans Sloane Centre</t>
  </si>
  <si>
    <t>NearyNógs Stoneground Chocolate</t>
  </si>
  <si>
    <t>Belshaws Quarry Sculpture Park</t>
  </si>
  <si>
    <t>CAFRE - RSPB Nature Trail</t>
  </si>
  <si>
    <t>St Nicholas' Parish Church, Carrickfergus</t>
  </si>
  <si>
    <t>Tannaghmore Garden and Farm</t>
  </si>
  <si>
    <t>Armagh Observatory and Planetarium</t>
  </si>
  <si>
    <t>Bangor Marina</t>
  </si>
  <si>
    <t>Belmore Forest - Pollnagollum Cave Walk</t>
  </si>
  <si>
    <t>Cloughmor Extreme Adventures</t>
  </si>
  <si>
    <t>Edenvilla Park</t>
  </si>
  <si>
    <t xml:space="preserve">Other  </t>
  </si>
  <si>
    <t>Lough Navar Forest - Magho Cliffs Viewpoint</t>
  </si>
  <si>
    <t>Lough Navar Lakes Walk - Lough Navar Forest</t>
  </si>
  <si>
    <t>Lurgan Park</t>
  </si>
  <si>
    <t>Mourne Dew Distillery Ltd.</t>
  </si>
  <si>
    <t>Portadown People's Park</t>
  </si>
  <si>
    <t>The Archbishop's Palace and Demesne</t>
  </si>
  <si>
    <t>The Ark Open Farm</t>
  </si>
  <si>
    <t>W5 Science and Discovery Centre</t>
  </si>
  <si>
    <t>Rooms sold in small service accommodation</t>
  </si>
  <si>
    <t>Key Findings - October 2022</t>
  </si>
  <si>
    <t>Due to the coronavirus (COVID-19) pandemic, face to face interviews stopped in the middle of March 2020. This includes surveys in Northern Ireland and the Republic of Ireland. As the NI Tourism statistics are based on a range of surveys this has made it difficult to produce the usual tourism statistics.</t>
  </si>
  <si>
    <t>There have been updates on data on NI residents taking overnight trips and intentions to take overnight trips (from the Continuous Household Survey); Air Passenger Flow (from CAA and CSO); rooms sold in hotels and small service accommodation establishments (Occupancy Survey), visits to Visitor Attractions, Self catering accommodation.</t>
  </si>
  <si>
    <r>
      <rPr>
        <b/>
        <sz val="12"/>
        <color theme="1"/>
        <rFont val="Arial"/>
        <family val="2"/>
      </rPr>
      <t>Publication date:</t>
    </r>
    <r>
      <rPr>
        <sz val="12"/>
        <color theme="1"/>
        <rFont val="Arial"/>
        <family val="2"/>
      </rPr>
      <t xml:space="preserve"> 6/10/22</t>
    </r>
  </si>
  <si>
    <t>Next release is planned for Dec 2022</t>
  </si>
  <si>
    <t>New in this release</t>
  </si>
  <si>
    <t>CSO-Ireland have recently published data on RoI residents visiting NI since COVID which has been included within this release.</t>
  </si>
  <si>
    <t>Numerous sources included within this release have been discontinued - some were set up to measure the impact of COVID-19. These have been marked as "final" within the "contents" tab, but users can ask for more information on them through contacting the below. These include the NISRA Coronavirus (COVID-19) Opinion Survey (including information on NI residents outtings during COVID restrictions), the furlough scheme and International passenger perceptions of travel to UK during COVID.</t>
  </si>
  <si>
    <t>Source: Statista Research Department</t>
  </si>
  <si>
    <t>Share of individuals who have cut back on holidays due to cost of living in the UK as of May 2022 [note 1]</t>
  </si>
  <si>
    <t>[note 1] A May 2022 survey analysed the impact of the rising cost of living on holidays. According to the study, 11% of respondents in the UK claimed to have stopped spending money on vacations due to increasing living costs. On the other hand, 29% did not make any cutbacks on holidays.</t>
  </si>
  <si>
    <t>I have reduced the amount I spend on this by seitching to a cheaper alternative(s)</t>
  </si>
  <si>
    <t>I have made cutbacks, but not because I was forced to do so</t>
  </si>
  <si>
    <t>I have stopped buying/spending money on this altogether</t>
  </si>
  <si>
    <t>I have reduced the amount I spend on this by buying it/doing it less frequently</t>
  </si>
  <si>
    <t>Not applicable - I was not spending money on this item</t>
  </si>
  <si>
    <t>I have not made any cutbacks on this</t>
  </si>
  <si>
    <t>[note 2] Based on 2,132 respondents; 18 years and over (12 and 13 May 2022)</t>
  </si>
  <si>
    <t>This worksheet contains one table and chart followed by a link back to contents page</t>
  </si>
  <si>
    <t>Share of individuals who have cut back on holidays due to the cost of living in the UK</t>
  </si>
  <si>
    <t>Statista</t>
  </si>
  <si>
    <t>YouGov</t>
  </si>
  <si>
    <t>12 months to Aug 2022</t>
  </si>
  <si>
    <t>12 months to Sep 2022</t>
  </si>
  <si>
    <t>2014- Sep 2022</t>
  </si>
  <si>
    <t>This worksheet contains text from Tourism Ireland's Situation and Outlook Report (SOAR). (Most recent relates to October 2022)</t>
  </si>
  <si>
    <t>Global growth is projected to remain subdued for the rest of 2022, before slowing further in 2023 to an annual growth of 2.2%, according to latest forecasts from the OECD.</t>
  </si>
  <si>
    <t>Higher than expected inflation and raising interest rates worldwide are likely to translate into higher travel costs and weigh on consumer spending.</t>
  </si>
  <si>
    <t>Based on latest OAG filings, scheduled air seat capacity to Ireland is at 96% of October 2019 levels, with NI scheduled at 100%.</t>
  </si>
  <si>
    <t>Tourism Ireland's busy promotional programme continues this autumn. Our Green Button campaigns continue to target holidaymakers in our main overseas markets. In addtion, our "Ireland Home of Halloween" campaign will go live later this month.</t>
  </si>
  <si>
    <t>2014-Aug 2022</t>
  </si>
  <si>
    <t>https://www.gstatic.com/covid19/mobility/2022-10-01_GB_Antrim_and_Newtownabbey_Mobility_Report_en-GB.pdf</t>
  </si>
  <si>
    <t>https://www.gstatic.com/covid19/mobility/2022-10-01_GB_Ards_and_North_Down_Mobility_Report_en-GB.pdf</t>
  </si>
  <si>
    <t>https://www.gstatic.com/covid19/mobility/2022-10-01_GB_Armagh_City_Banbridge_and_Craigavon_Mobility_Report_en-GB.pdf</t>
  </si>
  <si>
    <t>https://www.gstatic.com/covid19/mobility/2022-10-01_GB_Belfast_Mobility_Report_en-GB.pdf</t>
  </si>
  <si>
    <t>https://www.gstatic.com/covid19/mobility/2022-10-01_GB_Causeway_Coast_and_Glens_Mobility_Report_en-GB.pdf</t>
  </si>
  <si>
    <t>https://www.gstatic.com/covid19/mobility/2022-10-01_GB_Derry_and_Strabane_Mobility_Report_en-GB.pdf</t>
  </si>
  <si>
    <t>https://www.gstatic.com/covid19/mobility/2022-10-01_GB_Fermanagh_and_Omagh_Mobility_Report_en-GB.pdf</t>
  </si>
  <si>
    <t>https://www.gstatic.com/covid19/mobility/2022-10-01_GB_Lisburn_and_Castlereagh_Mobility_Report_en-GB.pdf</t>
  </si>
  <si>
    <t>https://www.gstatic.com/covid19/mobility/2022-10-01_GB_Mid_and_East_Antrim_Mobility_Report_en-GB.pdf</t>
  </si>
  <si>
    <t>https://www.gstatic.com/covid19/mobility/2022-10-01_GB_Mid_Ulster_Mobility_Report_en-GB.pdf</t>
  </si>
  <si>
    <t>https://www.gstatic.com/covid19/mobility/2022-10-01_GB_Newry_Mourne_and_Down_Mobility_Report_en-GB.pdf</t>
  </si>
  <si>
    <t xml:space="preserve"> - Sources point towards an increase in tourism within Northern Ireland.</t>
  </si>
  <si>
    <t xml:space="preserve">  -It was estimated there were over 500,000 rooms sold in small service accommodation in the 12 months to August 2022, peaking higher than even pre pandemic numbers.</t>
  </si>
  <si>
    <t xml:space="preserve"> - A further estimated 2.2 million rooms were sold in hotels in the 12 months to August 2022, approaching similar numbers to 2019</t>
  </si>
  <si>
    <t xml:space="preserve"> - In the 12 months to March 2022, there were an estimated 773 thousand overnight trips to NI made by RoI residents - higher than pre pandemic numbers.</t>
  </si>
  <si>
    <t xml:space="preserve"> - Over 5,800 businesses in NI were in tourism related industries in 2022 - this was both the highest on record and highest proportion of all businesses in NI</t>
  </si>
  <si>
    <t xml:space="preserve"> - While total number of employees across Northern Ireland in 2021 have increased to pre pandemic levels, this is not the case for Tourism related industries.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</si>
</sst>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_);_(* \(#,##0.00\);_(* &quot;-&quot;??_);_(@_)"/>
    <numFmt numFmtId="165" formatCode="0.0"/>
    <numFmt numFmtId="166" formatCode="_-* #,##0.0_-;\-* #,##0.0_-;_-* &quot;-&quot;??_-;_-@_-"/>
    <numFmt numFmtId="167" formatCode="_(* #,##0_);_(* \(#,##0\);_(* &quot;-&quot;??_);_(@_)"/>
    <numFmt numFmtId="168" formatCode="_-* #,##0_-;\-* #,##0_-;_-* &quot;-&quot;??_-;_-@_-"/>
    <numFmt numFmtId="169" formatCode="0%\ &quot;points&quot;"/>
    <numFmt numFmtId="170" formatCode="0.0%"/>
  </numFmts>
  <fonts count="99"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2"/>
      <color theme="1"/>
      <name val="Arial"/>
      <family val="2"/>
    </font>
    <font>
      <sz val="12"/>
      <color theme="1"/>
      <name val="Arial"/>
      <family val="2"/>
    </font>
    <font>
      <u/>
      <sz val="11"/>
      <color theme="10"/>
      <name val="Calibri"/>
      <family val="2"/>
      <scheme val="minor"/>
    </font>
    <font>
      <u/>
      <sz val="11"/>
      <color theme="10"/>
      <name val="Arial"/>
      <family val="2"/>
    </font>
    <font>
      <u/>
      <sz val="12"/>
      <color theme="10"/>
      <name val="Arial"/>
      <family val="2"/>
    </font>
    <font>
      <sz val="8"/>
      <name val="Arial"/>
      <family val="2"/>
    </font>
    <font>
      <sz val="10"/>
      <name val="Arial"/>
      <family val="2"/>
    </font>
    <font>
      <b/>
      <i/>
      <sz val="12"/>
      <color theme="1"/>
      <name val="Arial"/>
      <family val="2"/>
    </font>
    <font>
      <b/>
      <sz val="11"/>
      <name val="Arial"/>
      <family val="2"/>
    </font>
    <font>
      <sz val="11"/>
      <name val="Arial"/>
      <family val="2"/>
    </font>
    <font>
      <u/>
      <sz val="11"/>
      <color theme="10"/>
      <name val="Calibri"/>
      <family val="2"/>
    </font>
    <font>
      <b/>
      <sz val="10"/>
      <color theme="1"/>
      <name val="Arial"/>
      <family val="2"/>
    </font>
    <font>
      <sz val="10"/>
      <color theme="1"/>
      <name val="Arial"/>
      <family val="2"/>
    </font>
    <font>
      <i/>
      <sz val="10"/>
      <color theme="1"/>
      <name val="Arial"/>
      <family val="2"/>
    </font>
    <font>
      <u/>
      <sz val="10"/>
      <color indexed="12"/>
      <name val="Arial"/>
      <family val="2"/>
    </font>
    <font>
      <sz val="12"/>
      <name val="Arial"/>
      <family val="2"/>
    </font>
    <font>
      <sz val="11"/>
      <color indexed="8"/>
      <name val="Calibri"/>
      <family val="2"/>
    </font>
    <font>
      <u/>
      <sz val="12"/>
      <color indexed="12"/>
      <name val="Arial"/>
      <family val="2"/>
    </font>
    <font>
      <sz val="8"/>
      <name val="Verdana"/>
      <family val="2"/>
    </font>
    <font>
      <b/>
      <sz val="14"/>
      <name val="Arial"/>
      <family val="2"/>
    </font>
    <font>
      <sz val="14"/>
      <name val="Arial"/>
      <family val="2"/>
    </font>
    <font>
      <u/>
      <sz val="14"/>
      <name val="Arial"/>
      <family val="2"/>
    </font>
    <font>
      <b/>
      <u/>
      <sz val="14"/>
      <name val="Arial"/>
      <family val="2"/>
    </font>
    <font>
      <sz val="11"/>
      <color theme="0"/>
      <name val="Calibri"/>
      <family val="2"/>
      <scheme val="minor"/>
    </font>
    <font>
      <sz val="12"/>
      <color theme="0"/>
      <name val="Arial"/>
      <family val="2"/>
    </font>
    <font>
      <sz val="11"/>
      <color theme="0"/>
      <name val="Arial"/>
      <family val="2"/>
    </font>
    <font>
      <b/>
      <sz val="12"/>
      <name val="Arial"/>
      <family val="2"/>
    </font>
    <font>
      <u/>
      <sz val="12"/>
      <color rgb="FF0000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b/>
      <sz val="11"/>
      <color indexed="8"/>
      <name val="Arial"/>
      <family val="2"/>
    </font>
    <font>
      <i/>
      <sz val="12"/>
      <color theme="1"/>
      <name val="Arial"/>
      <family val="2"/>
    </font>
    <font>
      <b/>
      <i/>
      <sz val="11"/>
      <color theme="1"/>
      <name val="Arial"/>
      <family val="2"/>
    </font>
    <font>
      <sz val="11"/>
      <color indexed="8"/>
      <name val="Arial"/>
      <family val="2"/>
    </font>
    <font>
      <b/>
      <i/>
      <sz val="10"/>
      <color theme="1"/>
      <name val="Arial"/>
      <family val="2"/>
    </font>
    <font>
      <b/>
      <sz val="11"/>
      <color theme="0"/>
      <name val="Arial"/>
      <family val="2"/>
    </font>
    <font>
      <b/>
      <sz val="10"/>
      <color theme="0"/>
      <name val="Arial"/>
      <family val="2"/>
    </font>
    <font>
      <sz val="10"/>
      <color theme="0"/>
      <name val="Arial"/>
      <family val="2"/>
    </font>
    <font>
      <sz val="11"/>
      <name val="Calibri"/>
      <family val="2"/>
      <scheme val="minor"/>
    </font>
    <font>
      <i/>
      <sz val="10"/>
      <name val="Arial"/>
      <family val="2"/>
    </font>
    <font>
      <u/>
      <sz val="11"/>
      <color theme="0"/>
      <name val="Arial"/>
      <family val="2"/>
    </font>
    <font>
      <i/>
      <sz val="12"/>
      <name val="Arial"/>
      <family val="2"/>
    </font>
    <font>
      <b/>
      <sz val="15"/>
      <name val="Arial"/>
      <family val="2"/>
    </font>
    <font>
      <b/>
      <sz val="11"/>
      <color theme="1"/>
      <name val="Arial"/>
      <family val="2"/>
    </font>
    <font>
      <b/>
      <sz val="10"/>
      <color theme="1"/>
      <name val="Arial"/>
      <family val="2"/>
    </font>
    <font>
      <sz val="10"/>
      <color theme="1"/>
      <name val="Arial"/>
      <family val="2"/>
    </font>
    <font>
      <sz val="11"/>
      <color theme="1"/>
      <name val="Arial"/>
      <family val="2"/>
    </font>
    <font>
      <sz val="11"/>
      <name val="Arial"/>
      <family val="2"/>
    </font>
    <font>
      <b/>
      <sz val="12"/>
      <color theme="1"/>
      <name val="Arial"/>
      <family val="2"/>
    </font>
    <font>
      <sz val="12"/>
      <color theme="1"/>
      <name val="Arial"/>
      <family val="2"/>
    </font>
    <font>
      <b/>
      <sz val="11"/>
      <color theme="1"/>
      <name val="Arial"/>
      <family val="2"/>
    </font>
    <font>
      <b/>
      <sz val="11"/>
      <name val="Arial"/>
      <family val="2"/>
    </font>
    <font>
      <u/>
      <sz val="11"/>
      <color rgb="FF954F72"/>
      <name val="Arial"/>
      <family val="2"/>
    </font>
    <font>
      <u/>
      <sz val="11"/>
      <color theme="4" tint="-0.24994659260841701"/>
      <name val="Arial"/>
      <family val="2"/>
    </font>
    <font>
      <sz val="12"/>
      <color theme="1"/>
      <name val="Calibri"/>
      <family val="2"/>
      <scheme val="minor"/>
    </font>
    <font>
      <sz val="12"/>
      <color rgb="FF000000"/>
      <name val="Arial"/>
      <family val="2"/>
    </font>
    <font>
      <b/>
      <sz val="11"/>
      <color rgb="FF000000"/>
      <name val="Arial"/>
      <family val="2"/>
    </font>
    <font>
      <sz val="10"/>
      <name val="Calibri"/>
      <family val="2"/>
    </font>
    <font>
      <vertAlign val="superscript"/>
      <sz val="11"/>
      <color rgb="FF000000"/>
      <name val="Arial"/>
      <family val="2"/>
    </font>
    <font>
      <sz val="11"/>
      <color rgb="FF000000"/>
      <name val="Arial"/>
      <family val="2"/>
    </font>
    <font>
      <u/>
      <sz val="10"/>
      <color theme="10"/>
      <name val="Arial"/>
      <family val="2"/>
    </font>
    <font>
      <b/>
      <sz val="12"/>
      <color theme="1"/>
      <name val="Arial Narrow"/>
      <family val="2"/>
    </font>
    <font>
      <sz val="12"/>
      <color theme="1"/>
      <name val="Arial Narrow"/>
      <family val="2"/>
    </font>
    <font>
      <u/>
      <sz val="12"/>
      <color theme="10"/>
      <name val="Arial Narrow"/>
      <family val="2"/>
    </font>
    <font>
      <sz val="12"/>
      <color theme="10"/>
      <name val="Arial Narrow"/>
      <family val="2"/>
    </font>
    <font>
      <sz val="12"/>
      <color rgb="FF202124"/>
      <name val="Arial Narrow"/>
      <family val="2"/>
    </font>
    <font>
      <sz val="12"/>
      <color theme="0"/>
      <name val="Arial"/>
      <family val="2"/>
    </font>
    <font>
      <b/>
      <sz val="10"/>
      <name val="Arial"/>
      <family val="2"/>
    </font>
    <font>
      <sz val="11"/>
      <name val="Arial"/>
    </font>
    <font>
      <sz val="12"/>
      <color theme="1"/>
      <name val="Arial"/>
    </font>
    <font>
      <b/>
      <sz val="11"/>
      <color theme="1"/>
      <name val="Arial"/>
    </font>
    <font>
      <sz val="12"/>
      <color theme="1"/>
      <name val="Arial Narrow"/>
    </font>
    <font>
      <sz val="11"/>
      <color theme="1"/>
      <name val="Arial"/>
    </font>
    <font>
      <b/>
      <sz val="12"/>
      <color theme="1"/>
      <name val="Arial"/>
    </font>
    <font>
      <b/>
      <sz val="11"/>
      <name val="Arial"/>
    </font>
    <font>
      <b/>
      <sz val="10"/>
      <color theme="1"/>
      <name val="Arial"/>
    </font>
    <font>
      <sz val="10"/>
      <color theme="1"/>
      <name val="Arial"/>
    </font>
    <font>
      <u/>
      <sz val="11"/>
      <color theme="10"/>
      <name val="Arial Narrow"/>
      <family val="2"/>
    </font>
    <font>
      <u/>
      <sz val="12"/>
      <name val="Arial"/>
      <family val="2"/>
    </font>
    <font>
      <u/>
      <sz val="11"/>
      <name val="Arial"/>
      <family val="2"/>
    </font>
    <font>
      <sz val="12"/>
      <name val="Arial"/>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0"/>
        <bgColor rgb="FF4BACC6"/>
      </patternFill>
    </fill>
  </fills>
  <borders count="46">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Dashed">
        <color auto="1"/>
      </top>
      <bottom/>
      <diagonal/>
    </border>
    <border>
      <left/>
      <right style="medium">
        <color auto="1"/>
      </right>
      <top style="mediumDashed">
        <color auto="1"/>
      </top>
      <bottom/>
      <diagonal/>
    </border>
    <border>
      <left/>
      <right/>
      <top/>
      <bottom style="mediumDashed">
        <color auto="1"/>
      </bottom>
      <diagonal/>
    </border>
    <border>
      <left/>
      <right style="medium">
        <color auto="1"/>
      </right>
      <top/>
      <bottom style="mediumDash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indexed="64"/>
      </left>
      <right/>
      <top/>
      <bottom/>
      <diagonal/>
    </border>
    <border>
      <left style="thin">
        <color indexed="64"/>
      </left>
      <right/>
      <top/>
      <bottom style="medium">
        <color indexed="64"/>
      </bottom>
      <diagonal/>
    </border>
    <border>
      <left/>
      <right style="thin">
        <color auto="1"/>
      </right>
      <top/>
      <bottom style="medium">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DashDot">
        <color indexed="64"/>
      </top>
      <bottom/>
      <diagonal/>
    </border>
    <border>
      <left/>
      <right style="thick">
        <color indexed="64"/>
      </right>
      <top/>
      <bottom/>
      <diagonal/>
    </border>
    <border>
      <left style="thin">
        <color indexed="64"/>
      </left>
      <right/>
      <top style="mediumDashed">
        <color auto="1"/>
      </top>
      <bottom/>
      <diagonal/>
    </border>
    <border>
      <left style="thin">
        <color indexed="64"/>
      </left>
      <right/>
      <top/>
      <bottom style="mediumDashed">
        <color auto="1"/>
      </bottom>
      <diagonal/>
    </border>
    <border>
      <left/>
      <right style="thin">
        <color auto="1"/>
      </right>
      <top style="mediumDashed">
        <color auto="1"/>
      </top>
      <bottom/>
      <diagonal/>
    </border>
    <border>
      <left/>
      <right style="thin">
        <color auto="1"/>
      </right>
      <top/>
      <bottom style="mediumDashed">
        <color auto="1"/>
      </bottom>
      <diagonal/>
    </border>
    <border>
      <left style="thin">
        <color indexed="64"/>
      </left>
      <right style="thin">
        <color indexed="64"/>
      </right>
      <top style="thin">
        <color indexed="64"/>
      </top>
      <bottom style="thin">
        <color indexed="64"/>
      </bottom>
      <diagonal/>
    </border>
    <border>
      <left style="mediumDashed">
        <color auto="1"/>
      </left>
      <right/>
      <top/>
      <bottom/>
      <diagonal/>
    </border>
    <border>
      <left style="mediumDashed">
        <color auto="1"/>
      </left>
      <right/>
      <top/>
      <bottom style="thin">
        <color indexed="64"/>
      </bottom>
      <diagonal/>
    </border>
  </borders>
  <cellStyleXfs count="368">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10" fillId="0" borderId="0"/>
    <xf numFmtId="0" fontId="1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1" fillId="0" borderId="0"/>
    <xf numFmtId="0" fontId="15" fillId="0" borderId="0" applyNumberFormat="0" applyFill="0" applyBorder="0" applyAlignment="0" applyProtection="0">
      <alignment vertical="top"/>
      <protection locked="0"/>
    </xf>
    <xf numFmtId="164" fontId="6" fillId="0" borderId="0" applyFont="0" applyFill="0" applyBorder="0" applyAlignment="0" applyProtection="0"/>
    <xf numFmtId="0" fontId="6" fillId="0" borderId="0"/>
    <xf numFmtId="9" fontId="11" fillId="0" borderId="0" applyFont="0" applyFill="0" applyBorder="0" applyAlignment="0" applyProtection="0"/>
    <xf numFmtId="0" fontId="6" fillId="0" borderId="0"/>
    <xf numFmtId="0" fontId="7" fillId="0" borderId="0" applyNumberFormat="0" applyFill="0" applyBorder="0" applyAlignment="0" applyProtection="0"/>
    <xf numFmtId="0" fontId="11" fillId="0" borderId="0"/>
    <xf numFmtId="0" fontId="11" fillId="0" borderId="0"/>
    <xf numFmtId="164" fontId="1" fillId="0" borderId="0" applyFont="0" applyFill="0" applyBorder="0" applyAlignment="0" applyProtection="0"/>
    <xf numFmtId="0" fontId="11" fillId="0" borderId="0"/>
    <xf numFmtId="0" fontId="11" fillId="0" borderId="0"/>
    <xf numFmtId="164" fontId="6" fillId="0" borderId="0" applyFont="0" applyFill="0" applyBorder="0" applyAlignment="0" applyProtection="0"/>
    <xf numFmtId="0" fontId="11" fillId="0" borderId="0"/>
    <xf numFmtId="0" fontId="6" fillId="0" borderId="0"/>
    <xf numFmtId="164" fontId="6" fillId="0" borderId="0" applyFont="0" applyFill="0" applyBorder="0" applyAlignment="0" applyProtection="0"/>
    <xf numFmtId="164" fontId="1" fillId="0" borderId="0" applyFont="0" applyFill="0" applyBorder="0" applyAlignment="0" applyProtection="0"/>
    <xf numFmtId="0" fontId="1" fillId="0" borderId="0"/>
    <xf numFmtId="164"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164" fontId="1" fillId="0" borderId="0" applyFont="0" applyFill="0" applyBorder="0" applyAlignment="0" applyProtection="0"/>
    <xf numFmtId="0" fontId="23" fillId="0" borderId="0"/>
    <xf numFmtId="0" fontId="1" fillId="0" borderId="0"/>
    <xf numFmtId="0" fontId="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43" fontId="11" fillId="0" borderId="0" applyFont="0" applyFill="0" applyBorder="0" applyAlignment="0" applyProtection="0"/>
    <xf numFmtId="0" fontId="19" fillId="0" borderId="0" applyNumberFormat="0" applyFill="0" applyBorder="0" applyAlignment="0" applyProtection="0">
      <alignment vertical="top"/>
      <protection locked="0"/>
    </xf>
    <xf numFmtId="0" fontId="7"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0" borderId="23"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5" applyNumberFormat="0" applyAlignment="0" applyProtection="0"/>
    <xf numFmtId="0" fontId="41" fillId="7" borderId="26" applyNumberFormat="0" applyAlignment="0" applyProtection="0"/>
    <xf numFmtId="0" fontId="42" fillId="7" borderId="25" applyNumberFormat="0" applyAlignment="0" applyProtection="0"/>
    <xf numFmtId="0" fontId="43" fillId="0" borderId="27" applyNumberFormat="0" applyFill="0" applyAlignment="0" applyProtection="0"/>
    <xf numFmtId="0" fontId="44" fillId="8" borderId="28" applyNumberFormat="0" applyAlignment="0" applyProtection="0"/>
    <xf numFmtId="0" fontId="45" fillId="0" borderId="0" applyNumberFormat="0" applyFill="0" applyBorder="0" applyAlignment="0" applyProtection="0"/>
    <xf numFmtId="0" fontId="1" fillId="9" borderId="29" applyNumberFormat="0" applyFont="0" applyAlignment="0" applyProtection="0"/>
    <xf numFmtId="0" fontId="46" fillId="0" borderId="0" applyNumberFormat="0" applyFill="0" applyBorder="0" applyAlignment="0" applyProtection="0"/>
    <xf numFmtId="0" fontId="2" fillId="0" borderId="30" applyNumberFormat="0" applyFill="0" applyAlignment="0" applyProtection="0"/>
    <xf numFmtId="0" fontId="28"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3" borderId="0" applyNumberFormat="0" applyBorder="0" applyAlignment="0" applyProtection="0"/>
    <xf numFmtId="0" fontId="11" fillId="0" borderId="0"/>
    <xf numFmtId="0" fontId="47"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43" fontId="6" fillId="0" borderId="0" applyFont="0" applyFill="0" applyBorder="0" applyAlignment="0" applyProtection="0"/>
    <xf numFmtId="10" fontId="75" fillId="0" borderId="0">
      <alignment horizontal="center" vertical="top" wrapText="1"/>
    </xf>
    <xf numFmtId="0" fontId="11" fillId="0" borderId="0"/>
    <xf numFmtId="0" fontId="11" fillId="0" borderId="0"/>
    <xf numFmtId="0" fontId="19" fillId="0" borderId="0" applyNumberFormat="0" applyFill="0" applyBorder="0" applyAlignment="0" applyProtection="0">
      <alignment vertical="top"/>
      <protection locked="0"/>
    </xf>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695">
    <xf numFmtId="0" fontId="0" fillId="0" borderId="0" xfId="0"/>
    <xf numFmtId="0" fontId="0" fillId="2" borderId="0" xfId="0" applyFill="1"/>
    <xf numFmtId="0" fontId="2" fillId="2" borderId="0" xfId="0" applyFont="1" applyFill="1"/>
    <xf numFmtId="0" fontId="4" fillId="2" borderId="0" xfId="0" applyFont="1" applyFill="1"/>
    <xf numFmtId="0" fontId="6" fillId="2" borderId="0" xfId="0" applyFont="1" applyFill="1"/>
    <xf numFmtId="0" fontId="8" fillId="2" borderId="0" xfId="3" applyFont="1" applyFill="1"/>
    <xf numFmtId="0" fontId="9" fillId="2" borderId="0" xfId="3" applyFont="1" applyFill="1"/>
    <xf numFmtId="0" fontId="6" fillId="2" borderId="0" xfId="0" applyFont="1" applyFill="1" applyAlignment="1">
      <alignment horizontal="right"/>
    </xf>
    <xf numFmtId="165" fontId="5" fillId="2" borderId="0" xfId="0" applyNumberFormat="1" applyFont="1" applyFill="1" applyAlignment="1">
      <alignment horizontal="right"/>
    </xf>
    <xf numFmtId="49" fontId="4" fillId="2" borderId="0" xfId="0" applyNumberFormat="1" applyFont="1" applyFill="1" applyBorder="1"/>
    <xf numFmtId="49" fontId="3" fillId="2" borderId="0" xfId="0" applyNumberFormat="1" applyFont="1" applyFill="1" applyBorder="1"/>
    <xf numFmtId="0" fontId="3" fillId="2" borderId="0" xfId="0" applyFont="1" applyFill="1" applyBorder="1"/>
    <xf numFmtId="0" fontId="3" fillId="2" borderId="6" xfId="0" applyFont="1" applyFill="1" applyBorder="1"/>
    <xf numFmtId="49" fontId="4" fillId="2" borderId="8" xfId="0" applyNumberFormat="1" applyFont="1" applyFill="1" applyBorder="1"/>
    <xf numFmtId="0" fontId="3" fillId="2" borderId="10" xfId="0" applyFont="1" applyFill="1" applyBorder="1"/>
    <xf numFmtId="166" fontId="3" fillId="2" borderId="0" xfId="1" applyNumberFormat="1" applyFont="1" applyFill="1" applyBorder="1"/>
    <xf numFmtId="166" fontId="4" fillId="2" borderId="0" xfId="1" applyNumberFormat="1" applyFont="1" applyFill="1" applyBorder="1"/>
    <xf numFmtId="166" fontId="3" fillId="2" borderId="0" xfId="1" applyNumberFormat="1" applyFont="1" applyFill="1" applyBorder="1" applyAlignment="1">
      <alignment horizontal="right"/>
    </xf>
    <xf numFmtId="166" fontId="4" fillId="2" borderId="0" xfId="1" applyNumberFormat="1" applyFont="1" applyFill="1" applyBorder="1" applyAlignment="1">
      <alignment horizontal="right"/>
    </xf>
    <xf numFmtId="166" fontId="4" fillId="2" borderId="8" xfId="1" applyNumberFormat="1" applyFont="1" applyFill="1" applyBorder="1" applyAlignment="1">
      <alignment horizontal="right"/>
    </xf>
    <xf numFmtId="166" fontId="4" fillId="2" borderId="8" xfId="1" applyNumberFormat="1" applyFont="1" applyFill="1" applyBorder="1"/>
    <xf numFmtId="166" fontId="3" fillId="2" borderId="10" xfId="1" applyNumberFormat="1" applyFont="1" applyFill="1" applyBorder="1" applyAlignment="1">
      <alignment horizontal="right"/>
    </xf>
    <xf numFmtId="166" fontId="3" fillId="2" borderId="6" xfId="1" applyNumberFormat="1" applyFont="1" applyFill="1" applyBorder="1" applyAlignment="1">
      <alignment horizontal="right"/>
    </xf>
    <xf numFmtId="0" fontId="4" fillId="2" borderId="0" xfId="0" applyFont="1" applyFill="1" applyAlignment="1">
      <alignment horizontal="right"/>
    </xf>
    <xf numFmtId="9" fontId="2" fillId="2" borderId="0" xfId="0" applyNumberFormat="1" applyFont="1" applyFill="1" applyAlignment="1">
      <alignment horizontal="right"/>
    </xf>
    <xf numFmtId="0" fontId="14" fillId="2" borderId="0" xfId="0" applyFont="1" applyFill="1"/>
    <xf numFmtId="0" fontId="14" fillId="2" borderId="0" xfId="0" applyFont="1" applyFill="1" applyAlignment="1">
      <alignment wrapText="1"/>
    </xf>
    <xf numFmtId="0" fontId="0" fillId="2" borderId="0" xfId="0" applyFill="1"/>
    <xf numFmtId="49" fontId="6" fillId="2" borderId="0" xfId="0" applyNumberFormat="1" applyFont="1" applyFill="1" applyBorder="1"/>
    <xf numFmtId="49" fontId="5" fillId="2" borderId="0" xfId="0" applyNumberFormat="1" applyFont="1" applyFill="1" applyBorder="1"/>
    <xf numFmtId="0" fontId="5" fillId="2" borderId="6" xfId="0" applyFont="1" applyFill="1" applyBorder="1"/>
    <xf numFmtId="49" fontId="6" fillId="2" borderId="8" xfId="0" applyNumberFormat="1" applyFont="1" applyFill="1" applyBorder="1"/>
    <xf numFmtId="0" fontId="5" fillId="2" borderId="10" xfId="0" applyFont="1" applyFill="1" applyBorder="1"/>
    <xf numFmtId="166" fontId="6" fillId="2" borderId="8" xfId="1" applyNumberFormat="1" applyFont="1" applyFill="1" applyBorder="1"/>
    <xf numFmtId="166" fontId="6" fillId="2" borderId="8" xfId="1" applyNumberFormat="1" applyFont="1" applyFill="1" applyBorder="1" applyAlignment="1">
      <alignment horizontal="right"/>
    </xf>
    <xf numFmtId="166" fontId="6" fillId="2" borderId="9" xfId="1" applyNumberFormat="1" applyFont="1" applyFill="1" applyBorder="1" applyAlignment="1">
      <alignment horizontal="right"/>
    </xf>
    <xf numFmtId="166" fontId="6" fillId="2" borderId="0" xfId="1" applyNumberFormat="1" applyFont="1" applyFill="1" applyBorder="1"/>
    <xf numFmtId="166" fontId="6" fillId="2" borderId="0" xfId="1" applyNumberFormat="1" applyFont="1" applyFill="1" applyBorder="1" applyAlignment="1">
      <alignment horizontal="right"/>
    </xf>
    <xf numFmtId="166" fontId="6" fillId="2" borderId="4" xfId="1" applyNumberFormat="1" applyFont="1" applyFill="1" applyBorder="1" applyAlignment="1">
      <alignment horizontal="right"/>
    </xf>
    <xf numFmtId="166" fontId="5" fillId="2" borderId="0" xfId="1" applyNumberFormat="1" applyFont="1" applyFill="1" applyBorder="1"/>
    <xf numFmtId="166" fontId="5" fillId="2" borderId="0" xfId="1" applyNumberFormat="1" applyFont="1" applyFill="1" applyBorder="1" applyAlignment="1">
      <alignment horizontal="right"/>
    </xf>
    <xf numFmtId="166" fontId="5" fillId="2" borderId="4" xfId="1" applyNumberFormat="1" applyFont="1" applyFill="1" applyBorder="1" applyAlignment="1">
      <alignment horizontal="right"/>
    </xf>
    <xf numFmtId="166" fontId="5" fillId="2" borderId="10" xfId="1" applyNumberFormat="1" applyFont="1" applyFill="1" applyBorder="1"/>
    <xf numFmtId="166" fontId="5" fillId="2" borderId="10" xfId="1" applyNumberFormat="1" applyFont="1" applyFill="1" applyBorder="1" applyAlignment="1">
      <alignment horizontal="right"/>
    </xf>
    <xf numFmtId="166" fontId="5" fillId="2" borderId="11" xfId="1" applyNumberFormat="1" applyFont="1" applyFill="1" applyBorder="1"/>
    <xf numFmtId="166" fontId="5" fillId="2" borderId="6" xfId="1" applyNumberFormat="1" applyFont="1" applyFill="1" applyBorder="1"/>
    <xf numFmtId="166" fontId="5" fillId="2" borderId="7" xfId="1" applyNumberFormat="1" applyFont="1" applyFill="1" applyBorder="1"/>
    <xf numFmtId="0" fontId="17" fillId="2" borderId="0" xfId="0" applyFont="1" applyFill="1"/>
    <xf numFmtId="17" fontId="3" fillId="2" borderId="0" xfId="0" applyNumberFormat="1" applyFont="1" applyFill="1"/>
    <xf numFmtId="0" fontId="6" fillId="2" borderId="0" xfId="0" applyFont="1" applyFill="1" applyAlignment="1">
      <alignment wrapText="1"/>
    </xf>
    <xf numFmtId="0" fontId="4" fillId="2" borderId="12" xfId="0" applyFont="1" applyFill="1" applyBorder="1"/>
    <xf numFmtId="3" fontId="4" fillId="2" borderId="12" xfId="0" applyNumberFormat="1" applyFont="1" applyFill="1" applyBorder="1" applyAlignment="1">
      <alignment horizontal="right"/>
    </xf>
    <xf numFmtId="0" fontId="4" fillId="2" borderId="13" xfId="0" applyFont="1" applyFill="1" applyBorder="1"/>
    <xf numFmtId="3" fontId="4" fillId="2" borderId="13" xfId="0" applyNumberFormat="1" applyFont="1" applyFill="1" applyBorder="1" applyAlignment="1">
      <alignment horizontal="right"/>
    </xf>
    <xf numFmtId="0" fontId="3" fillId="2" borderId="14" xfId="0" applyFont="1" applyFill="1" applyBorder="1"/>
    <xf numFmtId="3" fontId="3" fillId="2" borderId="14" xfId="0" applyNumberFormat="1" applyFont="1" applyFill="1" applyBorder="1" applyAlignment="1">
      <alignment horizontal="right"/>
    </xf>
    <xf numFmtId="0" fontId="3" fillId="2" borderId="15" xfId="0" applyFont="1" applyFill="1" applyBorder="1"/>
    <xf numFmtId="0" fontId="3" fillId="2" borderId="16" xfId="0" applyFont="1" applyFill="1" applyBorder="1"/>
    <xf numFmtId="3" fontId="3" fillId="2" borderId="16" xfId="0" applyNumberFormat="1" applyFont="1" applyFill="1" applyBorder="1" applyAlignment="1">
      <alignment horizontal="right"/>
    </xf>
    <xf numFmtId="0" fontId="5" fillId="2" borderId="0" xfId="0" applyFont="1" applyFill="1" applyAlignment="1">
      <alignment wrapText="1"/>
    </xf>
    <xf numFmtId="0" fontId="22" fillId="2" borderId="0" xfId="14" applyFont="1" applyFill="1" applyBorder="1" applyAlignment="1" applyProtection="1"/>
    <xf numFmtId="0" fontId="6" fillId="2" borderId="0" xfId="0" applyFont="1" applyFill="1"/>
    <xf numFmtId="0" fontId="20" fillId="2" borderId="0" xfId="5" applyFont="1" applyFill="1" applyBorder="1" applyAlignment="1" applyProtection="1"/>
    <xf numFmtId="0" fontId="3" fillId="2" borderId="0" xfId="0" applyFont="1" applyFill="1"/>
    <xf numFmtId="0" fontId="4" fillId="2" borderId="0" xfId="0" applyFont="1" applyFill="1"/>
    <xf numFmtId="0" fontId="9" fillId="2" borderId="1" xfId="3" applyFont="1" applyFill="1" applyBorder="1"/>
    <xf numFmtId="0" fontId="4" fillId="2" borderId="12" xfId="0" applyFont="1" applyFill="1" applyBorder="1" applyAlignment="1">
      <alignment horizontal="right"/>
    </xf>
    <xf numFmtId="0" fontId="4" fillId="2" borderId="13" xfId="0" applyFont="1" applyFill="1" applyBorder="1" applyAlignment="1">
      <alignment horizontal="right"/>
    </xf>
    <xf numFmtId="0" fontId="3" fillId="2" borderId="14" xfId="0" applyFont="1" applyFill="1" applyBorder="1" applyAlignment="1">
      <alignment horizontal="right"/>
    </xf>
    <xf numFmtId="9" fontId="14" fillId="2" borderId="0" xfId="2" applyFont="1" applyFill="1"/>
    <xf numFmtId="0" fontId="6" fillId="2" borderId="0" xfId="0" applyFont="1" applyFill="1"/>
    <xf numFmtId="0" fontId="6" fillId="2" borderId="0" xfId="0" applyFont="1" applyFill="1" applyBorder="1"/>
    <xf numFmtId="0" fontId="6" fillId="2" borderId="0" xfId="0" applyFont="1" applyFill="1" applyBorder="1" applyAlignment="1">
      <alignment horizontal="right"/>
    </xf>
    <xf numFmtId="0" fontId="9" fillId="2" borderId="0" xfId="27" applyFont="1" applyFill="1" applyBorder="1" applyAlignment="1" applyProtection="1">
      <alignment wrapText="1"/>
    </xf>
    <xf numFmtId="0" fontId="24" fillId="2" borderId="0" xfId="5" applyFont="1" applyFill="1" applyAlignment="1">
      <alignment horizontal="center"/>
    </xf>
    <xf numFmtId="0" fontId="27" fillId="2" borderId="0" xfId="5" applyFont="1" applyFill="1" applyAlignment="1">
      <alignment horizontal="left"/>
    </xf>
    <xf numFmtId="0" fontId="25" fillId="2" borderId="0" xfId="5" applyFont="1" applyFill="1" applyAlignment="1">
      <alignment horizontal="left"/>
    </xf>
    <xf numFmtId="0" fontId="9" fillId="2" borderId="0" xfId="3" applyFont="1" applyFill="1" applyBorder="1"/>
    <xf numFmtId="0" fontId="9" fillId="2" borderId="0" xfId="3" applyFont="1" applyFill="1" applyBorder="1" applyAlignment="1">
      <alignment horizontal="left"/>
    </xf>
    <xf numFmtId="167" fontId="3" fillId="2" borderId="16" xfId="1" applyNumberFormat="1" applyFont="1" applyFill="1" applyBorder="1" applyAlignment="1">
      <alignment horizontal="right"/>
    </xf>
    <xf numFmtId="0" fontId="0" fillId="2" borderId="0" xfId="0" applyFill="1"/>
    <xf numFmtId="0" fontId="6" fillId="2" borderId="0" xfId="0" applyFont="1" applyFill="1" applyAlignment="1"/>
    <xf numFmtId="0" fontId="4" fillId="2" borderId="0" xfId="0" applyFont="1" applyFill="1" applyAlignment="1"/>
    <xf numFmtId="0" fontId="5" fillId="2" borderId="0" xfId="0" applyFont="1" applyFill="1" applyBorder="1"/>
    <xf numFmtId="9" fontId="3" fillId="2" borderId="0" xfId="2" applyFont="1" applyFill="1" applyBorder="1" applyAlignment="1">
      <alignment horizontal="right"/>
    </xf>
    <xf numFmtId="9" fontId="5" fillId="2" borderId="0" xfId="2" applyFont="1" applyFill="1" applyBorder="1"/>
    <xf numFmtId="17" fontId="4" fillId="2" borderId="0" xfId="0" applyNumberFormat="1" applyFont="1" applyFill="1"/>
    <xf numFmtId="9" fontId="4" fillId="2" borderId="0" xfId="0" applyNumberFormat="1" applyFont="1" applyFill="1"/>
    <xf numFmtId="9" fontId="0" fillId="2" borderId="0" xfId="2" applyFont="1" applyFill="1"/>
    <xf numFmtId="0" fontId="3" fillId="2" borderId="0" xfId="0" applyFont="1" applyFill="1" applyBorder="1" applyAlignment="1">
      <alignment horizontal="right"/>
    </xf>
    <xf numFmtId="9" fontId="17" fillId="2" borderId="0" xfId="2" applyFont="1" applyFill="1" applyBorder="1"/>
    <xf numFmtId="0" fontId="16" fillId="2" borderId="0" xfId="0" applyFont="1" applyFill="1" applyBorder="1" applyAlignment="1">
      <alignment horizontal="left" wrapText="1"/>
    </xf>
    <xf numFmtId="0" fontId="17" fillId="2" borderId="0" xfId="0" applyFont="1" applyFill="1" applyBorder="1" applyAlignment="1">
      <alignment horizontal="right" wrapText="1"/>
    </xf>
    <xf numFmtId="17" fontId="16" fillId="2" borderId="0" xfId="0" applyNumberFormat="1" applyFont="1" applyFill="1" applyBorder="1" applyAlignment="1">
      <alignment horizontal="right" wrapText="1"/>
    </xf>
    <xf numFmtId="0" fontId="32" fillId="2" borderId="0" xfId="3" applyFont="1" applyFill="1" applyAlignment="1">
      <alignment horizontal="left"/>
    </xf>
    <xf numFmtId="9" fontId="4" fillId="2" borderId="0" xfId="2" applyNumberFormat="1" applyFont="1" applyFill="1" applyBorder="1" applyAlignment="1">
      <alignment horizontal="right"/>
    </xf>
    <xf numFmtId="9" fontId="4" fillId="2" borderId="0" xfId="2" applyNumberFormat="1" applyFont="1" applyFill="1" applyBorder="1"/>
    <xf numFmtId="17" fontId="14" fillId="2" borderId="0" xfId="0" applyNumberFormat="1" applyFont="1" applyFill="1"/>
    <xf numFmtId="9" fontId="4" fillId="2" borderId="0" xfId="2" applyFont="1" applyFill="1"/>
    <xf numFmtId="9" fontId="4" fillId="2" borderId="0" xfId="2" applyFont="1" applyFill="1" applyBorder="1"/>
    <xf numFmtId="0" fontId="4" fillId="2" borderId="0" xfId="0" applyFont="1" applyFill="1"/>
    <xf numFmtId="0" fontId="4" fillId="2" borderId="0" xfId="0" applyFont="1" applyFill="1" applyBorder="1"/>
    <xf numFmtId="0" fontId="14" fillId="2" borderId="0" xfId="0" applyFont="1" applyFill="1"/>
    <xf numFmtId="0" fontId="0" fillId="2" borderId="0" xfId="0" applyFill="1"/>
    <xf numFmtId="0" fontId="8" fillId="2" borderId="0" xfId="3" applyFont="1" applyFill="1"/>
    <xf numFmtId="3" fontId="17" fillId="2" borderId="0" xfId="0" applyNumberFormat="1" applyFont="1" applyFill="1" applyBorder="1" applyAlignment="1">
      <alignment horizontal="right"/>
    </xf>
    <xf numFmtId="167" fontId="16" fillId="2" borderId="0" xfId="1" applyNumberFormat="1" applyFont="1" applyFill="1" applyBorder="1" applyAlignment="1">
      <alignment horizontal="right" wrapText="1"/>
    </xf>
    <xf numFmtId="167" fontId="3" fillId="2" borderId="0" xfId="1" applyNumberFormat="1" applyFont="1" applyFill="1" applyBorder="1" applyAlignment="1"/>
    <xf numFmtId="167" fontId="16" fillId="2" borderId="0" xfId="1" applyNumberFormat="1" applyFont="1" applyFill="1" applyBorder="1" applyAlignment="1">
      <alignment horizontal="right"/>
    </xf>
    <xf numFmtId="167" fontId="16" fillId="2" borderId="0" xfId="1" applyNumberFormat="1" applyFont="1" applyFill="1" applyBorder="1"/>
    <xf numFmtId="3" fontId="6" fillId="2" borderId="0" xfId="0" applyNumberFormat="1" applyFont="1" applyFill="1" applyBorder="1"/>
    <xf numFmtId="3" fontId="49" fillId="2" borderId="0" xfId="0" applyNumberFormat="1" applyFont="1" applyFill="1" applyBorder="1"/>
    <xf numFmtId="0" fontId="6" fillId="2" borderId="0" xfId="0" applyFont="1" applyFill="1"/>
    <xf numFmtId="0" fontId="0" fillId="2" borderId="0" xfId="0" applyFill="1"/>
    <xf numFmtId="3" fontId="4" fillId="2" borderId="0" xfId="0" applyNumberFormat="1" applyFont="1" applyFill="1" applyBorder="1" applyAlignment="1">
      <alignment horizontal="right"/>
    </xf>
    <xf numFmtId="168" fontId="3" fillId="2" borderId="0" xfId="185" applyNumberFormat="1" applyFont="1" applyFill="1" applyBorder="1" applyAlignment="1">
      <alignment horizontal="right"/>
    </xf>
    <xf numFmtId="168" fontId="4" fillId="2" borderId="0" xfId="185" applyNumberFormat="1" applyFont="1" applyFill="1" applyBorder="1" applyAlignment="1">
      <alignment horizontal="right"/>
    </xf>
    <xf numFmtId="9" fontId="4" fillId="2" borderId="0" xfId="0" applyNumberFormat="1" applyFont="1" applyFill="1"/>
    <xf numFmtId="168" fontId="48" fillId="2" borderId="0" xfId="185" applyNumberFormat="1" applyFont="1" applyFill="1" applyBorder="1" applyAlignment="1">
      <alignment horizontal="right" vertical="center"/>
    </xf>
    <xf numFmtId="168" fontId="3" fillId="2" borderId="0" xfId="185" applyNumberFormat="1" applyFont="1" applyFill="1" applyBorder="1" applyAlignment="1">
      <alignment horizontal="right" vertical="center" wrapText="1"/>
    </xf>
    <xf numFmtId="168" fontId="51" fillId="2" borderId="0" xfId="190" applyNumberFormat="1" applyFont="1" applyFill="1" applyBorder="1" applyAlignment="1">
      <alignment horizontal="right" vertical="center"/>
    </xf>
    <xf numFmtId="3" fontId="4" fillId="2" borderId="0" xfId="0" applyNumberFormat="1" applyFont="1" applyFill="1" applyBorder="1" applyAlignment="1">
      <alignment horizontal="right" vertical="center" wrapText="1"/>
    </xf>
    <xf numFmtId="168" fontId="51" fillId="2" borderId="0" xfId="185" applyNumberFormat="1" applyFont="1" applyFill="1" applyBorder="1" applyAlignment="1">
      <alignment horizontal="right" vertical="center"/>
    </xf>
    <xf numFmtId="168" fontId="4" fillId="2" borderId="0" xfId="185" applyNumberFormat="1" applyFont="1" applyFill="1" applyBorder="1" applyAlignment="1">
      <alignment horizontal="right" vertical="center" wrapText="1"/>
    </xf>
    <xf numFmtId="168" fontId="4" fillId="2" borderId="31" xfId="185" applyNumberFormat="1" applyFont="1" applyFill="1" applyBorder="1" applyAlignment="1">
      <alignment horizontal="right"/>
    </xf>
    <xf numFmtId="9" fontId="52" fillId="2" borderId="0" xfId="2" applyFont="1" applyFill="1" applyBorder="1" applyAlignment="1">
      <alignment horizontal="right"/>
    </xf>
    <xf numFmtId="0" fontId="6" fillId="2" borderId="0" xfId="0" applyFont="1" applyFill="1" applyBorder="1" applyAlignment="1">
      <alignment wrapText="1"/>
    </xf>
    <xf numFmtId="0" fontId="6" fillId="2" borderId="0" xfId="0" applyFont="1" applyFill="1" applyBorder="1" applyAlignment="1">
      <alignment horizontal="right" wrapText="1"/>
    </xf>
    <xf numFmtId="0" fontId="4" fillId="0" borderId="0" xfId="0" applyFont="1"/>
    <xf numFmtId="3" fontId="6" fillId="2" borderId="13" xfId="0" applyNumberFormat="1" applyFont="1" applyFill="1" applyBorder="1"/>
    <xf numFmtId="3" fontId="5" fillId="2" borderId="17" xfId="0" applyNumberFormat="1" applyFont="1" applyFill="1" applyBorder="1"/>
    <xf numFmtId="3" fontId="20" fillId="2" borderId="13" xfId="0" applyNumberFormat="1" applyFont="1" applyFill="1" applyBorder="1"/>
    <xf numFmtId="9" fontId="16" fillId="2" borderId="0" xfId="2" applyFont="1" applyFill="1" applyBorder="1" applyAlignment="1">
      <alignment horizontal="right"/>
    </xf>
    <xf numFmtId="0" fontId="8" fillId="2" borderId="1" xfId="3" applyFont="1" applyFill="1" applyBorder="1"/>
    <xf numFmtId="0" fontId="20" fillId="2" borderId="0" xfId="0" applyFont="1" applyFill="1"/>
    <xf numFmtId="0" fontId="11" fillId="2" borderId="0" xfId="0" applyFont="1" applyFill="1"/>
    <xf numFmtId="0" fontId="20" fillId="2" borderId="0" xfId="0" applyFont="1" applyFill="1" applyBorder="1"/>
    <xf numFmtId="0" fontId="31" fillId="2" borderId="22" xfId="143" applyFont="1" applyFill="1"/>
    <xf numFmtId="0" fontId="20" fillId="2" borderId="0" xfId="0" applyFont="1" applyFill="1" applyAlignment="1">
      <alignment horizontal="right"/>
    </xf>
    <xf numFmtId="0" fontId="20" fillId="2" borderId="0" xfId="0" applyFont="1" applyFill="1" applyBorder="1" applyAlignment="1">
      <alignment horizontal="right"/>
    </xf>
    <xf numFmtId="9" fontId="20" fillId="2" borderId="0" xfId="0" applyNumberFormat="1" applyFont="1" applyFill="1" applyBorder="1" applyAlignment="1">
      <alignment horizontal="right"/>
    </xf>
    <xf numFmtId="168" fontId="20" fillId="2" borderId="0" xfId="0" applyNumberFormat="1" applyFont="1" applyFill="1" applyBorder="1" applyAlignment="1">
      <alignment horizontal="right"/>
    </xf>
    <xf numFmtId="0" fontId="29" fillId="2" borderId="0" xfId="0" applyFont="1" applyFill="1" applyBorder="1"/>
    <xf numFmtId="170" fontId="20" fillId="2" borderId="0" xfId="0" applyNumberFormat="1" applyFont="1" applyFill="1" applyBorder="1" applyAlignment="1">
      <alignment horizontal="right"/>
    </xf>
    <xf numFmtId="0" fontId="31" fillId="0" borderId="0" xfId="143" applyFont="1" applyFill="1" applyBorder="1"/>
    <xf numFmtId="0" fontId="6" fillId="0" borderId="0" xfId="0" applyFont="1" applyFill="1" applyBorder="1" applyAlignment="1">
      <alignment horizontal="right"/>
    </xf>
    <xf numFmtId="0" fontId="6" fillId="0" borderId="0" xfId="0" applyFont="1" applyFill="1" applyBorder="1"/>
    <xf numFmtId="0" fontId="11" fillId="0" borderId="0" xfId="0" applyFont="1" applyFill="1" applyBorder="1"/>
    <xf numFmtId="0" fontId="17" fillId="0" borderId="0" xfId="0" applyFont="1" applyFill="1" applyBorder="1"/>
    <xf numFmtId="168" fontId="6" fillId="0" borderId="0" xfId="186" applyNumberFormat="1" applyFont="1" applyFill="1" applyBorder="1" applyAlignment="1">
      <alignment horizontal="right"/>
    </xf>
    <xf numFmtId="9" fontId="6" fillId="0" borderId="0" xfId="13" applyFont="1" applyFill="1" applyBorder="1" applyAlignment="1">
      <alignment horizontal="right"/>
    </xf>
    <xf numFmtId="9" fontId="6" fillId="0" borderId="0" xfId="2" applyFont="1" applyFill="1" applyBorder="1" applyAlignment="1">
      <alignment horizontal="right"/>
    </xf>
    <xf numFmtId="0" fontId="6" fillId="2" borderId="0" xfId="0" applyFont="1" applyFill="1" applyBorder="1" applyAlignment="1">
      <alignment horizontal="left"/>
    </xf>
    <xf numFmtId="0" fontId="4" fillId="2" borderId="0" xfId="0" applyFont="1" applyFill="1" applyBorder="1" applyAlignment="1">
      <alignment horizontal="left" vertical="center"/>
    </xf>
    <xf numFmtId="0" fontId="30" fillId="2" borderId="0" xfId="0" applyFont="1" applyFill="1" applyBorder="1"/>
    <xf numFmtId="0" fontId="3" fillId="2" borderId="0" xfId="0" applyFont="1" applyFill="1" applyBorder="1" applyAlignment="1">
      <alignment wrapText="1"/>
    </xf>
    <xf numFmtId="0" fontId="14" fillId="2" borderId="0" xfId="0" applyFont="1" applyFill="1" applyAlignment="1">
      <alignment horizontal="right"/>
    </xf>
    <xf numFmtId="165" fontId="14" fillId="2" borderId="0" xfId="0" applyNumberFormat="1" applyFont="1" applyFill="1" applyAlignment="1">
      <alignment horizontal="right"/>
    </xf>
    <xf numFmtId="0" fontId="0" fillId="2" borderId="0" xfId="0" applyFill="1" applyAlignment="1">
      <alignment horizontal="right"/>
    </xf>
    <xf numFmtId="17" fontId="3" fillId="2" borderId="0" xfId="0" applyNumberFormat="1" applyFont="1" applyFill="1" applyBorder="1"/>
    <xf numFmtId="9" fontId="4" fillId="2" borderId="0" xfId="2" applyFont="1" applyFill="1" applyBorder="1" applyAlignment="1">
      <alignment horizontal="right"/>
    </xf>
    <xf numFmtId="9" fontId="3" fillId="2" borderId="0" xfId="2" applyNumberFormat="1" applyFont="1" applyFill="1" applyBorder="1"/>
    <xf numFmtId="0" fontId="30" fillId="2" borderId="32" xfId="0" applyFont="1" applyFill="1" applyBorder="1"/>
    <xf numFmtId="17" fontId="3" fillId="2" borderId="21" xfId="0" applyNumberFormat="1" applyFont="1" applyFill="1" applyBorder="1" applyAlignment="1">
      <alignment horizontal="right"/>
    </xf>
    <xf numFmtId="0" fontId="3" fillId="2" borderId="34" xfId="0" applyFont="1" applyFill="1" applyBorder="1" applyAlignment="1">
      <alignment horizontal="right" wrapText="1"/>
    </xf>
    <xf numFmtId="0" fontId="4" fillId="2" borderId="18" xfId="0" applyFont="1" applyFill="1" applyBorder="1"/>
    <xf numFmtId="9" fontId="4" fillId="2" borderId="17" xfId="2" applyNumberFormat="1" applyFont="1" applyFill="1" applyBorder="1" applyAlignment="1">
      <alignment horizontal="right"/>
    </xf>
    <xf numFmtId="0" fontId="4" fillId="2" borderId="35" xfId="0" applyFont="1" applyFill="1" applyBorder="1"/>
    <xf numFmtId="9" fontId="4" fillId="2" borderId="31" xfId="2" applyFont="1" applyFill="1" applyBorder="1" applyAlignment="1">
      <alignment horizontal="right"/>
    </xf>
    <xf numFmtId="9" fontId="4" fillId="2" borderId="36" xfId="2" applyNumberFormat="1" applyFont="1" applyFill="1" applyBorder="1" applyAlignment="1">
      <alignment horizontal="right"/>
    </xf>
    <xf numFmtId="17" fontId="3" fillId="2" borderId="0" xfId="0" applyNumberFormat="1" applyFont="1" applyFill="1" applyBorder="1" applyAlignment="1">
      <alignment wrapText="1"/>
    </xf>
    <xf numFmtId="9" fontId="3" fillId="2" borderId="0" xfId="2" applyFont="1" applyFill="1" applyBorder="1"/>
    <xf numFmtId="0" fontId="20" fillId="2" borderId="0" xfId="0" applyFont="1" applyFill="1" applyAlignment="1"/>
    <xf numFmtId="167" fontId="4" fillId="2" borderId="0" xfId="1" applyNumberFormat="1" applyFont="1" applyFill="1" applyBorder="1" applyAlignment="1"/>
    <xf numFmtId="9" fontId="4" fillId="2" borderId="0" xfId="2" applyFont="1" applyFill="1" applyBorder="1" applyAlignment="1"/>
    <xf numFmtId="0" fontId="4" fillId="2" borderId="0" xfId="0" applyFont="1" applyFill="1" applyBorder="1" applyAlignment="1">
      <alignment horizontal="right" wrapText="1"/>
    </xf>
    <xf numFmtId="0" fontId="4" fillId="2" borderId="17" xfId="0" applyFont="1" applyFill="1" applyBorder="1"/>
    <xf numFmtId="0" fontId="3" fillId="2" borderId="17" xfId="0" applyFont="1" applyFill="1" applyBorder="1" applyAlignment="1">
      <alignment horizontal="left"/>
    </xf>
    <xf numFmtId="0" fontId="30" fillId="2" borderId="17" xfId="0" applyFont="1" applyFill="1" applyBorder="1"/>
    <xf numFmtId="0" fontId="4" fillId="2" borderId="6" xfId="0" applyFont="1" applyFill="1" applyBorder="1" applyAlignment="1">
      <alignment horizontal="right" wrapText="1"/>
    </xf>
    <xf numFmtId="0" fontId="4" fillId="2" borderId="19" xfId="0" applyFont="1" applyFill="1" applyBorder="1" applyAlignment="1">
      <alignment horizontal="right" wrapText="1"/>
    </xf>
    <xf numFmtId="0" fontId="4" fillId="2" borderId="20" xfId="0" applyFont="1" applyFill="1" applyBorder="1" applyAlignment="1">
      <alignment horizontal="right" wrapText="1"/>
    </xf>
    <xf numFmtId="167" fontId="4" fillId="2" borderId="0" xfId="1" applyNumberFormat="1" applyFont="1" applyFill="1" applyBorder="1" applyAlignment="1">
      <alignment horizontal="right"/>
    </xf>
    <xf numFmtId="1" fontId="4" fillId="2" borderId="0" xfId="0" applyNumberFormat="1" applyFont="1" applyFill="1" applyBorder="1" applyAlignment="1">
      <alignment horizontal="right"/>
    </xf>
    <xf numFmtId="167" fontId="4" fillId="2" borderId="18" xfId="1" applyNumberFormat="1" applyFont="1" applyFill="1" applyBorder="1" applyAlignment="1">
      <alignment horizontal="right"/>
    </xf>
    <xf numFmtId="1" fontId="4" fillId="2" borderId="17" xfId="0" applyNumberFormat="1" applyFont="1" applyFill="1" applyBorder="1" applyAlignment="1">
      <alignment horizontal="right"/>
    </xf>
    <xf numFmtId="167" fontId="3" fillId="2" borderId="0" xfId="1" applyNumberFormat="1" applyFont="1" applyFill="1" applyBorder="1" applyAlignment="1">
      <alignment horizontal="right"/>
    </xf>
    <xf numFmtId="1" fontId="3" fillId="2" borderId="0" xfId="0" applyNumberFormat="1" applyFont="1" applyFill="1" applyBorder="1" applyAlignment="1">
      <alignment horizontal="right"/>
    </xf>
    <xf numFmtId="167" fontId="3" fillId="2" borderId="18" xfId="1" applyNumberFormat="1" applyFont="1" applyFill="1" applyBorder="1" applyAlignment="1">
      <alignment horizontal="right"/>
    </xf>
    <xf numFmtId="1" fontId="3" fillId="2" borderId="17" xfId="0" applyNumberFormat="1" applyFont="1" applyFill="1" applyBorder="1" applyAlignment="1">
      <alignment horizontal="right"/>
    </xf>
    <xf numFmtId="167" fontId="4" fillId="2" borderId="0" xfId="1" applyNumberFormat="1" applyFont="1" applyFill="1" applyAlignment="1">
      <alignment horizontal="right"/>
    </xf>
    <xf numFmtId="167" fontId="20" fillId="2" borderId="0" xfId="1" applyNumberFormat="1" applyFont="1" applyFill="1" applyAlignment="1">
      <alignment horizontal="right"/>
    </xf>
    <xf numFmtId="9" fontId="4" fillId="2" borderId="0" xfId="2" applyFont="1" applyFill="1" applyAlignment="1">
      <alignment horizontal="right"/>
    </xf>
    <xf numFmtId="9" fontId="20" fillId="2" borderId="0" xfId="2" applyFont="1" applyFill="1" applyAlignment="1">
      <alignment horizontal="right"/>
    </xf>
    <xf numFmtId="167" fontId="6" fillId="2" borderId="0" xfId="1" applyNumberFormat="1" applyFont="1" applyFill="1" applyAlignment="1">
      <alignment horizontal="right"/>
    </xf>
    <xf numFmtId="9" fontId="6" fillId="2" borderId="0" xfId="2" applyFont="1" applyFill="1" applyAlignment="1">
      <alignment horizontal="right"/>
    </xf>
    <xf numFmtId="17" fontId="3" fillId="2" borderId="0" xfId="0" applyNumberFormat="1" applyFont="1" applyFill="1" applyBorder="1" applyAlignment="1">
      <alignment horizontal="left"/>
    </xf>
    <xf numFmtId="0" fontId="31" fillId="2" borderId="22" xfId="143" applyFont="1" applyFill="1" applyAlignment="1">
      <alignment horizontal="left"/>
    </xf>
    <xf numFmtId="0" fontId="11" fillId="2" borderId="0" xfId="0" applyFont="1" applyFill="1" applyAlignment="1">
      <alignment horizontal="left"/>
    </xf>
    <xf numFmtId="0" fontId="4" fillId="2" borderId="0" xfId="0" applyFont="1" applyFill="1" applyBorder="1" applyAlignment="1">
      <alignment horizontal="left"/>
    </xf>
    <xf numFmtId="0" fontId="17" fillId="2" borderId="0" xfId="0" applyFont="1" applyFill="1" applyAlignment="1">
      <alignment horizontal="left"/>
    </xf>
    <xf numFmtId="0" fontId="8" fillId="2" borderId="0" xfId="3" applyFont="1" applyFill="1" applyAlignment="1">
      <alignment horizontal="left"/>
    </xf>
    <xf numFmtId="0" fontId="4" fillId="2" borderId="0" xfId="0" applyFont="1" applyFill="1" applyAlignment="1">
      <alignment horizontal="left"/>
    </xf>
    <xf numFmtId="0" fontId="53" fillId="2" borderId="0" xfId="0" applyFont="1" applyFill="1" applyBorder="1" applyAlignment="1">
      <alignment horizontal="left"/>
    </xf>
    <xf numFmtId="0" fontId="13" fillId="2" borderId="0" xfId="0" applyFont="1" applyFill="1" applyBorder="1"/>
    <xf numFmtId="17" fontId="13" fillId="2" borderId="0" xfId="0" applyNumberFormat="1" applyFont="1" applyFill="1" applyBorder="1" applyAlignment="1">
      <alignment horizontal="left"/>
    </xf>
    <xf numFmtId="167" fontId="14" fillId="2" borderId="0" xfId="1" applyNumberFormat="1" applyFont="1" applyFill="1" applyBorder="1"/>
    <xf numFmtId="0" fontId="14" fillId="2" borderId="0" xfId="0" applyFont="1" applyFill="1" applyBorder="1"/>
    <xf numFmtId="9" fontId="14" fillId="2" borderId="0" xfId="2" applyFont="1" applyFill="1" applyBorder="1"/>
    <xf numFmtId="167" fontId="17" fillId="2" borderId="0" xfId="1" applyNumberFormat="1" applyFont="1" applyFill="1" applyAlignment="1">
      <alignment horizontal="right"/>
    </xf>
    <xf numFmtId="9" fontId="17" fillId="2" borderId="0" xfId="2" applyFont="1" applyFill="1" applyAlignment="1">
      <alignment horizontal="right"/>
    </xf>
    <xf numFmtId="0" fontId="17" fillId="2" borderId="0" xfId="0" applyFont="1" applyFill="1" applyAlignment="1">
      <alignment horizontal="right"/>
    </xf>
    <xf numFmtId="0" fontId="11" fillId="2" borderId="0" xfId="0" applyFont="1" applyFill="1" applyAlignment="1">
      <alignment horizontal="left" wrapText="1"/>
    </xf>
    <xf numFmtId="0" fontId="11" fillId="2" borderId="0" xfId="0" applyFont="1" applyFill="1" applyAlignment="1"/>
    <xf numFmtId="167" fontId="14" fillId="2" borderId="0" xfId="1" applyNumberFormat="1" applyFont="1" applyFill="1" applyAlignment="1">
      <alignment horizontal="right"/>
    </xf>
    <xf numFmtId="9" fontId="14" fillId="2" borderId="0" xfId="2" applyFont="1" applyFill="1" applyAlignment="1">
      <alignment horizontal="right"/>
    </xf>
    <xf numFmtId="0" fontId="14" fillId="2" borderId="0" xfId="0" applyFont="1" applyFill="1" applyBorder="1" applyAlignment="1">
      <alignment horizontal="left"/>
    </xf>
    <xf numFmtId="167" fontId="11" fillId="2" borderId="0" xfId="1" applyNumberFormat="1" applyFont="1" applyFill="1" applyAlignment="1">
      <alignment horizontal="right"/>
    </xf>
    <xf numFmtId="9" fontId="11" fillId="2" borderId="0" xfId="2" applyFont="1" applyFill="1" applyAlignment="1">
      <alignment horizontal="right"/>
    </xf>
    <xf numFmtId="0" fontId="11" fillId="2" borderId="0" xfId="0" applyFont="1" applyFill="1" applyAlignment="1">
      <alignment horizontal="right"/>
    </xf>
    <xf numFmtId="0" fontId="14" fillId="2" borderId="6" xfId="0" applyFont="1" applyFill="1" applyBorder="1"/>
    <xf numFmtId="9" fontId="14" fillId="2" borderId="5" xfId="2" applyFont="1" applyFill="1" applyBorder="1" applyAlignment="1">
      <alignment horizontal="right"/>
    </xf>
    <xf numFmtId="0" fontId="14" fillId="2" borderId="2" xfId="0" applyFont="1" applyFill="1" applyBorder="1"/>
    <xf numFmtId="9" fontId="14" fillId="2" borderId="3" xfId="2" applyFont="1" applyFill="1" applyBorder="1" applyAlignment="1">
      <alignment horizontal="right"/>
    </xf>
    <xf numFmtId="0" fontId="0" fillId="2" borderId="0" xfId="0" applyFill="1" applyAlignment="1">
      <alignment horizontal="left"/>
    </xf>
    <xf numFmtId="0" fontId="0" fillId="2" borderId="0" xfId="0" applyFill="1" applyAlignment="1">
      <alignment wrapText="1"/>
    </xf>
    <xf numFmtId="0" fontId="17" fillId="2" borderId="0" xfId="6" applyFont="1" applyFill="1" applyAlignment="1">
      <alignment horizontal="right" wrapText="1"/>
    </xf>
    <xf numFmtId="0" fontId="54" fillId="2" borderId="0" xfId="6" applyFont="1" applyFill="1" applyBorder="1" applyAlignment="1">
      <alignment horizontal="left" wrapText="1"/>
    </xf>
    <xf numFmtId="0" fontId="17" fillId="2" borderId="0" xfId="6" applyFont="1" applyFill="1" applyBorder="1" applyAlignment="1">
      <alignment horizontal="right" wrapText="1"/>
    </xf>
    <xf numFmtId="17" fontId="16" fillId="2" borderId="0" xfId="6" applyNumberFormat="1" applyFont="1" applyFill="1" applyBorder="1" applyAlignment="1">
      <alignment horizontal="left"/>
    </xf>
    <xf numFmtId="168" fontId="17" fillId="2" borderId="0" xfId="7" applyNumberFormat="1" applyFont="1" applyFill="1" applyBorder="1"/>
    <xf numFmtId="0" fontId="3" fillId="2" borderId="0" xfId="0" applyFont="1" applyFill="1" applyBorder="1" applyAlignment="1">
      <alignment horizontal="right" vertical="center"/>
    </xf>
    <xf numFmtId="9" fontId="4" fillId="2" borderId="0" xfId="2" applyFont="1" applyFill="1" applyBorder="1" applyAlignment="1">
      <alignment horizontal="right" vertical="center" wrapText="1"/>
    </xf>
    <xf numFmtId="0" fontId="53" fillId="2" borderId="0" xfId="0" applyFont="1" applyFill="1" applyBorder="1"/>
    <xf numFmtId="2" fontId="4" fillId="2" borderId="0" xfId="0" applyNumberFormat="1" applyFont="1" applyFill="1" applyBorder="1" applyAlignment="1">
      <alignment horizontal="right"/>
    </xf>
    <xf numFmtId="0" fontId="0" fillId="2" borderId="0" xfId="0" applyFont="1" applyFill="1"/>
    <xf numFmtId="17" fontId="4" fillId="2" borderId="0" xfId="11" applyNumberFormat="1" applyFont="1" applyFill="1" applyBorder="1" applyAlignment="1">
      <alignment horizontal="left" wrapText="1"/>
    </xf>
    <xf numFmtId="0" fontId="20" fillId="2" borderId="0" xfId="0" applyFont="1" applyFill="1" applyAlignment="1">
      <alignment wrapText="1"/>
    </xf>
    <xf numFmtId="0" fontId="11" fillId="2" borderId="0" xfId="0" applyFont="1" applyFill="1" applyAlignment="1">
      <alignment wrapText="1"/>
    </xf>
    <xf numFmtId="0" fontId="4" fillId="2" borderId="0" xfId="0" applyFont="1" applyFill="1" applyAlignment="1">
      <alignment wrapText="1"/>
    </xf>
    <xf numFmtId="168" fontId="17" fillId="2" borderId="0" xfId="12" applyNumberFormat="1" applyFont="1" applyFill="1" applyBorder="1" applyAlignment="1">
      <alignment wrapText="1"/>
    </xf>
    <xf numFmtId="0" fontId="17" fillId="2" borderId="0" xfId="11" applyFont="1" applyFill="1" applyBorder="1" applyAlignment="1">
      <alignment horizontal="right" wrapText="1"/>
    </xf>
    <xf numFmtId="0" fontId="55" fillId="2" borderId="0" xfId="11" applyFont="1" applyFill="1" applyBorder="1" applyAlignment="1">
      <alignment horizontal="right" wrapText="1"/>
    </xf>
    <xf numFmtId="0" fontId="18" fillId="2" borderId="0" xfId="11" applyFont="1" applyFill="1" applyBorder="1" applyAlignment="1">
      <alignment horizontal="right" wrapText="1"/>
    </xf>
    <xf numFmtId="0" fontId="0" fillId="2" borderId="0" xfId="0" applyFont="1" applyFill="1" applyAlignment="1">
      <alignment horizontal="right" wrapText="1"/>
    </xf>
    <xf numFmtId="9" fontId="17" fillId="2" borderId="0" xfId="2" applyFont="1" applyFill="1" applyBorder="1" applyAlignment="1">
      <alignment wrapText="1"/>
    </xf>
    <xf numFmtId="0" fontId="56" fillId="2" borderId="0" xfId="0" applyFont="1" applyFill="1"/>
    <xf numFmtId="17" fontId="56" fillId="2" borderId="0" xfId="0" applyNumberFormat="1" applyFont="1" applyFill="1"/>
    <xf numFmtId="0" fontId="14" fillId="2" borderId="0" xfId="0" applyFont="1" applyFill="1" applyAlignment="1">
      <alignment horizontal="right" wrapText="1"/>
    </xf>
    <xf numFmtId="0" fontId="20" fillId="2" borderId="0" xfId="0" applyFont="1" applyFill="1" applyAlignment="1">
      <alignment horizontal="right" wrapText="1"/>
    </xf>
    <xf numFmtId="0" fontId="11" fillId="2" borderId="0" xfId="0" applyFont="1" applyFill="1" applyAlignment="1">
      <alignment horizontal="right" wrapText="1"/>
    </xf>
    <xf numFmtId="0" fontId="4" fillId="2" borderId="0" xfId="0" applyFont="1" applyFill="1" applyAlignment="1">
      <alignment horizontal="right" wrapText="1"/>
    </xf>
    <xf numFmtId="0" fontId="6" fillId="2" borderId="0" xfId="0" applyFont="1" applyFill="1" applyAlignment="1">
      <alignment horizontal="right" wrapText="1"/>
    </xf>
    <xf numFmtId="0" fontId="14" fillId="2" borderId="0" xfId="0" applyFont="1" applyFill="1" applyBorder="1" applyAlignment="1">
      <alignment horizontal="right"/>
    </xf>
    <xf numFmtId="9" fontId="14" fillId="2" borderId="0" xfId="2" applyFont="1" applyFill="1" applyBorder="1" applyAlignment="1">
      <alignment horizontal="right"/>
    </xf>
    <xf numFmtId="0" fontId="31" fillId="2" borderId="22" xfId="143" applyFont="1" applyFill="1" applyAlignment="1"/>
    <xf numFmtId="0" fontId="14" fillId="2" borderId="0" xfId="0" applyFont="1" applyFill="1" applyBorder="1" applyAlignment="1"/>
    <xf numFmtId="0" fontId="8" fillId="2" borderId="0" xfId="3" applyFont="1" applyFill="1" applyAlignment="1"/>
    <xf numFmtId="0" fontId="0" fillId="2" borderId="0" xfId="0" applyFill="1" applyAlignment="1"/>
    <xf numFmtId="0" fontId="11" fillId="2" borderId="0" xfId="11" applyFont="1" applyFill="1" applyBorder="1" applyAlignment="1">
      <alignment horizontal="right" wrapText="1"/>
    </xf>
    <xf numFmtId="0" fontId="58" fillId="2" borderId="0" xfId="3" applyFont="1" applyFill="1" applyBorder="1" applyAlignment="1"/>
    <xf numFmtId="167" fontId="14" fillId="2" borderId="0" xfId="1" applyNumberFormat="1" applyFont="1" applyFill="1" applyAlignment="1">
      <alignment horizontal="right" wrapText="1"/>
    </xf>
    <xf numFmtId="167" fontId="20" fillId="2" borderId="0" xfId="1" applyNumberFormat="1" applyFont="1" applyFill="1" applyAlignment="1">
      <alignment horizontal="right" wrapText="1"/>
    </xf>
    <xf numFmtId="167" fontId="11" fillId="2" borderId="0" xfId="1" applyNumberFormat="1" applyFont="1" applyFill="1" applyAlignment="1">
      <alignment horizontal="right" wrapText="1"/>
    </xf>
    <xf numFmtId="167" fontId="4" fillId="2" borderId="0" xfId="1" applyNumberFormat="1" applyFont="1" applyFill="1" applyAlignment="1">
      <alignment horizontal="right" wrapText="1"/>
    </xf>
    <xf numFmtId="167" fontId="6" fillId="2" borderId="0" xfId="1" applyNumberFormat="1" applyFont="1" applyFill="1" applyAlignment="1">
      <alignment horizontal="right" wrapText="1"/>
    </xf>
    <xf numFmtId="167" fontId="11" fillId="2" borderId="0" xfId="1" applyNumberFormat="1" applyFont="1" applyFill="1" applyBorder="1" applyAlignment="1">
      <alignment horizontal="right" wrapText="1"/>
    </xf>
    <xf numFmtId="167" fontId="14" fillId="2" borderId="0" xfId="1" applyNumberFormat="1" applyFont="1" applyFill="1" applyBorder="1" applyAlignment="1">
      <alignment horizontal="right"/>
    </xf>
    <xf numFmtId="167" fontId="0" fillId="2" borderId="0" xfId="1" applyNumberFormat="1" applyFont="1" applyFill="1" applyAlignment="1">
      <alignment horizontal="right"/>
    </xf>
    <xf numFmtId="167" fontId="57" fillId="2" borderId="0" xfId="1" applyNumberFormat="1" applyFont="1" applyFill="1" applyBorder="1" applyAlignment="1">
      <alignment horizontal="right" wrapText="1"/>
    </xf>
    <xf numFmtId="17" fontId="14" fillId="2" borderId="0" xfId="0" applyNumberFormat="1" applyFont="1" applyFill="1" applyBorder="1"/>
    <xf numFmtId="9" fontId="14" fillId="2" borderId="0" xfId="2" applyFont="1" applyFill="1" applyBorder="1" applyAlignment="1">
      <alignment wrapText="1"/>
    </xf>
    <xf numFmtId="0" fontId="14" fillId="2" borderId="0" xfId="0" applyFont="1" applyFill="1" applyBorder="1" applyAlignment="1">
      <alignment wrapText="1"/>
    </xf>
    <xf numFmtId="0" fontId="30" fillId="2" borderId="0" xfId="0" applyFont="1" applyFill="1" applyBorder="1" applyAlignment="1">
      <alignment wrapText="1"/>
    </xf>
    <xf numFmtId="0" fontId="34" fillId="2" borderId="22" xfId="143" applyFill="1"/>
    <xf numFmtId="0" fontId="59" fillId="2" borderId="0" xfId="0" applyFont="1" applyFill="1" applyBorder="1"/>
    <xf numFmtId="0" fontId="20" fillId="2" borderId="0" xfId="0" applyNumberFormat="1" applyFont="1" applyFill="1" applyBorder="1" applyAlignment="1">
      <alignment horizontal="left"/>
    </xf>
    <xf numFmtId="0" fontId="60" fillId="2" borderId="22" xfId="143" applyFont="1" applyFill="1"/>
    <xf numFmtId="14" fontId="29" fillId="0" borderId="0" xfId="0" applyNumberFormat="1" applyFont="1" applyFill="1" applyBorder="1"/>
    <xf numFmtId="14" fontId="6" fillId="0" borderId="0" xfId="0" applyNumberFormat="1" applyFont="1" applyFill="1" applyBorder="1" applyAlignment="1">
      <alignment horizontal="right"/>
    </xf>
    <xf numFmtId="14" fontId="6" fillId="0" borderId="0" xfId="0" applyNumberFormat="1" applyFont="1" applyFill="1" applyBorder="1"/>
    <xf numFmtId="9" fontId="6" fillId="2" borderId="0" xfId="0" applyNumberFormat="1" applyFont="1" applyFill="1" applyBorder="1" applyAlignment="1">
      <alignment horizontal="right"/>
    </xf>
    <xf numFmtId="9" fontId="5" fillId="2" borderId="0" xfId="0" applyNumberFormat="1" applyFont="1" applyFill="1" applyBorder="1" applyAlignment="1">
      <alignment horizontal="right"/>
    </xf>
    <xf numFmtId="0" fontId="5" fillId="2" borderId="0" xfId="0" applyFont="1" applyFill="1" applyBorder="1" applyAlignment="1">
      <alignment horizontal="right"/>
    </xf>
    <xf numFmtId="0" fontId="17" fillId="2" borderId="0" xfId="0" applyFont="1" applyFill="1" applyBorder="1" applyAlignment="1">
      <alignment horizontal="left" wrapText="1"/>
    </xf>
    <xf numFmtId="17" fontId="16" fillId="2" borderId="6" xfId="0" applyNumberFormat="1" applyFont="1" applyFill="1" applyBorder="1" applyAlignment="1">
      <alignment horizontal="right" wrapText="1"/>
    </xf>
    <xf numFmtId="0" fontId="54" fillId="2" borderId="6" xfId="0" applyFont="1" applyFill="1" applyBorder="1" applyAlignment="1">
      <alignment horizontal="left"/>
    </xf>
    <xf numFmtId="9" fontId="6" fillId="2" borderId="0" xfId="2" applyFont="1" applyFill="1" applyBorder="1"/>
    <xf numFmtId="0" fontId="4" fillId="2" borderId="3" xfId="0" applyFont="1" applyFill="1" applyBorder="1" applyAlignment="1">
      <alignment horizontal="right"/>
    </xf>
    <xf numFmtId="9" fontId="4" fillId="2" borderId="3" xfId="2" applyFont="1" applyFill="1" applyBorder="1" applyAlignment="1">
      <alignment horizontal="right"/>
    </xf>
    <xf numFmtId="9" fontId="4" fillId="2" borderId="37" xfId="2" applyFont="1" applyFill="1" applyBorder="1" applyAlignment="1">
      <alignment horizontal="right"/>
    </xf>
    <xf numFmtId="0" fontId="3" fillId="2" borderId="3" xfId="0" applyFont="1" applyFill="1" applyBorder="1" applyAlignment="1">
      <alignment horizontal="right" wrapText="1"/>
    </xf>
    <xf numFmtId="0" fontId="5" fillId="2" borderId="4" xfId="0" applyFont="1" applyFill="1" applyBorder="1" applyAlignment="1">
      <alignment horizontal="right"/>
    </xf>
    <xf numFmtId="0" fontId="61" fillId="2" borderId="0" xfId="0" applyFont="1" applyFill="1" applyBorder="1" applyAlignment="1">
      <alignment horizontal="right"/>
    </xf>
    <xf numFmtId="9" fontId="4" fillId="2" borderId="18" xfId="2" applyFont="1" applyFill="1" applyBorder="1" applyAlignment="1">
      <alignment horizontal="right"/>
    </xf>
    <xf numFmtId="9" fontId="4" fillId="2" borderId="32" xfId="2" applyFont="1" applyFill="1" applyBorder="1" applyAlignment="1">
      <alignment horizontal="right"/>
    </xf>
    <xf numFmtId="0" fontId="3" fillId="2" borderId="36" xfId="0" applyFont="1" applyFill="1" applyBorder="1"/>
    <xf numFmtId="0" fontId="3" fillId="2" borderId="35" xfId="0" applyFont="1" applyFill="1" applyBorder="1" applyAlignment="1">
      <alignment horizontal="right" wrapText="1"/>
    </xf>
    <xf numFmtId="0" fontId="4" fillId="2" borderId="34" xfId="0" applyFont="1" applyFill="1" applyBorder="1"/>
    <xf numFmtId="3" fontId="3" fillId="2" borderId="0" xfId="0" applyNumberFormat="1" applyFont="1" applyFill="1" applyBorder="1" applyAlignment="1">
      <alignment horizontal="right"/>
    </xf>
    <xf numFmtId="0" fontId="3" fillId="2" borderId="0" xfId="0" applyFont="1" applyFill="1" applyBorder="1" applyAlignment="1">
      <alignment horizontal="right" wrapText="1"/>
    </xf>
    <xf numFmtId="168" fontId="4" fillId="2" borderId="0" xfId="185" applyNumberFormat="1" applyFont="1" applyFill="1" applyBorder="1" applyAlignment="1">
      <alignment horizontal="left"/>
    </xf>
    <xf numFmtId="168" fontId="16" fillId="2" borderId="0" xfId="185" applyNumberFormat="1" applyFont="1" applyFill="1" applyBorder="1" applyAlignment="1">
      <alignment horizontal="left"/>
    </xf>
    <xf numFmtId="168" fontId="3" fillId="2" borderId="0" xfId="185" applyNumberFormat="1" applyFont="1" applyFill="1" applyBorder="1" applyAlignment="1">
      <alignment horizontal="left"/>
    </xf>
    <xf numFmtId="168" fontId="4" fillId="2" borderId="31" xfId="185" applyNumberFormat="1" applyFont="1" applyFill="1" applyBorder="1" applyAlignment="1">
      <alignment horizontal="left"/>
    </xf>
    <xf numFmtId="0" fontId="50" fillId="2" borderId="0" xfId="0" applyFont="1" applyFill="1" applyBorder="1" applyAlignment="1">
      <alignment horizontal="left"/>
    </xf>
    <xf numFmtId="169" fontId="52" fillId="2" borderId="0" xfId="0" applyNumberFormat="1" applyFont="1" applyFill="1" applyBorder="1" applyAlignment="1">
      <alignment horizontal="right"/>
    </xf>
    <xf numFmtId="167" fontId="14" fillId="2" borderId="0" xfId="1" applyNumberFormat="1" applyFont="1" applyFill="1" applyAlignment="1">
      <alignment wrapText="1"/>
    </xf>
    <xf numFmtId="167" fontId="20" fillId="2" borderId="0" xfId="1" applyNumberFormat="1" applyFont="1" applyFill="1" applyAlignment="1">
      <alignment wrapText="1"/>
    </xf>
    <xf numFmtId="167" fontId="11" fillId="2" borderId="0" xfId="1" applyNumberFormat="1" applyFont="1" applyFill="1" applyAlignment="1">
      <alignment wrapText="1"/>
    </xf>
    <xf numFmtId="0" fontId="0" fillId="0" borderId="0" xfId="0" applyAlignment="1"/>
    <xf numFmtId="0" fontId="14" fillId="0" borderId="0" xfId="184" applyFont="1" applyFill="1" applyBorder="1" applyAlignment="1">
      <alignment horizontal="left" vertical="center" wrapText="1"/>
    </xf>
    <xf numFmtId="0" fontId="14" fillId="0" borderId="0" xfId="184" applyFont="1" applyFill="1" applyBorder="1" applyAlignment="1">
      <alignment vertical="center" wrapText="1"/>
    </xf>
    <xf numFmtId="0" fontId="13" fillId="0" borderId="0" xfId="184" applyFont="1" applyFill="1" applyBorder="1" applyAlignment="1">
      <alignment horizontal="left" vertical="center" wrapText="1"/>
    </xf>
    <xf numFmtId="0" fontId="49" fillId="2" borderId="0" xfId="0" applyFont="1" applyFill="1" applyBorder="1"/>
    <xf numFmtId="9" fontId="49" fillId="2" borderId="0" xfId="2" applyFont="1" applyFill="1" applyBorder="1"/>
    <xf numFmtId="0" fontId="5" fillId="2" borderId="0" xfId="0" applyFont="1" applyFill="1" applyBorder="1" applyAlignment="1">
      <alignment vertical="center"/>
    </xf>
    <xf numFmtId="0" fontId="5" fillId="2" borderId="0" xfId="0" applyFont="1" applyFill="1" applyBorder="1" applyAlignment="1">
      <alignment horizontal="right" wrapText="1"/>
    </xf>
    <xf numFmtId="0" fontId="12" fillId="2" borderId="0" xfId="0" applyFont="1" applyFill="1" applyBorder="1" applyAlignment="1">
      <alignment horizontal="right" wrapText="1"/>
    </xf>
    <xf numFmtId="3" fontId="5" fillId="2" borderId="0" xfId="0" applyNumberFormat="1" applyFont="1" applyFill="1" applyBorder="1"/>
    <xf numFmtId="9" fontId="12" fillId="2" borderId="0" xfId="2" applyFont="1" applyFill="1" applyBorder="1"/>
    <xf numFmtId="9" fontId="6" fillId="2" borderId="13" xfId="2" applyFont="1" applyFill="1" applyBorder="1"/>
    <xf numFmtId="17" fontId="5" fillId="2" borderId="0" xfId="0" applyNumberFormat="1" applyFont="1" applyFill="1" applyBorder="1" applyAlignment="1">
      <alignment horizontal="left"/>
    </xf>
    <xf numFmtId="170" fontId="6" fillId="34" borderId="18" xfId="2" applyNumberFormat="1" applyFont="1" applyFill="1" applyBorder="1" applyAlignment="1">
      <alignment horizontal="right"/>
    </xf>
    <xf numFmtId="170" fontId="49" fillId="34" borderId="18" xfId="2" applyNumberFormat="1" applyFont="1" applyFill="1" applyBorder="1" applyAlignment="1">
      <alignment horizontal="right"/>
    </xf>
    <xf numFmtId="170" fontId="49" fillId="2" borderId="18" xfId="2" applyNumberFormat="1" applyFont="1" applyFill="1" applyBorder="1" applyAlignment="1">
      <alignment horizontal="right"/>
    </xf>
    <xf numFmtId="0" fontId="5" fillId="2" borderId="0" xfId="0" applyFont="1" applyFill="1" applyBorder="1" applyAlignment="1">
      <alignment horizontal="left" vertical="top"/>
    </xf>
    <xf numFmtId="0" fontId="5" fillId="2" borderId="13" xfId="0" applyFont="1" applyFill="1" applyBorder="1" applyAlignment="1">
      <alignment horizontal="right" vertical="top"/>
    </xf>
    <xf numFmtId="0" fontId="5" fillId="2" borderId="18" xfId="0" applyFont="1" applyFill="1" applyBorder="1" applyAlignment="1">
      <alignment horizontal="right" vertical="top" wrapText="1"/>
    </xf>
    <xf numFmtId="9" fontId="6" fillId="2" borderId="18" xfId="2" applyFont="1" applyFill="1" applyBorder="1"/>
    <xf numFmtId="0" fontId="5" fillId="2" borderId="18" xfId="0" applyFont="1" applyFill="1" applyBorder="1" applyAlignment="1">
      <alignment horizontal="right" vertical="top"/>
    </xf>
    <xf numFmtId="0" fontId="31" fillId="2" borderId="0" xfId="5" applyFont="1" applyFill="1" applyBorder="1" applyAlignment="1">
      <alignment wrapText="1"/>
    </xf>
    <xf numFmtId="0" fontId="20" fillId="2" borderId="0" xfId="5" applyFont="1" applyFill="1" applyBorder="1" applyAlignment="1">
      <alignment wrapText="1"/>
    </xf>
    <xf numFmtId="14" fontId="20" fillId="2" borderId="0" xfId="5" applyNumberFormat="1" applyFont="1" applyFill="1" applyAlignment="1">
      <alignment horizontal="left"/>
    </xf>
    <xf numFmtId="49" fontId="6" fillId="0" borderId="0" xfId="0" applyNumberFormat="1" applyFont="1" applyFill="1" applyBorder="1" applyAlignment="1">
      <alignment horizontal="right"/>
    </xf>
    <xf numFmtId="3" fontId="6" fillId="0" borderId="0" xfId="186" applyNumberFormat="1" applyFont="1" applyFill="1" applyBorder="1" applyAlignment="1">
      <alignment horizontal="right"/>
    </xf>
    <xf numFmtId="9" fontId="6" fillId="0" borderId="0" xfId="13" applyNumberFormat="1" applyFont="1" applyFill="1" applyBorder="1" applyAlignment="1">
      <alignment horizontal="right"/>
    </xf>
    <xf numFmtId="17" fontId="16" fillId="0" borderId="0" xfId="0" applyNumberFormat="1" applyFont="1" applyFill="1" applyBorder="1" applyAlignment="1">
      <alignment horizontal="left" wrapText="1"/>
    </xf>
    <xf numFmtId="17" fontId="16" fillId="0" borderId="21" xfId="0" applyNumberFormat="1" applyFont="1" applyFill="1" applyBorder="1" applyAlignment="1">
      <alignment horizontal="left" wrapText="1"/>
    </xf>
    <xf numFmtId="17" fontId="62" fillId="2" borderId="0" xfId="6" applyNumberFormat="1" applyFont="1" applyFill="1" applyAlignment="1">
      <alignment horizontal="left"/>
    </xf>
    <xf numFmtId="168" fontId="63" fillId="2" borderId="0" xfId="7" applyNumberFormat="1" applyFont="1" applyFill="1" applyBorder="1"/>
    <xf numFmtId="17" fontId="64" fillId="2" borderId="0" xfId="11" applyNumberFormat="1" applyFont="1" applyFill="1" applyAlignment="1">
      <alignment horizontal="left" wrapText="1"/>
    </xf>
    <xf numFmtId="168" fontId="63" fillId="2" borderId="0" xfId="12" applyNumberFormat="1" applyFont="1" applyFill="1" applyBorder="1" applyAlignment="1">
      <alignment wrapText="1"/>
    </xf>
    <xf numFmtId="167" fontId="65" fillId="2" borderId="0" xfId="1" applyNumberFormat="1" applyFont="1" applyFill="1" applyBorder="1" applyAlignment="1">
      <alignment horizontal="right"/>
    </xf>
    <xf numFmtId="17" fontId="66" fillId="2" borderId="0" xfId="0" applyNumberFormat="1" applyFont="1" applyFill="1" applyBorder="1" applyAlignment="1">
      <alignment horizontal="left"/>
    </xf>
    <xf numFmtId="3" fontId="67" fillId="2" borderId="13" xfId="0" applyNumberFormat="1" applyFont="1" applyFill="1" applyBorder="1"/>
    <xf numFmtId="3" fontId="66" fillId="2" borderId="17" xfId="0" applyNumberFormat="1" applyFont="1" applyFill="1" applyBorder="1"/>
    <xf numFmtId="0" fontId="31" fillId="2" borderId="22" xfId="143" applyFont="1" applyFill="1" applyAlignment="1">
      <alignment wrapText="1"/>
    </xf>
    <xf numFmtId="0" fontId="8" fillId="2" borderId="0" xfId="3" applyFont="1" applyFill="1" applyAlignment="1">
      <alignment wrapText="1"/>
    </xf>
    <xf numFmtId="17" fontId="68" fillId="2" borderId="0" xfId="0" applyNumberFormat="1" applyFont="1" applyFill="1" applyBorder="1" applyAlignment="1">
      <alignment horizontal="left"/>
    </xf>
    <xf numFmtId="167" fontId="64" fillId="2" borderId="0" xfId="1" applyNumberFormat="1" applyFont="1" applyFill="1" applyBorder="1" applyAlignment="1">
      <alignment horizontal="right"/>
    </xf>
    <xf numFmtId="17" fontId="69" fillId="2" borderId="0" xfId="0" applyNumberFormat="1" applyFont="1" applyFill="1" applyBorder="1" applyAlignment="1">
      <alignment horizontal="left"/>
    </xf>
    <xf numFmtId="167" fontId="65" fillId="2" borderId="0" xfId="1" applyNumberFormat="1" applyFont="1" applyFill="1" applyBorder="1"/>
    <xf numFmtId="3" fontId="63" fillId="2" borderId="0" xfId="0" applyNumberFormat="1" applyFont="1" applyFill="1" applyBorder="1" applyAlignment="1">
      <alignment horizontal="right"/>
    </xf>
    <xf numFmtId="17" fontId="62" fillId="2" borderId="6" xfId="0" applyNumberFormat="1" applyFont="1" applyFill="1" applyBorder="1" applyAlignment="1">
      <alignment horizontal="right" wrapText="1"/>
    </xf>
    <xf numFmtId="3" fontId="11" fillId="2" borderId="0" xfId="0" applyNumberFormat="1" applyFont="1" applyFill="1"/>
    <xf numFmtId="3" fontId="16" fillId="2" borderId="0" xfId="1" applyNumberFormat="1" applyFont="1" applyFill="1" applyBorder="1" applyAlignment="1">
      <alignment horizontal="right"/>
    </xf>
    <xf numFmtId="17" fontId="65" fillId="2" borderId="0" xfId="0" applyNumberFormat="1" applyFont="1" applyFill="1" applyBorder="1"/>
    <xf numFmtId="0" fontId="60" fillId="0" borderId="0" xfId="143" applyFont="1" applyBorder="1" applyAlignment="1"/>
    <xf numFmtId="0" fontId="72" fillId="0" borderId="0" xfId="0" applyFont="1"/>
    <xf numFmtId="0" fontId="6" fillId="0" borderId="0" xfId="0" applyFont="1" applyBorder="1"/>
    <xf numFmtId="0" fontId="31" fillId="0" borderId="0" xfId="0" applyFont="1" applyFill="1" applyBorder="1" applyAlignment="1">
      <alignment wrapText="1"/>
    </xf>
    <xf numFmtId="0" fontId="20" fillId="0" borderId="0" xfId="0" applyFont="1" applyFill="1" applyBorder="1" applyAlignment="1">
      <alignment horizontal="right"/>
    </xf>
    <xf numFmtId="9" fontId="31" fillId="0" borderId="0" xfId="2" applyFont="1" applyFill="1" applyBorder="1" applyAlignment="1">
      <alignment horizontal="right"/>
    </xf>
    <xf numFmtId="0" fontId="0" fillId="0" borderId="0" xfId="0" applyAlignment="1">
      <alignment wrapText="1"/>
    </xf>
    <xf numFmtId="0" fontId="0" fillId="0" borderId="0" xfId="0" applyBorder="1"/>
    <xf numFmtId="0" fontId="0" fillId="0" borderId="0" xfId="0" applyBorder="1" applyAlignment="1"/>
    <xf numFmtId="0" fontId="0" fillId="0" borderId="0" xfId="0" applyBorder="1" applyAlignment="1">
      <alignment vertical="top" wrapText="1"/>
    </xf>
    <xf numFmtId="9" fontId="0" fillId="0" borderId="0" xfId="2" applyFont="1"/>
    <xf numFmtId="0" fontId="73" fillId="0" borderId="0" xfId="0" applyFont="1" applyFill="1" applyBorder="1" applyAlignment="1"/>
    <xf numFmtId="3" fontId="0" fillId="0" borderId="0" xfId="0" applyNumberFormat="1"/>
    <xf numFmtId="0" fontId="11" fillId="0" borderId="0" xfId="0" applyFont="1"/>
    <xf numFmtId="170" fontId="0" fillId="0" borderId="0" xfId="2" applyNumberFormat="1" applyFont="1"/>
    <xf numFmtId="0" fontId="19" fillId="0" borderId="0" xfId="14" applyFill="1" applyBorder="1" applyAlignment="1" applyProtection="1"/>
    <xf numFmtId="0" fontId="5" fillId="0" borderId="0" xfId="0" applyFont="1"/>
    <xf numFmtId="0" fontId="4" fillId="0" borderId="0" xfId="0" applyFont="1" applyAlignment="1">
      <alignment vertical="top"/>
    </xf>
    <xf numFmtId="0" fontId="6" fillId="0" borderId="0" xfId="0" applyFont="1" applyBorder="1" applyAlignment="1">
      <alignment horizontal="right"/>
    </xf>
    <xf numFmtId="0" fontId="6" fillId="0" borderId="0" xfId="0" applyFont="1" applyFill="1" applyBorder="1" applyAlignment="1">
      <alignment horizontal="right" wrapText="1"/>
    </xf>
    <xf numFmtId="0" fontId="6" fillId="0" borderId="0" xfId="0" applyFont="1"/>
    <xf numFmtId="0" fontId="4" fillId="0" borderId="0" xfId="0" applyFont="1" applyAlignment="1">
      <alignment vertical="center"/>
    </xf>
    <xf numFmtId="0" fontId="60" fillId="0" borderId="0" xfId="143" applyFont="1" applyBorder="1"/>
    <xf numFmtId="0" fontId="4" fillId="0" borderId="0" xfId="0" applyFont="1" applyFill="1" applyBorder="1"/>
    <xf numFmtId="0" fontId="4" fillId="0" borderId="0" xfId="0" applyFont="1" applyBorder="1"/>
    <xf numFmtId="9" fontId="4" fillId="0" borderId="0" xfId="0" applyNumberFormat="1" applyFont="1" applyBorder="1" applyAlignment="1">
      <alignment horizontal="right"/>
    </xf>
    <xf numFmtId="0" fontId="4" fillId="0" borderId="0" xfId="0" applyFont="1" applyAlignment="1"/>
    <xf numFmtId="0" fontId="4" fillId="0" borderId="0" xfId="0" applyFont="1" applyBorder="1" applyAlignment="1"/>
    <xf numFmtId="0" fontId="4" fillId="0" borderId="0" xfId="0" applyFont="1" applyBorder="1" applyAlignment="1">
      <alignment horizontal="right"/>
    </xf>
    <xf numFmtId="170" fontId="4" fillId="0" borderId="0" xfId="2" applyNumberFormat="1" applyFont="1" applyBorder="1"/>
    <xf numFmtId="0" fontId="4" fillId="0" borderId="0" xfId="0" applyFont="1" applyAlignment="1">
      <alignment horizontal="right"/>
    </xf>
    <xf numFmtId="0" fontId="4" fillId="0" borderId="0" xfId="0" applyFont="1" applyAlignment="1">
      <alignment horizontal="right" vertical="top"/>
    </xf>
    <xf numFmtId="17" fontId="4" fillId="0" borderId="0" xfId="0" applyNumberFormat="1" applyFont="1" applyBorder="1" applyAlignment="1">
      <alignment horizontal="right"/>
    </xf>
    <xf numFmtId="170" fontId="4" fillId="0" borderId="0" xfId="2" applyNumberFormat="1" applyFont="1" applyBorder="1" applyAlignment="1">
      <alignment horizontal="right"/>
    </xf>
    <xf numFmtId="0" fontId="0" fillId="0" borderId="0" xfId="0" applyAlignment="1">
      <alignment horizontal="right"/>
    </xf>
    <xf numFmtId="170" fontId="6" fillId="0" borderId="0" xfId="2" applyNumberFormat="1" applyFont="1" applyBorder="1"/>
    <xf numFmtId="17" fontId="6" fillId="0" borderId="0" xfId="0" applyNumberFormat="1" applyFont="1" applyBorder="1" applyAlignment="1">
      <alignment horizontal="right"/>
    </xf>
    <xf numFmtId="9" fontId="6" fillId="0" borderId="0" xfId="0" applyNumberFormat="1" applyFont="1" applyBorder="1" applyAlignment="1">
      <alignment horizontal="right"/>
    </xf>
    <xf numFmtId="9" fontId="6" fillId="0" borderId="0" xfId="0" applyNumberFormat="1" applyFont="1" applyFill="1" applyBorder="1" applyAlignment="1">
      <alignment horizontal="right"/>
    </xf>
    <xf numFmtId="169" fontId="6" fillId="0" borderId="0" xfId="0" applyNumberFormat="1" applyFont="1" applyBorder="1" applyAlignment="1">
      <alignment horizontal="right"/>
    </xf>
    <xf numFmtId="0" fontId="20" fillId="0" borderId="0" xfId="0" applyFont="1" applyFill="1" applyBorder="1" applyAlignment="1">
      <alignment horizontal="left" wrapText="1"/>
    </xf>
    <xf numFmtId="3" fontId="20" fillId="0" borderId="0" xfId="0" applyNumberFormat="1" applyFont="1" applyFill="1" applyBorder="1" applyAlignment="1">
      <alignment horizontal="right"/>
    </xf>
    <xf numFmtId="0" fontId="20" fillId="0" borderId="0" xfId="0" applyFont="1" applyFill="1" applyBorder="1" applyAlignment="1">
      <alignment horizontal="left"/>
    </xf>
    <xf numFmtId="9" fontId="20" fillId="0" borderId="0" xfId="2" applyFont="1" applyFill="1" applyBorder="1" applyAlignment="1">
      <alignment horizontal="right"/>
    </xf>
    <xf numFmtId="0" fontId="4" fillId="0" borderId="0" xfId="0" applyFont="1" applyBorder="1" applyAlignment="1">
      <alignment wrapText="1"/>
    </xf>
    <xf numFmtId="0" fontId="4" fillId="0" borderId="0" xfId="0" applyFont="1" applyBorder="1" applyAlignment="1">
      <alignment horizontal="left"/>
    </xf>
    <xf numFmtId="0" fontId="14" fillId="2" borderId="0" xfId="0" applyFont="1" applyFill="1" applyAlignment="1"/>
    <xf numFmtId="0" fontId="13" fillId="2" borderId="0" xfId="0" applyFont="1" applyFill="1" applyBorder="1" applyAlignment="1">
      <alignment wrapText="1"/>
    </xf>
    <xf numFmtId="168" fontId="6" fillId="0" borderId="18" xfId="56" applyNumberFormat="1" applyFont="1" applyBorder="1" applyAlignment="1">
      <alignment horizontal="center"/>
    </xf>
    <xf numFmtId="168" fontId="6" fillId="0" borderId="0" xfId="56" applyNumberFormat="1" applyFont="1" applyBorder="1" applyAlignment="1">
      <alignment horizontal="center"/>
    </xf>
    <xf numFmtId="168" fontId="6" fillId="0" borderId="17" xfId="56" applyNumberFormat="1" applyFont="1" applyBorder="1" applyAlignment="1">
      <alignment horizontal="center"/>
    </xf>
    <xf numFmtId="168" fontId="6" fillId="0" borderId="0" xfId="56" applyNumberFormat="1" applyFont="1" applyBorder="1" applyAlignment="1"/>
    <xf numFmtId="168" fontId="6" fillId="0" borderId="18" xfId="56" applyNumberFormat="1" applyFont="1" applyFill="1" applyBorder="1" applyAlignment="1">
      <alignment horizontal="center"/>
    </xf>
    <xf numFmtId="168" fontId="6" fillId="0" borderId="0" xfId="56" applyNumberFormat="1" applyFont="1" applyBorder="1"/>
    <xf numFmtId="168" fontId="6" fillId="0" borderId="17" xfId="56" applyNumberFormat="1" applyFont="1" applyFill="1" applyBorder="1" applyAlignment="1">
      <alignment horizontal="center"/>
    </xf>
    <xf numFmtId="168" fontId="6" fillId="0" borderId="18" xfId="56" applyNumberFormat="1" applyFont="1" applyBorder="1"/>
    <xf numFmtId="168" fontId="6" fillId="0" borderId="17" xfId="56" applyNumberFormat="1" applyFont="1" applyBorder="1"/>
    <xf numFmtId="0" fontId="60" fillId="0" borderId="0" xfId="143" applyFont="1" applyBorder="1" applyAlignment="1">
      <alignment horizontal="left"/>
    </xf>
    <xf numFmtId="0" fontId="6" fillId="0" borderId="0" xfId="0" applyFont="1" applyBorder="1" applyAlignment="1">
      <alignment horizontal="left"/>
    </xf>
    <xf numFmtId="0" fontId="0" fillId="0" borderId="0" xfId="0" applyAlignment="1">
      <alignment horizontal="left"/>
    </xf>
    <xf numFmtId="17" fontId="6" fillId="0" borderId="0" xfId="11" applyNumberFormat="1" applyFont="1" applyBorder="1" applyAlignment="1">
      <alignment horizontal="left"/>
    </xf>
    <xf numFmtId="0" fontId="5" fillId="0" borderId="31" xfId="0" applyNumberFormat="1" applyFont="1" applyFill="1" applyBorder="1" applyAlignment="1" applyProtection="1">
      <alignment horizontal="left" wrapText="1"/>
    </xf>
    <xf numFmtId="168" fontId="5" fillId="0" borderId="35" xfId="0" applyNumberFormat="1" applyFont="1" applyBorder="1" applyAlignment="1">
      <alignment wrapText="1"/>
    </xf>
    <xf numFmtId="168" fontId="5" fillId="0" borderId="31" xfId="0" applyNumberFormat="1" applyFont="1" applyBorder="1" applyAlignment="1">
      <alignment wrapText="1"/>
    </xf>
    <xf numFmtId="168" fontId="5" fillId="0" borderId="36" xfId="0" applyNumberFormat="1" applyFont="1" applyBorder="1" applyAlignment="1">
      <alignment wrapText="1"/>
    </xf>
    <xf numFmtId="17" fontId="67" fillId="0" borderId="0" xfId="11" applyNumberFormat="1" applyFont="1" applyFill="1" applyAlignment="1">
      <alignment horizontal="left"/>
    </xf>
    <xf numFmtId="168" fontId="67" fillId="0" borderId="18" xfId="56" applyNumberFormat="1" applyFont="1" applyBorder="1"/>
    <xf numFmtId="168" fontId="67" fillId="0" borderId="0" xfId="56" applyNumberFormat="1" applyFont="1" applyBorder="1" applyAlignment="1">
      <alignment horizontal="center"/>
    </xf>
    <xf numFmtId="168" fontId="67" fillId="0" borderId="17" xfId="56" applyNumberFormat="1" applyFont="1" applyBorder="1"/>
    <xf numFmtId="168" fontId="67" fillId="0" borderId="0" xfId="56" applyNumberFormat="1" applyFont="1" applyBorder="1"/>
    <xf numFmtId="168" fontId="67" fillId="0" borderId="0" xfId="56" applyNumberFormat="1" applyFont="1" applyBorder="1" applyAlignment="1"/>
    <xf numFmtId="168" fontId="5" fillId="0" borderId="31" xfId="56" applyNumberFormat="1" applyFont="1" applyBorder="1" applyAlignment="1">
      <alignment wrapText="1"/>
    </xf>
    <xf numFmtId="9" fontId="4" fillId="0" borderId="0" xfId="2" applyFont="1"/>
    <xf numFmtId="9" fontId="14" fillId="2" borderId="0" xfId="0" applyNumberFormat="1" applyFont="1" applyFill="1" applyBorder="1"/>
    <xf numFmtId="0" fontId="31" fillId="2" borderId="0" xfId="0" applyFont="1" applyFill="1" applyBorder="1"/>
    <xf numFmtId="0" fontId="9" fillId="0" borderId="0" xfId="3" applyFont="1"/>
    <xf numFmtId="0" fontId="11" fillId="0" borderId="0" xfId="0" applyFont="1" applyFill="1" applyBorder="1" applyAlignment="1">
      <alignment horizontal="left" wrapText="1"/>
    </xf>
    <xf numFmtId="0" fontId="4" fillId="2" borderId="0" xfId="0" applyFont="1" applyFill="1" applyBorder="1" applyAlignment="1">
      <alignment horizontal="right"/>
    </xf>
    <xf numFmtId="165" fontId="4" fillId="2" borderId="0" xfId="0" applyNumberFormat="1" applyFont="1" applyFill="1" applyBorder="1" applyAlignment="1">
      <alignment horizontal="right"/>
    </xf>
    <xf numFmtId="0" fontId="4" fillId="35" borderId="0" xfId="0" applyFont="1" applyFill="1" applyBorder="1" applyAlignment="1">
      <alignment horizontal="left"/>
    </xf>
    <xf numFmtId="0" fontId="74" fillId="35" borderId="0" xfId="0" applyFont="1" applyFill="1" applyBorder="1" applyAlignment="1">
      <alignment horizontal="right"/>
    </xf>
    <xf numFmtId="0" fontId="74" fillId="2" borderId="0" xfId="0" applyFont="1" applyFill="1" applyBorder="1" applyAlignment="1">
      <alignment horizontal="left"/>
    </xf>
    <xf numFmtId="165" fontId="74" fillId="2" borderId="0" xfId="0" applyNumberFormat="1" applyFont="1" applyFill="1" applyBorder="1" applyAlignment="1">
      <alignment horizontal="right"/>
    </xf>
    <xf numFmtId="0" fontId="0" fillId="2" borderId="0" xfId="0" applyFill="1" applyAlignment="1">
      <alignment horizontal="right" wrapText="1"/>
    </xf>
    <xf numFmtId="2" fontId="4" fillId="2" borderId="0" xfId="0" applyNumberFormat="1" applyFont="1" applyFill="1" applyBorder="1" applyAlignment="1">
      <alignment wrapText="1"/>
    </xf>
    <xf numFmtId="1" fontId="4" fillId="2" borderId="0" xfId="0" applyNumberFormat="1" applyFont="1" applyFill="1" applyBorder="1" applyAlignment="1">
      <alignment wrapText="1"/>
    </xf>
    <xf numFmtId="170" fontId="14" fillId="2" borderId="0" xfId="280" applyNumberFormat="1" applyFont="1" applyFill="1" applyBorder="1" applyAlignment="1">
      <alignment horizontal="right" vertical="top" wrapText="1"/>
    </xf>
    <xf numFmtId="0" fontId="6" fillId="0" borderId="0" xfId="0" applyFont="1" applyBorder="1" applyAlignment="1">
      <alignment wrapText="1"/>
    </xf>
    <xf numFmtId="0" fontId="6" fillId="0" borderId="0" xfId="0" applyFont="1" applyBorder="1" applyAlignment="1">
      <alignment horizontal="right" wrapText="1"/>
    </xf>
    <xf numFmtId="3" fontId="20" fillId="0" borderId="0" xfId="5" applyNumberFormat="1" applyFont="1" applyBorder="1" applyAlignment="1">
      <alignment horizontal="right"/>
    </xf>
    <xf numFmtId="3" fontId="20" fillId="0" borderId="38" xfId="5" applyNumberFormat="1" applyFont="1" applyBorder="1" applyAlignment="1">
      <alignment horizontal="right"/>
    </xf>
    <xf numFmtId="3" fontId="20" fillId="0" borderId="4" xfId="5" applyNumberFormat="1" applyFont="1" applyBorder="1" applyAlignment="1">
      <alignment horizontal="right"/>
    </xf>
    <xf numFmtId="3" fontId="20" fillId="2" borderId="0" xfId="5" applyNumberFormat="1" applyFont="1" applyFill="1" applyBorder="1" applyAlignment="1">
      <alignment horizontal="right"/>
    </xf>
    <xf numFmtId="3" fontId="20" fillId="2" borderId="4" xfId="5" applyNumberFormat="1" applyFont="1" applyFill="1" applyBorder="1" applyAlignment="1">
      <alignment horizontal="right"/>
    </xf>
    <xf numFmtId="0" fontId="72" fillId="0" borderId="0" xfId="0" applyFont="1" applyAlignment="1">
      <alignment horizontal="right"/>
    </xf>
    <xf numFmtId="0" fontId="6" fillId="0" borderId="0" xfId="0" applyFont="1" applyFill="1" applyBorder="1" applyAlignment="1">
      <alignment horizontal="left"/>
    </xf>
    <xf numFmtId="0" fontId="4" fillId="0" borderId="0" xfId="0" applyFont="1" applyAlignment="1">
      <alignment horizontal="left"/>
    </xf>
    <xf numFmtId="167" fontId="72" fillId="0" borderId="0" xfId="1" applyNumberFormat="1" applyFont="1" applyAlignment="1">
      <alignment horizontal="right"/>
    </xf>
    <xf numFmtId="167" fontId="0" fillId="0" borderId="0" xfId="1" applyNumberFormat="1" applyFont="1" applyAlignment="1">
      <alignment horizontal="right"/>
    </xf>
    <xf numFmtId="0" fontId="4" fillId="0" borderId="0" xfId="0" applyFont="1" applyBorder="1" applyAlignment="1">
      <alignment horizontal="left" wrapText="1"/>
    </xf>
    <xf numFmtId="167" fontId="4" fillId="0" borderId="0" xfId="1" applyNumberFormat="1" applyFont="1" applyBorder="1" applyAlignment="1">
      <alignment horizontal="right" wrapText="1"/>
    </xf>
    <xf numFmtId="17" fontId="4" fillId="0" borderId="0" xfId="0" applyNumberFormat="1" applyFont="1" applyBorder="1" applyAlignment="1">
      <alignment horizontal="left"/>
    </xf>
    <xf numFmtId="167" fontId="4" fillId="0" borderId="0" xfId="1" applyNumberFormat="1" applyFont="1" applyBorder="1" applyAlignment="1">
      <alignment horizontal="right"/>
    </xf>
    <xf numFmtId="0" fontId="4" fillId="35" borderId="0" xfId="0" applyFont="1" applyFill="1" applyBorder="1"/>
    <xf numFmtId="0" fontId="4" fillId="35" borderId="0" xfId="0" applyFont="1" applyFill="1" applyBorder="1" applyAlignment="1">
      <alignment horizontal="right" wrapText="1"/>
    </xf>
    <xf numFmtId="0" fontId="3" fillId="2" borderId="0" xfId="0" applyFont="1" applyFill="1" applyBorder="1" applyAlignment="1">
      <alignment horizontal="left"/>
    </xf>
    <xf numFmtId="2" fontId="74" fillId="2" borderId="0" xfId="0" applyNumberFormat="1" applyFont="1" applyFill="1" applyBorder="1" applyAlignment="1">
      <alignment wrapText="1"/>
    </xf>
    <xf numFmtId="1" fontId="74" fillId="2" borderId="0" xfId="0" applyNumberFormat="1" applyFont="1" applyFill="1" applyBorder="1" applyAlignment="1">
      <alignment wrapText="1"/>
    </xf>
    <xf numFmtId="165" fontId="74" fillId="2" borderId="0" xfId="0" applyNumberFormat="1" applyFont="1" applyFill="1" applyBorder="1" applyAlignment="1">
      <alignment wrapText="1"/>
    </xf>
    <xf numFmtId="0" fontId="6" fillId="0" borderId="0" xfId="0" applyFont="1" applyAlignment="1">
      <alignment horizontal="right"/>
    </xf>
    <xf numFmtId="0" fontId="13" fillId="0" borderId="0" xfId="281" applyFont="1" applyBorder="1" applyAlignment="1">
      <alignment horizontal="left"/>
    </xf>
    <xf numFmtId="0" fontId="74" fillId="0" borderId="0" xfId="0" applyFont="1" applyAlignment="1">
      <alignment horizontal="left"/>
    </xf>
    <xf numFmtId="0" fontId="74" fillId="0" borderId="0" xfId="0" applyFont="1" applyBorder="1" applyAlignment="1">
      <alignment horizontal="left"/>
    </xf>
    <xf numFmtId="0" fontId="74" fillId="0" borderId="0" xfId="0" applyFont="1" applyBorder="1" applyAlignment="1">
      <alignment horizontal="right"/>
    </xf>
    <xf numFmtId="0" fontId="74" fillId="0" borderId="0" xfId="0" applyFont="1" applyBorder="1" applyAlignment="1">
      <alignment horizontal="right" wrapText="1"/>
    </xf>
    <xf numFmtId="3" fontId="4" fillId="0" borderId="0" xfId="0" applyNumberFormat="1" applyFont="1" applyAlignment="1">
      <alignment horizontal="left"/>
    </xf>
    <xf numFmtId="3" fontId="4" fillId="0" borderId="0" xfId="0" applyNumberFormat="1" applyFont="1" applyBorder="1" applyAlignment="1">
      <alignment horizontal="right"/>
    </xf>
    <xf numFmtId="9" fontId="4" fillId="0" borderId="0" xfId="2" applyFont="1" applyBorder="1" applyAlignment="1">
      <alignment horizontal="right"/>
    </xf>
    <xf numFmtId="3" fontId="77" fillId="0" borderId="0" xfId="0" applyNumberFormat="1" applyFont="1" applyBorder="1" applyAlignment="1">
      <alignment horizontal="right"/>
    </xf>
    <xf numFmtId="0" fontId="77" fillId="0" borderId="0" xfId="0" quotePrefix="1" applyFont="1" applyBorder="1" applyAlignment="1">
      <alignment horizontal="right"/>
    </xf>
    <xf numFmtId="3" fontId="4" fillId="0" borderId="0" xfId="0" quotePrefix="1" applyNumberFormat="1" applyFont="1" applyBorder="1" applyAlignment="1">
      <alignment horizontal="right"/>
    </xf>
    <xf numFmtId="0" fontId="77" fillId="0" borderId="0" xfId="0" applyFont="1" applyAlignment="1">
      <alignment horizontal="right"/>
    </xf>
    <xf numFmtId="3" fontId="4" fillId="0" borderId="0" xfId="0" applyNumberFormat="1" applyFont="1" applyAlignment="1">
      <alignment horizontal="right"/>
    </xf>
    <xf numFmtId="9" fontId="4" fillId="0" borderId="0" xfId="2" applyFont="1" applyAlignment="1">
      <alignment horizontal="right"/>
    </xf>
    <xf numFmtId="0" fontId="4" fillId="0" borderId="0" xfId="282" applyFont="1" applyBorder="1" applyAlignment="1">
      <alignment horizontal="left"/>
    </xf>
    <xf numFmtId="3" fontId="4" fillId="0" borderId="0" xfId="0" applyNumberFormat="1" applyFont="1" applyFill="1" applyBorder="1" applyAlignment="1">
      <alignment horizontal="right"/>
    </xf>
    <xf numFmtId="0" fontId="77" fillId="0" borderId="0" xfId="0" applyFont="1" applyBorder="1" applyAlignment="1">
      <alignment horizontal="right"/>
    </xf>
    <xf numFmtId="0" fontId="6" fillId="0" borderId="0" xfId="0" applyFont="1" applyAlignment="1">
      <alignment horizontal="right" wrapText="1"/>
    </xf>
    <xf numFmtId="0" fontId="3" fillId="0" borderId="0" xfId="0" applyFont="1" applyBorder="1" applyAlignment="1">
      <alignment horizontal="right" wrapText="1"/>
    </xf>
    <xf numFmtId="0" fontId="3" fillId="0" borderId="0" xfId="0" applyFont="1" applyFill="1" applyBorder="1" applyAlignment="1">
      <alignment horizontal="left"/>
    </xf>
    <xf numFmtId="0" fontId="0" fillId="0" borderId="0" xfId="0" applyAlignment="1">
      <alignment horizontal="right" wrapText="1"/>
    </xf>
    <xf numFmtId="0" fontId="60" fillId="0" borderId="0" xfId="143" applyFont="1" applyBorder="1" applyAlignment="1">
      <alignment horizontal="left" wrapText="1"/>
    </xf>
    <xf numFmtId="0" fontId="6" fillId="0" borderId="0" xfId="0" applyFont="1" applyBorder="1" applyAlignment="1">
      <alignment horizontal="left" wrapText="1"/>
    </xf>
    <xf numFmtId="167" fontId="72" fillId="0" borderId="0" xfId="1" applyNumberFormat="1" applyFont="1" applyAlignment="1">
      <alignment horizontal="right" wrapText="1"/>
    </xf>
    <xf numFmtId="0" fontId="3" fillId="0" borderId="0" xfId="0" applyFont="1" applyBorder="1" applyAlignment="1">
      <alignment horizontal="left"/>
    </xf>
    <xf numFmtId="0" fontId="8" fillId="2" borderId="0" xfId="3" applyFont="1" applyFill="1" applyAlignment="1">
      <alignment horizontal="left" wrapText="1"/>
    </xf>
    <xf numFmtId="3" fontId="4" fillId="0" borderId="0" xfId="0" applyNumberFormat="1" applyFont="1" applyBorder="1" applyAlignment="1">
      <alignment horizontal="right" wrapText="1"/>
    </xf>
    <xf numFmtId="9" fontId="4" fillId="0" borderId="0" xfId="0" applyNumberFormat="1" applyFont="1" applyBorder="1" applyAlignment="1">
      <alignment horizontal="right" wrapText="1"/>
    </xf>
    <xf numFmtId="0" fontId="4" fillId="0" borderId="0" xfId="0" applyFont="1" applyBorder="1" applyAlignment="1">
      <alignment horizontal="right" wrapText="1"/>
    </xf>
    <xf numFmtId="3" fontId="3" fillId="0" borderId="31" xfId="0" applyNumberFormat="1" applyFont="1" applyBorder="1" applyAlignment="1">
      <alignment horizontal="right" wrapText="1"/>
    </xf>
    <xf numFmtId="9" fontId="3" fillId="0" borderId="31" xfId="0" applyNumberFormat="1" applyFont="1" applyBorder="1" applyAlignment="1">
      <alignment horizontal="right" wrapText="1"/>
    </xf>
    <xf numFmtId="3" fontId="3" fillId="0" borderId="0" xfId="0" applyNumberFormat="1" applyFont="1" applyBorder="1" applyAlignment="1">
      <alignment horizontal="right" wrapText="1"/>
    </xf>
    <xf numFmtId="0" fontId="78" fillId="2" borderId="0" xfId="3" applyFont="1" applyFill="1" applyBorder="1"/>
    <xf numFmtId="170" fontId="6" fillId="0" borderId="0" xfId="2" applyNumberFormat="1" applyFont="1" applyBorder="1" applyAlignment="1">
      <alignment horizontal="right"/>
    </xf>
    <xf numFmtId="0" fontId="29" fillId="0" borderId="0" xfId="0" applyFont="1"/>
    <xf numFmtId="170" fontId="29" fillId="0" borderId="0" xfId="0" applyNumberFormat="1" applyFont="1"/>
    <xf numFmtId="0" fontId="79" fillId="2" borderId="0" xfId="0" applyFont="1" applyFill="1" applyBorder="1" applyAlignment="1">
      <alignment wrapText="1"/>
    </xf>
    <xf numFmtId="0" fontId="79" fillId="2" borderId="0" xfId="0" applyFont="1" applyFill="1" applyBorder="1" applyAlignment="1">
      <alignment horizontal="left" wrapText="1"/>
    </xf>
    <xf numFmtId="0" fontId="79" fillId="2" borderId="0" xfId="0" applyFont="1" applyFill="1" applyBorder="1" applyAlignment="1">
      <alignment horizontal="right" wrapText="1"/>
    </xf>
    <xf numFmtId="0" fontId="80" fillId="2" borderId="0" xfId="0" applyFont="1" applyFill="1" applyBorder="1" applyAlignment="1">
      <alignment wrapText="1"/>
    </xf>
    <xf numFmtId="0" fontId="81" fillId="2" borderId="0" xfId="3" applyFont="1" applyFill="1" applyBorder="1" applyAlignment="1">
      <alignment wrapText="1"/>
    </xf>
    <xf numFmtId="0" fontId="80" fillId="2" borderId="0" xfId="0" applyFont="1" applyFill="1" applyBorder="1" applyAlignment="1">
      <alignment horizontal="right" wrapText="1"/>
    </xf>
    <xf numFmtId="17" fontId="80" fillId="2" borderId="0" xfId="0" applyNumberFormat="1" applyFont="1" applyFill="1" applyBorder="1" applyAlignment="1">
      <alignment horizontal="right" wrapText="1"/>
    </xf>
    <xf numFmtId="0" fontId="80" fillId="2" borderId="0" xfId="0" applyFont="1" applyFill="1" applyBorder="1" applyAlignment="1">
      <alignment horizontal="left" wrapText="1"/>
    </xf>
    <xf numFmtId="0" fontId="81" fillId="0" borderId="0" xfId="3" applyFont="1" applyBorder="1" applyAlignment="1">
      <alignment wrapText="1"/>
    </xf>
    <xf numFmtId="0" fontId="81" fillId="2" borderId="0" xfId="3" applyFont="1" applyFill="1" applyBorder="1" applyAlignment="1">
      <alignment horizontal="left" wrapText="1"/>
    </xf>
    <xf numFmtId="0" fontId="82" fillId="2" borderId="0" xfId="3" applyFont="1" applyFill="1" applyBorder="1" applyAlignment="1">
      <alignment wrapText="1"/>
    </xf>
    <xf numFmtId="0" fontId="83" fillId="2" borderId="0" xfId="0" applyFont="1" applyFill="1" applyBorder="1" applyAlignment="1">
      <alignment horizontal="right" wrapText="1"/>
    </xf>
    <xf numFmtId="9" fontId="66" fillId="2" borderId="0" xfId="0" applyNumberFormat="1" applyFont="1" applyFill="1" applyAlignment="1">
      <alignment horizontal="right"/>
    </xf>
    <xf numFmtId="0" fontId="84" fillId="2" borderId="0" xfId="0" applyFont="1" applyFill="1" applyBorder="1"/>
    <xf numFmtId="0" fontId="66" fillId="2" borderId="0" xfId="0" applyFont="1" applyFill="1" applyBorder="1" applyAlignment="1">
      <alignment horizontal="right"/>
    </xf>
    <xf numFmtId="9" fontId="6" fillId="2" borderId="0" xfId="0" applyNumberFormat="1" applyFont="1" applyFill="1" applyAlignment="1">
      <alignment horizontal="right"/>
    </xf>
    <xf numFmtId="0" fontId="61" fillId="2" borderId="17" xfId="0" applyFont="1" applyFill="1" applyBorder="1" applyAlignment="1">
      <alignment horizontal="right"/>
    </xf>
    <xf numFmtId="166" fontId="4" fillId="2" borderId="17" xfId="1" applyNumberFormat="1" applyFont="1" applyFill="1" applyBorder="1" applyAlignment="1">
      <alignment horizontal="right"/>
    </xf>
    <xf numFmtId="166" fontId="3" fillId="2" borderId="17" xfId="1" applyNumberFormat="1" applyFont="1" applyFill="1" applyBorder="1" applyAlignment="1">
      <alignment horizontal="right"/>
    </xf>
    <xf numFmtId="166" fontId="3" fillId="2" borderId="20" xfId="1" applyNumberFormat="1" applyFont="1" applyFill="1" applyBorder="1" applyAlignment="1">
      <alignment horizontal="right"/>
    </xf>
    <xf numFmtId="166" fontId="4" fillId="2" borderId="41" xfId="1" applyNumberFormat="1" applyFont="1" applyFill="1" applyBorder="1" applyAlignment="1">
      <alignment horizontal="right"/>
    </xf>
    <xf numFmtId="166" fontId="3" fillId="2" borderId="42" xfId="1" applyNumberFormat="1" applyFont="1" applyFill="1" applyBorder="1" applyAlignment="1">
      <alignment horizontal="right"/>
    </xf>
    <xf numFmtId="9" fontId="4" fillId="2" borderId="39" xfId="2" applyFont="1" applyFill="1" applyBorder="1" applyAlignment="1">
      <alignment horizontal="right"/>
    </xf>
    <xf numFmtId="9" fontId="4" fillId="2" borderId="40" xfId="2" applyFont="1" applyFill="1" applyBorder="1" applyAlignment="1">
      <alignment horizontal="right"/>
    </xf>
    <xf numFmtId="9" fontId="4" fillId="2" borderId="35" xfId="2" applyFont="1" applyFill="1" applyBorder="1" applyAlignment="1">
      <alignment horizontal="right"/>
    </xf>
    <xf numFmtId="9" fontId="4" fillId="2" borderId="32" xfId="2" applyNumberFormat="1" applyFont="1" applyFill="1" applyBorder="1" applyAlignment="1">
      <alignment horizontal="right"/>
    </xf>
    <xf numFmtId="17" fontId="64" fillId="0" borderId="0" xfId="0" applyNumberFormat="1" applyFont="1" applyBorder="1" applyAlignment="1">
      <alignment horizontal="left"/>
    </xf>
    <xf numFmtId="167" fontId="64" fillId="0" borderId="0" xfId="1" applyNumberFormat="1" applyFont="1" applyBorder="1" applyAlignment="1">
      <alignment horizontal="right"/>
    </xf>
    <xf numFmtId="9" fontId="67" fillId="2" borderId="13" xfId="2" applyFont="1" applyFill="1" applyBorder="1"/>
    <xf numFmtId="9" fontId="67" fillId="2" borderId="18" xfId="2" applyFont="1" applyFill="1" applyBorder="1"/>
    <xf numFmtId="0" fontId="3" fillId="2" borderId="35" xfId="0" applyFont="1" applyFill="1" applyBorder="1" applyAlignment="1">
      <alignment horizontal="right"/>
    </xf>
    <xf numFmtId="3" fontId="4" fillId="2" borderId="18" xfId="0" applyNumberFormat="1" applyFont="1" applyFill="1" applyBorder="1" applyAlignment="1">
      <alignment horizontal="right"/>
    </xf>
    <xf numFmtId="3" fontId="3" fillId="2" borderId="18" xfId="0" applyNumberFormat="1" applyFont="1" applyFill="1" applyBorder="1" applyAlignment="1">
      <alignment horizontal="right"/>
    </xf>
    <xf numFmtId="3" fontId="4" fillId="2" borderId="32" xfId="0" applyNumberFormat="1" applyFont="1" applyFill="1" applyBorder="1" applyAlignment="1">
      <alignment horizontal="right"/>
    </xf>
    <xf numFmtId="3" fontId="3" fillId="2" borderId="35" xfId="0" applyNumberFormat="1" applyFont="1" applyFill="1" applyBorder="1" applyAlignment="1">
      <alignment horizontal="right"/>
    </xf>
    <xf numFmtId="3" fontId="3" fillId="2" borderId="43" xfId="0" applyNumberFormat="1" applyFont="1" applyFill="1" applyBorder="1" applyAlignment="1">
      <alignment horizontal="right"/>
    </xf>
    <xf numFmtId="9" fontId="4" fillId="2" borderId="33" xfId="2" applyFont="1" applyFill="1" applyBorder="1" applyAlignment="1">
      <alignment horizontal="right"/>
    </xf>
    <xf numFmtId="3" fontId="85" fillId="0" borderId="0" xfId="0" applyNumberFormat="1" applyFont="1" applyFill="1" applyBorder="1" applyAlignment="1">
      <alignment horizontal="right"/>
    </xf>
    <xf numFmtId="3" fontId="85" fillId="0" borderId="0" xfId="0" applyNumberFormat="1" applyFont="1" applyFill="1" applyBorder="1" applyAlignment="1">
      <alignment horizontal="right"/>
    </xf>
    <xf numFmtId="3" fontId="85" fillId="0" borderId="0" xfId="0" applyNumberFormat="1" applyFont="1" applyFill="1" applyBorder="1"/>
    <xf numFmtId="17" fontId="16" fillId="2" borderId="0" xfId="6" applyNumberFormat="1" applyFont="1" applyFill="1" applyAlignment="1">
      <alignment horizontal="left"/>
    </xf>
    <xf numFmtId="17" fontId="4" fillId="2" borderId="0" xfId="11" applyNumberFormat="1" applyFont="1" applyFill="1" applyAlignment="1">
      <alignment horizontal="left" wrapText="1"/>
    </xf>
    <xf numFmtId="17" fontId="14" fillId="2" borderId="0" xfId="11" applyNumberFormat="1" applyFont="1" applyFill="1" applyAlignment="1">
      <alignment horizontal="left" wrapText="1"/>
    </xf>
    <xf numFmtId="17" fontId="86" fillId="2" borderId="0" xfId="0" applyNumberFormat="1" applyFont="1" applyFill="1"/>
    <xf numFmtId="167" fontId="86" fillId="2" borderId="0" xfId="1" applyNumberFormat="1" applyFont="1" applyFill="1" applyAlignment="1">
      <alignment horizontal="right"/>
    </xf>
    <xf numFmtId="9" fontId="14" fillId="2" borderId="0" xfId="2" applyNumberFormat="1" applyFont="1" applyFill="1" applyBorder="1" applyAlignment="1">
      <alignment horizontal="right"/>
    </xf>
    <xf numFmtId="167" fontId="6" fillId="0" borderId="0" xfId="1" applyNumberFormat="1" applyFont="1" applyFill="1" applyBorder="1" applyAlignment="1">
      <alignment horizontal="right"/>
    </xf>
    <xf numFmtId="167" fontId="87" fillId="0" borderId="0" xfId="1" applyNumberFormat="1" applyFont="1" applyFill="1" applyBorder="1" applyAlignment="1">
      <alignment horizontal="right"/>
    </xf>
    <xf numFmtId="9" fontId="87" fillId="0" borderId="0" xfId="2" applyFont="1" applyFill="1" applyBorder="1" applyAlignment="1">
      <alignment horizontal="right"/>
    </xf>
    <xf numFmtId="17" fontId="3" fillId="2" borderId="0" xfId="0" applyNumberFormat="1" applyFont="1" applyFill="1" applyBorder="1" applyAlignment="1">
      <alignment horizontal="right" vertical="center"/>
    </xf>
    <xf numFmtId="0" fontId="89" fillId="2" borderId="0" xfId="0" applyFont="1" applyFill="1" applyBorder="1" applyAlignment="1">
      <alignment horizontal="right" wrapText="1"/>
    </xf>
    <xf numFmtId="17" fontId="89" fillId="2" borderId="0" xfId="0" applyNumberFormat="1" applyFont="1" applyFill="1" applyBorder="1" applyAlignment="1">
      <alignment horizontal="right" wrapText="1"/>
    </xf>
    <xf numFmtId="0" fontId="5" fillId="2" borderId="0" xfId="0" applyFont="1" applyFill="1" applyBorder="1" applyAlignment="1">
      <alignment wrapText="1"/>
    </xf>
    <xf numFmtId="170" fontId="87" fillId="0" borderId="0" xfId="2" applyNumberFormat="1" applyFont="1" applyBorder="1"/>
    <xf numFmtId="17" fontId="87" fillId="0" borderId="0" xfId="0" applyNumberFormat="1" applyFont="1" applyBorder="1" applyAlignment="1">
      <alignment horizontal="right"/>
    </xf>
    <xf numFmtId="170" fontId="90" fillId="0" borderId="0" xfId="2" applyNumberFormat="1" applyFont="1" applyBorder="1" applyAlignment="1">
      <alignment horizontal="right"/>
    </xf>
    <xf numFmtId="17" fontId="90" fillId="0" borderId="0" xfId="0" applyNumberFormat="1" applyFont="1" applyBorder="1" applyAlignment="1">
      <alignment horizontal="right"/>
    </xf>
    <xf numFmtId="170" fontId="87" fillId="0" borderId="0" xfId="2" applyNumberFormat="1" applyFont="1" applyBorder="1" applyAlignment="1">
      <alignment horizontal="right"/>
    </xf>
    <xf numFmtId="170" fontId="90" fillId="0" borderId="0" xfId="2" applyNumberFormat="1" applyFont="1" applyBorder="1"/>
    <xf numFmtId="17" fontId="87" fillId="0" borderId="0" xfId="11" applyNumberFormat="1" applyFont="1" applyFill="1" applyAlignment="1">
      <alignment horizontal="left"/>
    </xf>
    <xf numFmtId="168" fontId="87" fillId="0" borderId="18" xfId="56" applyNumberFormat="1" applyFont="1" applyBorder="1"/>
    <xf numFmtId="168" fontId="87" fillId="0" borderId="0" xfId="56" applyNumberFormat="1" applyFont="1" applyBorder="1" applyAlignment="1">
      <alignment horizontal="center"/>
    </xf>
    <xf numFmtId="168" fontId="87" fillId="0" borderId="17" xfId="56" applyNumberFormat="1" applyFont="1" applyBorder="1"/>
    <xf numFmtId="168" fontId="87" fillId="0" borderId="0" xfId="56" applyNumberFormat="1" applyFont="1" applyBorder="1"/>
    <xf numFmtId="168" fontId="87" fillId="0" borderId="0" xfId="56" applyNumberFormat="1" applyFont="1" applyBorder="1" applyAlignment="1"/>
    <xf numFmtId="14" fontId="28" fillId="0" borderId="0" xfId="0" applyNumberFormat="1" applyFont="1"/>
    <xf numFmtId="17" fontId="29" fillId="0" borderId="0" xfId="0" applyNumberFormat="1" applyFont="1" applyBorder="1" applyAlignment="1">
      <alignment horizontal="right"/>
    </xf>
    <xf numFmtId="17" fontId="29" fillId="0" borderId="0" xfId="0" applyNumberFormat="1" applyFont="1" applyBorder="1"/>
    <xf numFmtId="167" fontId="6" fillId="0" borderId="0" xfId="1" applyNumberFormat="1" applyFont="1" applyAlignment="1">
      <alignment horizontal="right"/>
    </xf>
    <xf numFmtId="9" fontId="6" fillId="0" borderId="0" xfId="2" applyFont="1" applyAlignment="1">
      <alignment horizontal="right"/>
    </xf>
    <xf numFmtId="17" fontId="91" fillId="2" borderId="0" xfId="0" applyNumberFormat="1" applyFont="1" applyFill="1" applyBorder="1" applyAlignment="1">
      <alignment horizontal="left"/>
    </xf>
    <xf numFmtId="3" fontId="87" fillId="2" borderId="13" xfId="0" applyNumberFormat="1" applyFont="1" applyFill="1" applyBorder="1"/>
    <xf numFmtId="3" fontId="91" fillId="2" borderId="17" xfId="0" applyNumberFormat="1" applyFont="1" applyFill="1" applyBorder="1"/>
    <xf numFmtId="9" fontId="87" fillId="2" borderId="18" xfId="2" applyFont="1" applyFill="1" applyBorder="1"/>
    <xf numFmtId="9" fontId="87" fillId="2" borderId="13" xfId="2" applyFont="1" applyFill="1" applyBorder="1"/>
    <xf numFmtId="0" fontId="89" fillId="2" borderId="0" xfId="0" applyFont="1" applyFill="1" applyBorder="1" applyAlignment="1">
      <alignment wrapText="1"/>
    </xf>
    <xf numFmtId="0" fontId="20" fillId="2" borderId="0" xfId="0" applyFont="1" applyFill="1" applyBorder="1" applyAlignment="1"/>
    <xf numFmtId="9" fontId="6" fillId="0" borderId="0" xfId="0" applyNumberFormat="1" applyFont="1"/>
    <xf numFmtId="0" fontId="86" fillId="2" borderId="0" xfId="0" applyFont="1" applyFill="1" applyBorder="1"/>
    <xf numFmtId="9" fontId="86" fillId="2" borderId="0" xfId="0" applyNumberFormat="1" applyFont="1" applyFill="1" applyBorder="1"/>
    <xf numFmtId="0" fontId="4" fillId="2" borderId="0" xfId="0" applyFont="1" applyFill="1" applyBorder="1" applyAlignment="1">
      <alignment wrapText="1"/>
    </xf>
    <xf numFmtId="17" fontId="3" fillId="2" borderId="0" xfId="0" applyNumberFormat="1" applyFont="1" applyFill="1" applyBorder="1" applyAlignment="1">
      <alignment horizontal="right" wrapText="1"/>
    </xf>
    <xf numFmtId="17" fontId="88" fillId="2" borderId="0" xfId="0" applyNumberFormat="1" applyFont="1" applyFill="1" applyBorder="1" applyAlignment="1">
      <alignment horizontal="left"/>
    </xf>
    <xf numFmtId="167" fontId="90" fillId="2" borderId="0" xfId="1" applyNumberFormat="1" applyFont="1" applyFill="1" applyBorder="1" applyAlignment="1">
      <alignment horizontal="right"/>
    </xf>
    <xf numFmtId="17" fontId="92" fillId="2" borderId="0" xfId="0" applyNumberFormat="1" applyFont="1" applyFill="1" applyBorder="1" applyAlignment="1">
      <alignment horizontal="left"/>
    </xf>
    <xf numFmtId="167" fontId="86" fillId="2" borderId="0" xfId="1" applyNumberFormat="1" applyFont="1" applyFill="1" applyBorder="1"/>
    <xf numFmtId="0" fontId="90" fillId="2" borderId="0" xfId="0" applyFont="1" applyFill="1" applyBorder="1"/>
    <xf numFmtId="0" fontId="88" fillId="2" borderId="0" xfId="0" applyFont="1" applyFill="1" applyBorder="1" applyAlignment="1">
      <alignment horizontal="right"/>
    </xf>
    <xf numFmtId="2" fontId="90" fillId="2" borderId="0" xfId="0" applyNumberFormat="1" applyFont="1" applyFill="1" applyBorder="1" applyAlignment="1">
      <alignment horizontal="right"/>
    </xf>
    <xf numFmtId="0" fontId="87" fillId="0" borderId="0" xfId="0" applyFont="1"/>
    <xf numFmtId="167" fontId="87" fillId="0" borderId="0" xfId="1" applyNumberFormat="1" applyFont="1" applyAlignment="1">
      <alignment horizontal="right"/>
    </xf>
    <xf numFmtId="17" fontId="90" fillId="0" borderId="0" xfId="0" applyNumberFormat="1" applyFont="1" applyBorder="1" applyAlignment="1">
      <alignment horizontal="left"/>
    </xf>
    <xf numFmtId="167" fontId="90" fillId="0" borderId="0" xfId="1" applyNumberFormat="1" applyFont="1" applyBorder="1" applyAlignment="1">
      <alignment horizontal="right"/>
    </xf>
    <xf numFmtId="0" fontId="5" fillId="2" borderId="0" xfId="0" applyFont="1" applyFill="1"/>
    <xf numFmtId="9" fontId="90" fillId="2" borderId="0" xfId="2" applyNumberFormat="1" applyFont="1" applyFill="1" applyBorder="1" applyAlignment="1">
      <alignment horizontal="right"/>
    </xf>
    <xf numFmtId="17" fontId="88" fillId="2" borderId="0" xfId="0" applyNumberFormat="1" applyFont="1" applyFill="1" applyBorder="1" applyAlignment="1">
      <alignment horizontal="right" wrapText="1"/>
    </xf>
    <xf numFmtId="0" fontId="30" fillId="2" borderId="0" xfId="0" applyFont="1" applyFill="1"/>
    <xf numFmtId="0" fontId="28" fillId="2" borderId="0" xfId="0" applyFont="1" applyFill="1"/>
    <xf numFmtId="17" fontId="93" fillId="2" borderId="0" xfId="6" applyNumberFormat="1" applyFont="1" applyFill="1" applyAlignment="1">
      <alignment horizontal="left"/>
    </xf>
    <xf numFmtId="168" fontId="94" fillId="2" borderId="0" xfId="7" applyNumberFormat="1" applyFont="1" applyFill="1" applyBorder="1"/>
    <xf numFmtId="17" fontId="90" fillId="2" borderId="0" xfId="11" applyNumberFormat="1" applyFont="1" applyFill="1" applyAlignment="1">
      <alignment horizontal="left" wrapText="1"/>
    </xf>
    <xf numFmtId="168" fontId="94" fillId="2" borderId="0" xfId="12" applyNumberFormat="1" applyFont="1" applyFill="1" applyBorder="1" applyAlignment="1">
      <alignment wrapText="1"/>
    </xf>
    <xf numFmtId="17" fontId="86" fillId="2" borderId="0" xfId="11" applyNumberFormat="1" applyFont="1" applyFill="1" applyAlignment="1">
      <alignment horizontal="left" wrapText="1"/>
    </xf>
    <xf numFmtId="167" fontId="86" fillId="2" borderId="0" xfId="1" applyNumberFormat="1" applyFont="1" applyFill="1" applyBorder="1" applyAlignment="1">
      <alignment horizontal="right"/>
    </xf>
    <xf numFmtId="9" fontId="90" fillId="2" borderId="0" xfId="2" applyFont="1" applyFill="1" applyBorder="1"/>
    <xf numFmtId="9" fontId="90" fillId="2" borderId="0" xfId="2" applyFont="1" applyFill="1" applyBorder="1" applyAlignment="1">
      <alignment wrapText="1"/>
    </xf>
    <xf numFmtId="9" fontId="90" fillId="2" borderId="0" xfId="2" applyFont="1" applyFill="1" applyBorder="1" applyAlignment="1">
      <alignment horizontal="right" wrapText="1"/>
    </xf>
    <xf numFmtId="0" fontId="6" fillId="2" borderId="0" xfId="0" applyFont="1" applyFill="1" applyAlignment="1">
      <alignment horizontal="left"/>
    </xf>
    <xf numFmtId="0" fontId="9" fillId="2" borderId="0" xfId="3" applyFont="1" applyFill="1" applyAlignment="1">
      <alignment horizontal="left"/>
    </xf>
    <xf numFmtId="17" fontId="86" fillId="2" borderId="0" xfId="0" applyNumberFormat="1" applyFont="1" applyFill="1" applyBorder="1"/>
    <xf numFmtId="0" fontId="32" fillId="2" borderId="0" xfId="3" applyFont="1" applyFill="1" applyBorder="1" applyAlignment="1">
      <alignment horizontal="left"/>
    </xf>
    <xf numFmtId="9" fontId="14" fillId="2" borderId="0" xfId="0" applyNumberFormat="1" applyFont="1" applyFill="1" applyBorder="1" applyAlignment="1">
      <alignment horizontal="right"/>
    </xf>
    <xf numFmtId="0" fontId="20" fillId="2" borderId="0" xfId="0" applyFont="1" applyFill="1" applyBorder="1" applyAlignment="1">
      <alignment wrapText="1"/>
    </xf>
    <xf numFmtId="0" fontId="30" fillId="2" borderId="0" xfId="3" applyFont="1" applyFill="1"/>
    <xf numFmtId="0" fontId="29" fillId="2" borderId="0" xfId="0" applyFont="1" applyFill="1"/>
    <xf numFmtId="0" fontId="29" fillId="2" borderId="0" xfId="0" applyFont="1" applyFill="1" applyAlignment="1">
      <alignment horizontal="right"/>
    </xf>
    <xf numFmtId="0" fontId="28" fillId="0" borderId="0" xfId="0" applyFont="1"/>
    <xf numFmtId="0" fontId="28" fillId="0" borderId="0" xfId="0" applyFont="1" applyAlignment="1">
      <alignment horizontal="right"/>
    </xf>
    <xf numFmtId="0" fontId="29" fillId="2" borderId="0" xfId="0" applyFont="1" applyFill="1" applyBorder="1" applyAlignment="1"/>
    <xf numFmtId="0" fontId="6" fillId="2" borderId="0" xfId="0" applyFont="1" applyFill="1" applyBorder="1" applyAlignment="1"/>
    <xf numFmtId="17" fontId="91" fillId="2" borderId="0" xfId="0" applyNumberFormat="1" applyFont="1" applyFill="1" applyAlignment="1">
      <alignment horizontal="left"/>
    </xf>
    <xf numFmtId="168" fontId="94" fillId="2" borderId="0" xfId="7" applyNumberFormat="1" applyFont="1" applyFill="1"/>
    <xf numFmtId="168" fontId="94" fillId="2" borderId="0" xfId="12" applyNumberFormat="1" applyFont="1" applyFill="1" applyAlignment="1">
      <alignment wrapText="1"/>
    </xf>
    <xf numFmtId="167" fontId="86" fillId="2" borderId="0" xfId="1" applyNumberFormat="1" applyFont="1" applyFill="1"/>
    <xf numFmtId="0" fontId="92" fillId="0" borderId="31" xfId="0" applyNumberFormat="1" applyFont="1" applyFill="1" applyBorder="1" applyAlignment="1" applyProtection="1">
      <alignment wrapText="1"/>
    </xf>
    <xf numFmtId="0" fontId="14" fillId="0" borderId="31" xfId="0" applyNumberFormat="1" applyFont="1" applyFill="1" applyBorder="1" applyAlignment="1" applyProtection="1">
      <alignment horizontal="right" wrapText="1"/>
    </xf>
    <xf numFmtId="1" fontId="14" fillId="0" borderId="0" xfId="184" applyNumberFormat="1" applyFont="1" applyFill="1" applyBorder="1" applyAlignment="1">
      <alignment vertical="center" wrapText="1"/>
    </xf>
    <xf numFmtId="9" fontId="14" fillId="0" borderId="0" xfId="184" applyNumberFormat="1" applyFont="1" applyFill="1" applyBorder="1" applyAlignment="1">
      <alignment vertical="center" wrapText="1"/>
    </xf>
    <xf numFmtId="0" fontId="13" fillId="0" borderId="45" xfId="0" applyNumberFormat="1" applyFont="1" applyFill="1" applyBorder="1" applyAlignment="1" applyProtection="1">
      <alignment horizontal="right" wrapText="1"/>
    </xf>
    <xf numFmtId="0" fontId="13" fillId="0" borderId="31" xfId="0" applyNumberFormat="1" applyFont="1" applyFill="1" applyBorder="1" applyAlignment="1" applyProtection="1">
      <alignment horizontal="right" wrapText="1"/>
    </xf>
    <xf numFmtId="0" fontId="13" fillId="0" borderId="44" xfId="184" applyFont="1" applyFill="1" applyBorder="1" applyAlignment="1">
      <alignment vertical="center" wrapText="1"/>
    </xf>
    <xf numFmtId="9" fontId="13" fillId="0" borderId="0" xfId="184" applyNumberFormat="1" applyFont="1" applyFill="1" applyAlignment="1">
      <alignment vertical="center" wrapText="1"/>
    </xf>
    <xf numFmtId="17" fontId="90" fillId="0" borderId="0" xfId="0" applyNumberFormat="1" applyFont="1" applyAlignment="1">
      <alignment horizontal="left"/>
    </xf>
    <xf numFmtId="167" fontId="90" fillId="0" borderId="0" xfId="1" applyNumberFormat="1" applyFont="1" applyAlignment="1">
      <alignment horizontal="right"/>
    </xf>
    <xf numFmtId="170" fontId="90" fillId="0" borderId="0" xfId="2" applyNumberFormat="1" applyFont="1"/>
    <xf numFmtId="17" fontId="87" fillId="0" borderId="0" xfId="0" applyNumberFormat="1" applyFont="1" applyAlignment="1">
      <alignment horizontal="right"/>
    </xf>
    <xf numFmtId="170" fontId="87" fillId="0" borderId="0" xfId="2" applyNumberFormat="1" applyFont="1"/>
    <xf numFmtId="9" fontId="90" fillId="2" borderId="0" xfId="2" applyFont="1" applyFill="1"/>
    <xf numFmtId="17" fontId="88" fillId="2" borderId="0" xfId="0" applyNumberFormat="1" applyFont="1" applyFill="1" applyAlignment="1">
      <alignment wrapText="1"/>
    </xf>
    <xf numFmtId="17" fontId="88" fillId="2" borderId="0" xfId="0" applyNumberFormat="1" applyFont="1" applyFill="1" applyAlignment="1">
      <alignment horizontal="right" wrapText="1"/>
    </xf>
    <xf numFmtId="9" fontId="90" fillId="2" borderId="0" xfId="2" applyFont="1" applyFill="1" applyAlignment="1">
      <alignment horizontal="right"/>
    </xf>
    <xf numFmtId="9" fontId="90" fillId="2" borderId="0" xfId="2" applyNumberFormat="1" applyFont="1" applyFill="1" applyAlignment="1">
      <alignment horizontal="right"/>
    </xf>
    <xf numFmtId="9" fontId="87" fillId="0" borderId="0" xfId="0" applyNumberFormat="1" applyFont="1" applyFill="1" applyBorder="1" applyAlignment="1">
      <alignment horizontal="right"/>
    </xf>
    <xf numFmtId="3" fontId="87" fillId="0" borderId="0" xfId="0" applyNumberFormat="1" applyFont="1" applyFill="1" applyBorder="1" applyAlignment="1">
      <alignment horizontal="right"/>
    </xf>
    <xf numFmtId="49" fontId="6" fillId="0" borderId="0" xfId="0" applyNumberFormat="1" applyFont="1" applyFill="1" applyBorder="1"/>
    <xf numFmtId="167" fontId="20" fillId="2" borderId="0" xfId="1" applyNumberFormat="1" applyFont="1" applyFill="1" applyBorder="1" applyAlignment="1">
      <alignment horizontal="right"/>
    </xf>
    <xf numFmtId="17" fontId="16" fillId="0" borderId="0" xfId="0" applyNumberFormat="1" applyFont="1" applyFill="1" applyBorder="1" applyAlignment="1">
      <alignment horizontal="right" wrapText="1"/>
    </xf>
    <xf numFmtId="9" fontId="20" fillId="2" borderId="0" xfId="2" applyFont="1" applyFill="1" applyBorder="1" applyAlignment="1">
      <alignment horizontal="right"/>
    </xf>
    <xf numFmtId="0" fontId="95" fillId="2" borderId="0" xfId="3" applyFont="1" applyFill="1" applyBorder="1" applyAlignment="1">
      <alignment wrapText="1"/>
    </xf>
    <xf numFmtId="0" fontId="20" fillId="2" borderId="0" xfId="39" applyFont="1" applyFill="1" applyAlignment="1"/>
    <xf numFmtId="0" fontId="31" fillId="2" borderId="0" xfId="5" applyFont="1" applyFill="1" applyAlignment="1"/>
    <xf numFmtId="0" fontId="26" fillId="2" borderId="0" xfId="5" applyFont="1" applyFill="1" applyAlignment="1"/>
    <xf numFmtId="0" fontId="24" fillId="2" borderId="0" xfId="5" applyFont="1" applyFill="1" applyAlignment="1"/>
    <xf numFmtId="0" fontId="25" fillId="2" borderId="0" xfId="5" applyFont="1" applyFill="1" applyAlignment="1"/>
    <xf numFmtId="0" fontId="0" fillId="0" borderId="0" xfId="0" applyBorder="1" applyAlignment="1">
      <alignment horizontal="left"/>
    </xf>
    <xf numFmtId="0" fontId="0" fillId="0" borderId="31" xfId="0" applyBorder="1" applyAlignment="1">
      <alignment horizontal="left"/>
    </xf>
    <xf numFmtId="0" fontId="0" fillId="0" borderId="31" xfId="0" applyBorder="1"/>
    <xf numFmtId="17" fontId="6" fillId="0" borderId="0" xfId="11" applyNumberFormat="1" applyFont="1" applyFill="1" applyAlignment="1">
      <alignment horizontal="left"/>
    </xf>
    <xf numFmtId="17" fontId="6" fillId="0" borderId="0" xfId="11" applyNumberFormat="1" applyFont="1" applyFill="1" applyBorder="1" applyAlignment="1">
      <alignment horizontal="left"/>
    </xf>
    <xf numFmtId="0" fontId="9" fillId="2" borderId="0" xfId="3" applyFont="1" applyFill="1" applyAlignment="1">
      <alignment wrapText="1"/>
    </xf>
    <xf numFmtId="17" fontId="88" fillId="2" borderId="0" xfId="0" applyNumberFormat="1" applyFont="1" applyFill="1" applyAlignment="1">
      <alignment horizontal="left"/>
    </xf>
    <xf numFmtId="167" fontId="90" fillId="2" borderId="0" xfId="1" applyNumberFormat="1" applyFont="1" applyFill="1" applyAlignment="1">
      <alignment horizontal="right"/>
    </xf>
    <xf numFmtId="17" fontId="92" fillId="2" borderId="0" xfId="0" applyNumberFormat="1" applyFont="1" applyFill="1" applyAlignment="1">
      <alignment horizontal="left"/>
    </xf>
    <xf numFmtId="0" fontId="32" fillId="2" borderId="0" xfId="3" applyFont="1" applyFill="1" applyAlignment="1">
      <alignment wrapText="1"/>
    </xf>
    <xf numFmtId="0" fontId="97" fillId="2" borderId="0" xfId="3" applyFont="1" applyFill="1"/>
    <xf numFmtId="9" fontId="20" fillId="2" borderId="0" xfId="0" applyNumberFormat="1" applyFont="1" applyFill="1" applyAlignment="1">
      <alignment horizontal="right"/>
    </xf>
    <xf numFmtId="14" fontId="89" fillId="2" borderId="0" xfId="0" applyNumberFormat="1" applyFont="1" applyFill="1" applyBorder="1" applyAlignment="1">
      <alignment horizontal="right" wrapText="1"/>
    </xf>
    <xf numFmtId="3" fontId="3" fillId="2" borderId="33" xfId="0" applyNumberFormat="1" applyFont="1" applyFill="1" applyBorder="1" applyAlignment="1">
      <alignment horizontal="right"/>
    </xf>
    <xf numFmtId="0" fontId="96" fillId="2" borderId="0" xfId="3" applyFont="1" applyFill="1"/>
    <xf numFmtId="0" fontId="56" fillId="0" borderId="0" xfId="0" applyFont="1"/>
    <xf numFmtId="3" fontId="30" fillId="2" borderId="0" xfId="0" applyNumberFormat="1" applyFont="1" applyFill="1"/>
    <xf numFmtId="9" fontId="30" fillId="2" borderId="0" xfId="2" applyFont="1" applyFill="1"/>
    <xf numFmtId="0" fontId="45" fillId="0" borderId="0" xfId="0" applyFont="1"/>
    <xf numFmtId="9" fontId="28" fillId="0" borderId="0" xfId="0" applyNumberFormat="1" applyFont="1"/>
    <xf numFmtId="164" fontId="14" fillId="2" borderId="0" xfId="1" applyFont="1" applyFill="1" applyBorder="1"/>
    <xf numFmtId="3" fontId="87" fillId="0" borderId="0" xfId="1" applyNumberFormat="1" applyFont="1" applyFill="1" applyBorder="1" applyAlignment="1">
      <alignment horizontal="right"/>
    </xf>
    <xf numFmtId="0" fontId="98" fillId="0" borderId="0" xfId="0" applyFont="1" applyFill="1" applyBorder="1" applyAlignment="1">
      <alignment horizontal="right"/>
    </xf>
    <xf numFmtId="0" fontId="87" fillId="0" borderId="0" xfId="0" applyFont="1" applyFill="1" applyBorder="1" applyAlignment="1">
      <alignment horizontal="right" wrapText="1"/>
    </xf>
    <xf numFmtId="167" fontId="6" fillId="2" borderId="0" xfId="1" applyNumberFormat="1" applyFont="1" applyFill="1" applyBorder="1" applyAlignment="1">
      <alignment horizontal="right"/>
    </xf>
    <xf numFmtId="0" fontId="87" fillId="0" borderId="0" xfId="0" applyFont="1" applyBorder="1" applyAlignment="1">
      <alignment horizontal="left"/>
    </xf>
    <xf numFmtId="0" fontId="87" fillId="2" borderId="0" xfId="0" applyFont="1" applyFill="1" applyBorder="1" applyAlignment="1">
      <alignment horizontal="right"/>
    </xf>
    <xf numFmtId="167" fontId="87" fillId="2" borderId="0" xfId="1" applyNumberFormat="1" applyFont="1" applyFill="1" applyBorder="1" applyAlignment="1">
      <alignment horizontal="right"/>
    </xf>
    <xf numFmtId="167" fontId="87" fillId="2" borderId="4" xfId="1" applyNumberFormat="1" applyFont="1" applyFill="1" applyBorder="1" applyAlignment="1">
      <alignment horizontal="right"/>
    </xf>
    <xf numFmtId="167" fontId="6" fillId="2" borderId="4" xfId="1" applyNumberFormat="1" applyFont="1" applyFill="1" applyBorder="1" applyAlignment="1">
      <alignment horizontal="right"/>
    </xf>
    <xf numFmtId="9" fontId="90" fillId="0" borderId="0" xfId="0" applyNumberFormat="1" applyFont="1" applyBorder="1" applyAlignment="1">
      <alignment horizontal="right" wrapText="1"/>
    </xf>
    <xf numFmtId="0" fontId="88" fillId="0" borderId="0" xfId="0" applyFont="1" applyBorder="1" applyAlignment="1">
      <alignment horizontal="right" wrapText="1"/>
    </xf>
    <xf numFmtId="167" fontId="3" fillId="0" borderId="0" xfId="1" applyNumberFormat="1" applyFont="1" applyBorder="1" applyAlignment="1">
      <alignment horizontal="right" wrapText="1"/>
    </xf>
    <xf numFmtId="17" fontId="3" fillId="2" borderId="0" xfId="0" applyNumberFormat="1" applyFont="1" applyFill="1" applyAlignment="1">
      <alignment horizontal="left"/>
    </xf>
    <xf numFmtId="17" fontId="13" fillId="2" borderId="0" xfId="0" applyNumberFormat="1" applyFont="1" applyFill="1" applyAlignment="1">
      <alignment horizontal="left"/>
    </xf>
    <xf numFmtId="167" fontId="14" fillId="2" borderId="0" xfId="1" applyNumberFormat="1" applyFont="1" applyFill="1"/>
    <xf numFmtId="0" fontId="11" fillId="2" borderId="0" xfId="0" applyFont="1" applyFill="1" applyAlignment="1">
      <alignment horizontal="left" wrapText="1"/>
    </xf>
  </cellXfs>
  <cellStyles count="368">
    <cellStyle name="20% - Accent1" xfId="160" builtinId="30" customBuiltin="1"/>
    <cellStyle name="20% - Accent2" xfId="164" builtinId="34" customBuiltin="1"/>
    <cellStyle name="20% - Accent3" xfId="168" builtinId="38" customBuiltin="1"/>
    <cellStyle name="20% - Accent4" xfId="172" builtinId="42" customBuiltin="1"/>
    <cellStyle name="20% - Accent5" xfId="176" builtinId="46" customBuiltin="1"/>
    <cellStyle name="20% - Accent6" xfId="180" builtinId="50" customBuiltin="1"/>
    <cellStyle name="40% - Accent1" xfId="161" builtinId="31" customBuiltin="1"/>
    <cellStyle name="40% - Accent2" xfId="165" builtinId="35" customBuiltin="1"/>
    <cellStyle name="40% - Accent3" xfId="169" builtinId="39" customBuiltin="1"/>
    <cellStyle name="40% - Accent4" xfId="173" builtinId="43" customBuiltin="1"/>
    <cellStyle name="40% - Accent5" xfId="177" builtinId="47" customBuiltin="1"/>
    <cellStyle name="40% - Accent6" xfId="181" builtinId="51" customBuiltin="1"/>
    <cellStyle name="60% - Accent1" xfId="162" builtinId="32" customBuiltin="1"/>
    <cellStyle name="60% - Accent2" xfId="166" builtinId="36" customBuiltin="1"/>
    <cellStyle name="60% - Accent3" xfId="170" builtinId="40" customBuiltin="1"/>
    <cellStyle name="60% - Accent4" xfId="174" builtinId="44" customBuiltin="1"/>
    <cellStyle name="60% - Accent5" xfId="178" builtinId="48" customBuiltin="1"/>
    <cellStyle name="60% - Accent6" xfId="182" builtinId="52" customBuiltin="1"/>
    <cellStyle name="Accent1" xfId="159" builtinId="29" customBuiltin="1"/>
    <cellStyle name="Accent2" xfId="163" builtinId="33" customBuiltin="1"/>
    <cellStyle name="Accent3" xfId="167" builtinId="37" customBuiltin="1"/>
    <cellStyle name="Accent4" xfId="171" builtinId="41" customBuiltin="1"/>
    <cellStyle name="Accent5" xfId="175" builtinId="45" customBuiltin="1"/>
    <cellStyle name="Accent6" xfId="179" builtinId="49" customBuiltin="1"/>
    <cellStyle name="Bad" xfId="148" builtinId="27" customBuiltin="1"/>
    <cellStyle name="Calculation" xfId="152" builtinId="22" customBuiltin="1"/>
    <cellStyle name="Check Cell" xfId="154" builtinId="23" customBuiltin="1"/>
    <cellStyle name="Comma" xfId="1" builtinId="3"/>
    <cellStyle name="Comma 10" xfId="56"/>
    <cellStyle name="Comma 11" xfId="185"/>
    <cellStyle name="Comma 12" xfId="191"/>
    <cellStyle name="Comma 13" xfId="284"/>
    <cellStyle name="Comma 2" xfId="12"/>
    <cellStyle name="Comma 2 10" xfId="57"/>
    <cellStyle name="Comma 2 11" xfId="186"/>
    <cellStyle name="Comma 2 12" xfId="193"/>
    <cellStyle name="Comma 2 13" xfId="279"/>
    <cellStyle name="Comma 2 14" xfId="285"/>
    <cellStyle name="Comma 2 2" xfId="28"/>
    <cellStyle name="Comma 2 2 10" xfId="187"/>
    <cellStyle name="Comma 2 2 11" xfId="194"/>
    <cellStyle name="Comma 2 2 12" xfId="286"/>
    <cellStyle name="Comma 2 2 2" xfId="41"/>
    <cellStyle name="Comma 2 2 2 10" xfId="289"/>
    <cellStyle name="Comma 2 2 2 2" xfId="70"/>
    <cellStyle name="Comma 2 2 2 2 2" xfId="112"/>
    <cellStyle name="Comma 2 2 2 2 2 2" xfId="246"/>
    <cellStyle name="Comma 2 2 2 2 2 3" xfId="338"/>
    <cellStyle name="Comma 2 2 2 2 3" xfId="204"/>
    <cellStyle name="Comma 2 2 2 2 4" xfId="296"/>
    <cellStyle name="Comma 2 2 2 3" xfId="77"/>
    <cellStyle name="Comma 2 2 2 3 2" xfId="119"/>
    <cellStyle name="Comma 2 2 2 3 2 2" xfId="253"/>
    <cellStyle name="Comma 2 2 2 3 2 3" xfId="345"/>
    <cellStyle name="Comma 2 2 2 3 3" xfId="211"/>
    <cellStyle name="Comma 2 2 2 3 4" xfId="303"/>
    <cellStyle name="Comma 2 2 2 4" xfId="84"/>
    <cellStyle name="Comma 2 2 2 4 2" xfId="126"/>
    <cellStyle name="Comma 2 2 2 4 2 2" xfId="260"/>
    <cellStyle name="Comma 2 2 2 4 2 3" xfId="352"/>
    <cellStyle name="Comma 2 2 2 4 3" xfId="218"/>
    <cellStyle name="Comma 2 2 2 4 4" xfId="310"/>
    <cellStyle name="Comma 2 2 2 5" xfId="91"/>
    <cellStyle name="Comma 2 2 2 5 2" xfId="133"/>
    <cellStyle name="Comma 2 2 2 5 2 2" xfId="267"/>
    <cellStyle name="Comma 2 2 2 5 2 3" xfId="359"/>
    <cellStyle name="Comma 2 2 2 5 3" xfId="225"/>
    <cellStyle name="Comma 2 2 2 5 4" xfId="317"/>
    <cellStyle name="Comma 2 2 2 6" xfId="98"/>
    <cellStyle name="Comma 2 2 2 6 2" xfId="140"/>
    <cellStyle name="Comma 2 2 2 6 2 2" xfId="274"/>
    <cellStyle name="Comma 2 2 2 6 2 3" xfId="366"/>
    <cellStyle name="Comma 2 2 2 6 3" xfId="232"/>
    <cellStyle name="Comma 2 2 2 6 4" xfId="324"/>
    <cellStyle name="Comma 2 2 2 7" xfId="105"/>
    <cellStyle name="Comma 2 2 2 7 2" xfId="239"/>
    <cellStyle name="Comma 2 2 2 7 3" xfId="331"/>
    <cellStyle name="Comma 2 2 2 8" xfId="63"/>
    <cellStyle name="Comma 2 2 2 9" xfId="197"/>
    <cellStyle name="Comma 2 2 3" xfId="67"/>
    <cellStyle name="Comma 2 2 3 2" xfId="109"/>
    <cellStyle name="Comma 2 2 3 2 2" xfId="243"/>
    <cellStyle name="Comma 2 2 3 2 3" xfId="335"/>
    <cellStyle name="Comma 2 2 3 3" xfId="201"/>
    <cellStyle name="Comma 2 2 3 4" xfId="293"/>
    <cellStyle name="Comma 2 2 4" xfId="74"/>
    <cellStyle name="Comma 2 2 4 2" xfId="116"/>
    <cellStyle name="Comma 2 2 4 2 2" xfId="250"/>
    <cellStyle name="Comma 2 2 4 2 3" xfId="342"/>
    <cellStyle name="Comma 2 2 4 3" xfId="208"/>
    <cellStyle name="Comma 2 2 4 4" xfId="300"/>
    <cellStyle name="Comma 2 2 5" xfId="81"/>
    <cellStyle name="Comma 2 2 5 2" xfId="123"/>
    <cellStyle name="Comma 2 2 5 2 2" xfId="257"/>
    <cellStyle name="Comma 2 2 5 2 3" xfId="349"/>
    <cellStyle name="Comma 2 2 5 3" xfId="215"/>
    <cellStyle name="Comma 2 2 5 4" xfId="307"/>
    <cellStyle name="Comma 2 2 6" xfId="88"/>
    <cellStyle name="Comma 2 2 6 2" xfId="130"/>
    <cellStyle name="Comma 2 2 6 2 2" xfId="264"/>
    <cellStyle name="Comma 2 2 6 2 3" xfId="356"/>
    <cellStyle name="Comma 2 2 6 3" xfId="222"/>
    <cellStyle name="Comma 2 2 6 4" xfId="314"/>
    <cellStyle name="Comma 2 2 7" xfId="95"/>
    <cellStyle name="Comma 2 2 7 2" xfId="137"/>
    <cellStyle name="Comma 2 2 7 2 2" xfId="271"/>
    <cellStyle name="Comma 2 2 7 2 3" xfId="363"/>
    <cellStyle name="Comma 2 2 7 3" xfId="229"/>
    <cellStyle name="Comma 2 2 7 4" xfId="321"/>
    <cellStyle name="Comma 2 2 8" xfId="102"/>
    <cellStyle name="Comma 2 2 8 2" xfId="236"/>
    <cellStyle name="Comma 2 2 8 3" xfId="328"/>
    <cellStyle name="Comma 2 2 9" xfId="60"/>
    <cellStyle name="Comma 2 3" xfId="44"/>
    <cellStyle name="Comma 2 3 10" xfId="195"/>
    <cellStyle name="Comma 2 3 11" xfId="287"/>
    <cellStyle name="Comma 2 3 2" xfId="68"/>
    <cellStyle name="Comma 2 3 2 2" xfId="110"/>
    <cellStyle name="Comma 2 3 2 2 2" xfId="244"/>
    <cellStyle name="Comma 2 3 2 2 3" xfId="336"/>
    <cellStyle name="Comma 2 3 2 3" xfId="202"/>
    <cellStyle name="Comma 2 3 2 4" xfId="294"/>
    <cellStyle name="Comma 2 3 3" xfId="75"/>
    <cellStyle name="Comma 2 3 3 2" xfId="117"/>
    <cellStyle name="Comma 2 3 3 2 2" xfId="251"/>
    <cellStyle name="Comma 2 3 3 2 3" xfId="343"/>
    <cellStyle name="Comma 2 3 3 3" xfId="209"/>
    <cellStyle name="Comma 2 3 3 4" xfId="301"/>
    <cellStyle name="Comma 2 3 4" xfId="82"/>
    <cellStyle name="Comma 2 3 4 2" xfId="124"/>
    <cellStyle name="Comma 2 3 4 2 2" xfId="258"/>
    <cellStyle name="Comma 2 3 4 2 3" xfId="350"/>
    <cellStyle name="Comma 2 3 4 3" xfId="216"/>
    <cellStyle name="Comma 2 3 4 4" xfId="308"/>
    <cellStyle name="Comma 2 3 5" xfId="89"/>
    <cellStyle name="Comma 2 3 5 2" xfId="131"/>
    <cellStyle name="Comma 2 3 5 2 2" xfId="265"/>
    <cellStyle name="Comma 2 3 5 2 3" xfId="357"/>
    <cellStyle name="Comma 2 3 5 3" xfId="223"/>
    <cellStyle name="Comma 2 3 5 4" xfId="315"/>
    <cellStyle name="Comma 2 3 6" xfId="96"/>
    <cellStyle name="Comma 2 3 6 2" xfId="138"/>
    <cellStyle name="Comma 2 3 6 2 2" xfId="272"/>
    <cellStyle name="Comma 2 3 6 2 3" xfId="364"/>
    <cellStyle name="Comma 2 3 6 3" xfId="230"/>
    <cellStyle name="Comma 2 3 6 4" xfId="322"/>
    <cellStyle name="Comma 2 3 7" xfId="103"/>
    <cellStyle name="Comma 2 3 7 2" xfId="237"/>
    <cellStyle name="Comma 2 3 7 3" xfId="329"/>
    <cellStyle name="Comma 2 3 8" xfId="61"/>
    <cellStyle name="Comma 2 3 9" xfId="189"/>
    <cellStyle name="Comma 2 4" xfId="38"/>
    <cellStyle name="Comma 2 4 2" xfId="108"/>
    <cellStyle name="Comma 2 4 2 2" xfId="242"/>
    <cellStyle name="Comma 2 4 2 3" xfId="334"/>
    <cellStyle name="Comma 2 4 3" xfId="66"/>
    <cellStyle name="Comma 2 4 4" xfId="200"/>
    <cellStyle name="Comma 2 4 5" xfId="292"/>
    <cellStyle name="Comma 2 5" xfId="17"/>
    <cellStyle name="Comma 2 5 2" xfId="115"/>
    <cellStyle name="Comma 2 5 2 2" xfId="249"/>
    <cellStyle name="Comma 2 5 2 3" xfId="341"/>
    <cellStyle name="Comma 2 5 3" xfId="73"/>
    <cellStyle name="Comma 2 5 4" xfId="207"/>
    <cellStyle name="Comma 2 5 5" xfId="299"/>
    <cellStyle name="Comma 2 6" xfId="80"/>
    <cellStyle name="Comma 2 6 2" xfId="122"/>
    <cellStyle name="Comma 2 6 2 2" xfId="256"/>
    <cellStyle name="Comma 2 6 2 3" xfId="348"/>
    <cellStyle name="Comma 2 6 3" xfId="214"/>
    <cellStyle name="Comma 2 6 4" xfId="306"/>
    <cellStyle name="Comma 2 7" xfId="87"/>
    <cellStyle name="Comma 2 7 2" xfId="129"/>
    <cellStyle name="Comma 2 7 2 2" xfId="263"/>
    <cellStyle name="Comma 2 7 2 3" xfId="355"/>
    <cellStyle name="Comma 2 7 3" xfId="221"/>
    <cellStyle name="Comma 2 7 4" xfId="313"/>
    <cellStyle name="Comma 2 8" xfId="94"/>
    <cellStyle name="Comma 2 8 2" xfId="136"/>
    <cellStyle name="Comma 2 8 2 2" xfId="270"/>
    <cellStyle name="Comma 2 8 2 3" xfId="362"/>
    <cellStyle name="Comma 2 8 3" xfId="228"/>
    <cellStyle name="Comma 2 8 4" xfId="320"/>
    <cellStyle name="Comma 2 9" xfId="101"/>
    <cellStyle name="Comma 2 9 2" xfId="235"/>
    <cellStyle name="Comma 2 9 3" xfId="327"/>
    <cellStyle name="Comma 3" xfId="7"/>
    <cellStyle name="Comma 3 10" xfId="188"/>
    <cellStyle name="Comma 3 11" xfId="196"/>
    <cellStyle name="Comma 3 12" xfId="288"/>
    <cellStyle name="Comma 3 2" xfId="42"/>
    <cellStyle name="Comma 3 2 10" xfId="290"/>
    <cellStyle name="Comma 3 2 2" xfId="71"/>
    <cellStyle name="Comma 3 2 2 2" xfId="113"/>
    <cellStyle name="Comma 3 2 2 2 2" xfId="247"/>
    <cellStyle name="Comma 3 2 2 2 3" xfId="339"/>
    <cellStyle name="Comma 3 2 2 3" xfId="205"/>
    <cellStyle name="Comma 3 2 2 4" xfId="297"/>
    <cellStyle name="Comma 3 2 3" xfId="78"/>
    <cellStyle name="Comma 3 2 3 2" xfId="120"/>
    <cellStyle name="Comma 3 2 3 2 2" xfId="254"/>
    <cellStyle name="Comma 3 2 3 2 3" xfId="346"/>
    <cellStyle name="Comma 3 2 3 3" xfId="212"/>
    <cellStyle name="Comma 3 2 3 4" xfId="304"/>
    <cellStyle name="Comma 3 2 4" xfId="85"/>
    <cellStyle name="Comma 3 2 4 2" xfId="127"/>
    <cellStyle name="Comma 3 2 4 2 2" xfId="261"/>
    <cellStyle name="Comma 3 2 4 2 3" xfId="353"/>
    <cellStyle name="Comma 3 2 4 3" xfId="219"/>
    <cellStyle name="Comma 3 2 4 4" xfId="311"/>
    <cellStyle name="Comma 3 2 5" xfId="92"/>
    <cellStyle name="Comma 3 2 5 2" xfId="134"/>
    <cellStyle name="Comma 3 2 5 2 2" xfId="268"/>
    <cellStyle name="Comma 3 2 5 2 3" xfId="360"/>
    <cellStyle name="Comma 3 2 5 3" xfId="226"/>
    <cellStyle name="Comma 3 2 5 4" xfId="318"/>
    <cellStyle name="Comma 3 2 6" xfId="99"/>
    <cellStyle name="Comma 3 2 6 2" xfId="141"/>
    <cellStyle name="Comma 3 2 6 2 2" xfId="275"/>
    <cellStyle name="Comma 3 2 6 2 3" xfId="367"/>
    <cellStyle name="Comma 3 2 6 3" xfId="233"/>
    <cellStyle name="Comma 3 2 6 4" xfId="325"/>
    <cellStyle name="Comma 3 2 7" xfId="106"/>
    <cellStyle name="Comma 3 2 7 2" xfId="240"/>
    <cellStyle name="Comma 3 2 7 3" xfId="332"/>
    <cellStyle name="Comma 3 2 8" xfId="64"/>
    <cellStyle name="Comma 3 2 9" xfId="198"/>
    <cellStyle name="Comma 3 3" xfId="20"/>
    <cellStyle name="Comma 3 3 2" xfId="111"/>
    <cellStyle name="Comma 3 3 2 2" xfId="245"/>
    <cellStyle name="Comma 3 3 2 3" xfId="337"/>
    <cellStyle name="Comma 3 3 3" xfId="69"/>
    <cellStyle name="Comma 3 3 4" xfId="203"/>
    <cellStyle name="Comma 3 3 5" xfId="295"/>
    <cellStyle name="Comma 3 4" xfId="76"/>
    <cellStyle name="Comma 3 4 2" xfId="118"/>
    <cellStyle name="Comma 3 4 2 2" xfId="252"/>
    <cellStyle name="Comma 3 4 2 3" xfId="344"/>
    <cellStyle name="Comma 3 4 3" xfId="210"/>
    <cellStyle name="Comma 3 4 4" xfId="302"/>
    <cellStyle name="Comma 3 5" xfId="83"/>
    <cellStyle name="Comma 3 5 2" xfId="125"/>
    <cellStyle name="Comma 3 5 2 2" xfId="259"/>
    <cellStyle name="Comma 3 5 2 3" xfId="351"/>
    <cellStyle name="Comma 3 5 3" xfId="217"/>
    <cellStyle name="Comma 3 5 4" xfId="309"/>
    <cellStyle name="Comma 3 6" xfId="90"/>
    <cellStyle name="Comma 3 6 2" xfId="132"/>
    <cellStyle name="Comma 3 6 2 2" xfId="266"/>
    <cellStyle name="Comma 3 6 2 3" xfId="358"/>
    <cellStyle name="Comma 3 6 3" xfId="224"/>
    <cellStyle name="Comma 3 6 4" xfId="316"/>
    <cellStyle name="Comma 3 7" xfId="97"/>
    <cellStyle name="Comma 3 7 2" xfId="139"/>
    <cellStyle name="Comma 3 7 2 2" xfId="273"/>
    <cellStyle name="Comma 3 7 2 3" xfId="365"/>
    <cellStyle name="Comma 3 7 3" xfId="231"/>
    <cellStyle name="Comma 3 7 4" xfId="323"/>
    <cellStyle name="Comma 3 8" xfId="104"/>
    <cellStyle name="Comma 3 8 2" xfId="238"/>
    <cellStyle name="Comma 3 8 3" xfId="330"/>
    <cellStyle name="Comma 3 9" xfId="62"/>
    <cellStyle name="Comma 4" xfId="47"/>
    <cellStyle name="Comma 4 2" xfId="107"/>
    <cellStyle name="Comma 4 2 2" xfId="241"/>
    <cellStyle name="Comma 4 2 3" xfId="333"/>
    <cellStyle name="Comma 4 3" xfId="65"/>
    <cellStyle name="Comma 4 4" xfId="190"/>
    <cellStyle name="Comma 4 5" xfId="199"/>
    <cellStyle name="Comma 4 6" xfId="291"/>
    <cellStyle name="Comma 5" xfId="35"/>
    <cellStyle name="Comma 5 2" xfId="114"/>
    <cellStyle name="Comma 5 2 2" xfId="248"/>
    <cellStyle name="Comma 5 2 3" xfId="340"/>
    <cellStyle name="Comma 5 3" xfId="72"/>
    <cellStyle name="Comma 5 4" xfId="206"/>
    <cellStyle name="Comma 5 5" xfId="298"/>
    <cellStyle name="Comma 6" xfId="21"/>
    <cellStyle name="Comma 6 2" xfId="121"/>
    <cellStyle name="Comma 6 2 2" xfId="255"/>
    <cellStyle name="Comma 6 2 3" xfId="347"/>
    <cellStyle name="Comma 6 3" xfId="79"/>
    <cellStyle name="Comma 6 4" xfId="213"/>
    <cellStyle name="Comma 6 5" xfId="305"/>
    <cellStyle name="Comma 7" xfId="86"/>
    <cellStyle name="Comma 7 2" xfId="128"/>
    <cellStyle name="Comma 7 2 2" xfId="262"/>
    <cellStyle name="Comma 7 2 3" xfId="354"/>
    <cellStyle name="Comma 7 3" xfId="220"/>
    <cellStyle name="Comma 7 4" xfId="312"/>
    <cellStyle name="Comma 8" xfId="93"/>
    <cellStyle name="Comma 8 2" xfId="135"/>
    <cellStyle name="Comma 8 2 2" xfId="269"/>
    <cellStyle name="Comma 8 2 3" xfId="361"/>
    <cellStyle name="Comma 8 3" xfId="227"/>
    <cellStyle name="Comma 8 4" xfId="319"/>
    <cellStyle name="Comma 9" xfId="100"/>
    <cellStyle name="Comma 9 2" xfId="234"/>
    <cellStyle name="Comma 9 3" xfId="326"/>
    <cellStyle name="Explanatory Text" xfId="157" builtinId="53" customBuiltin="1"/>
    <cellStyle name="Followed Hyperlink 2" xfId="278"/>
    <cellStyle name="Followed Hyperlink 3" xfId="276"/>
    <cellStyle name="Good" xfId="147" builtinId="26" customBuiltin="1"/>
    <cellStyle name="Heading 1" xfId="143" builtinId="16" customBuiltin="1"/>
    <cellStyle name="Heading 2" xfId="144" builtinId="17" customBuiltin="1"/>
    <cellStyle name="Heading 3" xfId="145" builtinId="18" customBuiltin="1"/>
    <cellStyle name="Heading 4" xfId="146" builtinId="19" customBuiltin="1"/>
    <cellStyle name="Hyperlink" xfId="3" builtinId="8"/>
    <cellStyle name="Hyperlink 2" xfId="14"/>
    <cellStyle name="Hyperlink 2 2" xfId="27"/>
    <cellStyle name="Hyperlink 2 3" xfId="59"/>
    <cellStyle name="Hyperlink 3" xfId="9"/>
    <cellStyle name="Hyperlink 3 2" xfId="32"/>
    <cellStyle name="Hyperlink 3 2 2" xfId="277"/>
    <cellStyle name="Hyperlink 3 3" xfId="58"/>
    <cellStyle name="Hyperlink 4" xfId="192"/>
    <cellStyle name="Hyperlink 4 2" xfId="283"/>
    <cellStyle name="Input" xfId="150" builtinId="20" customBuiltin="1"/>
    <cellStyle name="Linked Cell" xfId="153" builtinId="24" customBuiltin="1"/>
    <cellStyle name="Neutral" xfId="149" builtinId="28" customBuiltin="1"/>
    <cellStyle name="Normal" xfId="0" builtinId="0"/>
    <cellStyle name="Normal 10" xfId="49"/>
    <cellStyle name="Normal 2" xfId="5"/>
    <cellStyle name="Normal 2 2" xfId="11"/>
    <cellStyle name="Normal 2 2 2" xfId="48"/>
    <cellStyle name="Normal 2 2 2 2" xfId="52"/>
    <cellStyle name="Normal 2 2 2 2 2" xfId="53"/>
    <cellStyle name="Normal 2 2 2 2 2 2" xfId="55"/>
    <cellStyle name="Normal 2 2 3" xfId="50"/>
    <cellStyle name="Normal 2 2 4" xfId="26"/>
    <cellStyle name="Normal 2 3" xfId="29"/>
    <cellStyle name="Normal 2 3 2" xfId="40"/>
    <cellStyle name="Normal 2 3 3" xfId="51"/>
    <cellStyle name="Normal 3" xfId="10"/>
    <cellStyle name="Normal 3 2" xfId="43"/>
    <cellStyle name="Normal 3 3" xfId="36"/>
    <cellStyle name="Normal 4" xfId="15"/>
    <cellStyle name="Normal 4 2" xfId="39"/>
    <cellStyle name="Normal 4 3" xfId="37"/>
    <cellStyle name="Normal 5" xfId="6"/>
    <cellStyle name="Normal 5 2" xfId="31"/>
    <cellStyle name="Normal 6" xfId="33"/>
    <cellStyle name="Normal 6 2" xfId="34"/>
    <cellStyle name="Normal 6 3" xfId="183"/>
    <cellStyle name="Normal 7" xfId="184"/>
    <cellStyle name="Normal 9" xfId="4"/>
    <cellStyle name="Normal_Annex country park" xfId="281"/>
    <cellStyle name="Normal_Museums &amp; Art Galleries" xfId="282"/>
    <cellStyle name="Note" xfId="156" builtinId="10" customBuiltin="1"/>
    <cellStyle name="Output" xfId="151" builtinId="21" customBuiltin="1"/>
    <cellStyle name="Percent" xfId="2" builtinId="5"/>
    <cellStyle name="Percent 2" xfId="13"/>
    <cellStyle name="Percent 2 2" xfId="24"/>
    <cellStyle name="Percent 2 2 2" xfId="46"/>
    <cellStyle name="Percent 2 3" xfId="25"/>
    <cellStyle name="Percent 2 4" xfId="23"/>
    <cellStyle name="Percent 2 4 2" xfId="45"/>
    <cellStyle name="Percent 2 5" xfId="18"/>
    <cellStyle name="Percent 3" xfId="16"/>
    <cellStyle name="Percent 3 2" xfId="30"/>
    <cellStyle name="Percent 3 3" xfId="19"/>
    <cellStyle name="Percent 4" xfId="8"/>
    <cellStyle name="Percent 4 2" xfId="22"/>
    <cellStyle name="Percent 8 2" xfId="54"/>
    <cellStyle name="style5" xfId="280"/>
    <cellStyle name="Title" xfId="142" builtinId="15" customBuiltin="1"/>
    <cellStyle name="Total" xfId="158" builtinId="25" customBuiltin="1"/>
    <cellStyle name="Warning Text" xfId="155" builtinId="11" customBuiltin="1"/>
  </cellStyles>
  <dxfs count="960">
    <dxf>
      <font>
        <b val="0"/>
        <i/>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i val="0"/>
        <strike val="0"/>
        <condense val="0"/>
        <extend val="0"/>
        <outline val="0"/>
        <shadow val="0"/>
        <u val="none"/>
        <vertAlign val="baseline"/>
        <sz val="12"/>
        <color theme="1"/>
        <name val="Arial"/>
        <scheme val="none"/>
      </font>
      <numFmt numFmtId="166" formatCode="_-* #,##0.0_-;\-* #,##0.0_-;_-* &quot;-&quot;??_-;_-@_-"/>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right style="thin">
          <color auto="1"/>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bottom" textRotation="0" wrapText="1" indent="0" justifyLastLine="0" shrinkToFit="0" readingOrder="0"/>
    </dxf>
    <dxf>
      <border outline="0">
        <left style="medium">
          <color auto="1"/>
        </left>
        <right style="medium">
          <color auto="1"/>
        </right>
        <top style="medium">
          <color indexed="64"/>
        </top>
        <bottom style="medium">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0" indent="0" justifyLastLine="0" shrinkToFit="0" readingOrder="0"/>
    </dxf>
    <dxf>
      <border outline="0">
        <bottom style="medium">
          <color auto="1"/>
        </bottom>
      </border>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medium">
          <color auto="1"/>
        </left>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outline="0">
        <right style="medium">
          <color auto="1"/>
        </right>
      </border>
    </dxf>
    <dxf>
      <border outline="0">
        <left style="medium">
          <color auto="1"/>
        </left>
        <right style="medium">
          <color indexed="64"/>
        </right>
        <top style="medium">
          <color indexed="64"/>
        </top>
        <bottom style="medium">
          <color auto="1"/>
        </bottom>
      </border>
    </dxf>
    <dxf>
      <font>
        <strike val="0"/>
        <outline val="0"/>
        <shadow val="0"/>
        <u val="none"/>
        <vertAlign val="baseline"/>
        <color auto="1"/>
        <name val="Arial"/>
        <scheme val="none"/>
      </font>
    </dxf>
    <dxf>
      <border outline="0">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rgb="FF4BACC6"/>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border diagonalUp="0" diagonalDown="0">
        <left/>
        <right style="thin">
          <color auto="1"/>
        </right>
        <top/>
        <bottom/>
        <vertical/>
        <horizontal/>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font>
    </dxf>
    <dxf>
      <font>
        <b val="0"/>
      </font>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alignment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theme="1"/>
        <name val="Arial"/>
        <scheme val="none"/>
      </font>
    </dxf>
    <dxf>
      <font>
        <strike val="0"/>
        <outline val="0"/>
        <shadow val="0"/>
        <u val="none"/>
        <vertAlign val="baseline"/>
        <color theme="1"/>
        <name val="Arial"/>
        <scheme val="none"/>
      </font>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2" formatCode="mmm\-yy"/>
      <alignment horizontal="left" vertical="bottom" textRotation="0" wrapText="0" indent="0" justifyLastLine="0" shrinkToFit="0" readingOrder="0"/>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Arial"/>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numFmt numFmtId="170"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8"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alignment horizontal="left" vertical="bottom" textRotation="0" indent="0" justifyLastLine="0" shrinkToFit="0" readingOrder="0"/>
    </dxf>
    <dxf>
      <border diagonalUp="0" diagonalDown="0">
        <left style="medium">
          <color auto="1"/>
        </left>
        <right style="medium">
          <color auto="1"/>
        </right>
        <top style="medium">
          <color auto="1"/>
        </top>
        <bottom style="medium">
          <color auto="1"/>
        </bottom>
      </border>
    </dxf>
    <dxf>
      <font>
        <b val="0"/>
        <i val="0"/>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color theme="1"/>
        <name val="Arial"/>
        <scheme val="none"/>
      </font>
    </dxf>
    <dxf>
      <font>
        <b val="0"/>
        <strike val="0"/>
        <outline val="0"/>
        <shadow val="0"/>
        <u val="none"/>
        <vertAlign val="baseline"/>
        <color theme="1"/>
        <name val="Arial"/>
        <scheme val="none"/>
      </font>
    </dxf>
    <dxf>
      <font>
        <strike val="0"/>
        <outline val="0"/>
        <shadow val="0"/>
        <u val="none"/>
        <vertAlign val="baseline"/>
        <sz val="11"/>
        <color theme="1"/>
        <name val="Arial"/>
        <scheme val="none"/>
      </font>
      <numFmt numFmtId="13" formatCode="0%"/>
      <alignment horizontal="right" vertical="bottom" textRotation="0" wrapText="0" indent="0" justifyLastLine="0" shrinkToFit="0" readingOrder="0"/>
    </dxf>
    <dxf>
      <font>
        <b val="0"/>
        <strike val="0"/>
        <outline val="0"/>
        <shadow val="0"/>
        <u val="none"/>
        <vertAlign val="baseline"/>
        <sz val="11"/>
        <color theme="1"/>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name val="Arial"/>
        <scheme val="none"/>
      </font>
      <numFmt numFmtId="13" formatCode="0%"/>
      <alignment horizontal="right" vertical="bottom" textRotation="0" wrapText="0" indent="0" justifyLastLine="0" shrinkToFit="0" readingOrder="0"/>
    </dxf>
    <dxf>
      <font>
        <strike val="0"/>
        <outline val="0"/>
        <shadow val="0"/>
        <u val="none"/>
        <vertAlign val="baseline"/>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Arial"/>
        <scheme val="none"/>
      </font>
    </dxf>
    <dxf>
      <font>
        <strike val="0"/>
        <outline val="0"/>
        <shadow val="0"/>
        <u val="none"/>
        <vertAlign val="baseline"/>
        <name val="Arial"/>
        <scheme val="none"/>
      </font>
    </dxf>
    <dxf>
      <font>
        <b val="0"/>
        <strike val="0"/>
        <outline val="0"/>
        <shadow val="0"/>
        <u val="none"/>
        <vertAlign val="baseline"/>
        <name val="Arial"/>
        <scheme val="none"/>
      </font>
      <numFmt numFmtId="13" formatCode="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strike val="0"/>
        <outline val="0"/>
        <shadow val="0"/>
        <u val="none"/>
        <vertAlign val="baseline"/>
        <name val="Arial"/>
        <scheme val="none"/>
      </font>
    </dxf>
    <dxf>
      <font>
        <b val="0"/>
        <strike val="0"/>
        <outline val="0"/>
        <shadow val="0"/>
        <u val="none"/>
        <vertAlign val="baseline"/>
        <name val="Arial"/>
        <scheme val="none"/>
      </font>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strike val="0"/>
        <outline val="0"/>
        <shadow val="0"/>
        <u val="none"/>
        <vertAlign val="baseline"/>
        <color auto="1"/>
      </font>
    </dxf>
    <dxf>
      <font>
        <b val="0"/>
        <i val="0"/>
        <strike val="0"/>
        <condense val="0"/>
        <extend val="0"/>
        <outline val="0"/>
        <shadow val="0"/>
        <u val="none"/>
        <vertAlign val="baseline"/>
        <sz val="12"/>
        <color auto="1"/>
        <name val="Arial"/>
        <scheme val="none"/>
      </font>
      <numFmt numFmtId="22" formatCode="mmm\-yy"/>
      <fill>
        <patternFill patternType="solid">
          <fgColor indexed="64"/>
          <bgColor theme="0"/>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border diagonalUp="0" diagonalDown="0">
        <left style="thin">
          <color auto="1"/>
        </left>
        <right style="thin">
          <color auto="1"/>
        </right>
        <top style="thin">
          <color auto="1"/>
        </top>
        <bottom style="thin">
          <color auto="1"/>
        </bottom>
      </border>
    </dxf>
    <dxf>
      <font>
        <strike val="0"/>
        <outline val="0"/>
        <shadow val="0"/>
        <vertAlign val="baseline"/>
        <sz val="12"/>
        <name val="Arial"/>
        <scheme val="none"/>
      </font>
      <numFmt numFmtId="22" formatCode="mmm\-yy"/>
      <fill>
        <patternFill patternType="none">
          <fgColor indexed="64"/>
          <bgColor auto="1"/>
        </patternFill>
      </fill>
    </dxf>
    <dxf>
      <font>
        <b val="0"/>
        <i val="0"/>
        <strike val="0"/>
        <condense val="0"/>
        <extend val="0"/>
        <outline val="0"/>
        <shadow val="0"/>
        <u val="none"/>
        <vertAlign val="baseline"/>
        <sz val="12"/>
        <color theme="1"/>
        <name val="Arial"/>
        <scheme val="none"/>
      </font>
      <numFmt numFmtId="19" formatCode="dd/mm/yyyy"/>
      <fill>
        <patternFill patternType="none">
          <fgColor indexed="64"/>
          <bgColor auto="1"/>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1" indent="0" justifyLastLine="0" shrinkToFit="0" readingOrder="0"/>
    </dxf>
    <dxf>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color auto="1"/>
        <name val="Arial"/>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vertAlign val="baseline"/>
        <sz val="12"/>
        <name val="Arial"/>
        <scheme val="none"/>
      </font>
      <alignment vertical="bottom" textRotation="0"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rgb="FFFFFF0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numFmt numFmtId="22" formatCode="mmm\-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ertAlign val="baseline"/>
        <sz val="12"/>
        <color theme="10"/>
        <name val="Arial Narrow"/>
        <scheme val="none"/>
      </font>
      <fill>
        <patternFill patternType="solid">
          <fgColor indexed="64"/>
          <bgColor theme="0"/>
        </patternFill>
      </fill>
      <alignment vertical="bottom" textRotation="0" wrapText="1" indent="0" justifyLastLine="0" shrinkToFit="0" readingOrder="0"/>
    </dxf>
    <dxf>
      <border outline="0">
        <left style="medium">
          <color auto="1"/>
        </left>
        <right style="medium">
          <color auto="1"/>
        </right>
        <top style="medium">
          <color auto="1"/>
        </top>
        <bottom style="medium">
          <color auto="1"/>
        </bottom>
      </border>
    </dxf>
    <dxf>
      <font>
        <strike val="0"/>
        <outline val="0"/>
        <shadow val="0"/>
        <vertAlign val="baseline"/>
        <sz val="12"/>
        <name val="Arial Narrow"/>
        <scheme val="none"/>
      </font>
      <alignment textRotation="0" wrapText="1" indent="0" justifyLastLine="0" shrinkToFit="0" readingOrder="0"/>
    </dxf>
    <dxf>
      <font>
        <b/>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s>
  <tableStyles count="0" defaultTableStyle="TableStyleMedium2" defaultPivotStyle="PivotStyleLight16"/>
  <colors>
    <mruColors>
      <color rgb="FF0000FF"/>
      <color rgb="FF190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Tourism Businesses operating in NI</a:t>
            </a:r>
          </a:p>
        </c:rich>
      </c:tx>
      <c:layout>
        <c:manualLayout>
          <c:xMode val="edge"/>
          <c:yMode val="edge"/>
          <c:x val="1.3960609831591524E-2"/>
          <c:y val="2.86738351254480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chart'!$A$20</c:f>
              <c:strCache>
                <c:ptCount val="1"/>
                <c:pt idx="0">
                  <c:v>All tourism related industries</c:v>
                </c:pt>
              </c:strCache>
            </c:strRef>
          </c:tx>
          <c:spPr>
            <a:ln w="28575" cap="rnd">
              <a:solidFill>
                <a:schemeClr val="accent1"/>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chart'!$B$20:$I$20</c:f>
              <c:numCache>
                <c:formatCode>#,##0</c:formatCode>
                <c:ptCount val="8"/>
                <c:pt idx="0">
                  <c:v>4705</c:v>
                </c:pt>
                <c:pt idx="1">
                  <c:v>4890</c:v>
                </c:pt>
                <c:pt idx="2">
                  <c:v>5065</c:v>
                </c:pt>
                <c:pt idx="3">
                  <c:v>5225</c:v>
                </c:pt>
                <c:pt idx="4">
                  <c:v>5405</c:v>
                </c:pt>
                <c:pt idx="5">
                  <c:v>5520</c:v>
                </c:pt>
                <c:pt idx="6">
                  <c:v>5570</c:v>
                </c:pt>
                <c:pt idx="7">
                  <c:v>5825</c:v>
                </c:pt>
              </c:numCache>
            </c:numRef>
          </c:val>
          <c:smooth val="0"/>
          <c:extLst>
            <c:ext xmlns:c16="http://schemas.microsoft.com/office/drawing/2014/chart" uri="{C3380CC4-5D6E-409C-BE32-E72D297353CC}">
              <c16:uniqueId val="{00000000-EDF9-42C3-8278-3ADDDDE4D8E0}"/>
            </c:ext>
          </c:extLst>
        </c:ser>
        <c:dLbls>
          <c:showLegendKey val="0"/>
          <c:showVal val="0"/>
          <c:showCatName val="0"/>
          <c:showSerName val="0"/>
          <c:showPercent val="0"/>
          <c:showBubbleSize val="0"/>
        </c:dLbls>
        <c:smooth val="0"/>
        <c:axId val="479661288"/>
        <c:axId val="479663640"/>
      </c:lineChart>
      <c:catAx>
        <c:axId val="47966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3640"/>
        <c:crosses val="autoZero"/>
        <c:auto val="1"/>
        <c:lblAlgn val="ctr"/>
        <c:lblOffset val="100"/>
        <c:noMultiLvlLbl val="0"/>
      </c:catAx>
      <c:valAx>
        <c:axId val="479663640"/>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1288"/>
        <c:crosses val="autoZero"/>
        <c:crossBetween val="between"/>
        <c:majorUnit val="2000"/>
        <c:dispUnits>
          <c:builtInUnit val="thousands"/>
          <c:dispUnitsLbl>
            <c:layout/>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 registered Businesses</a:t>
            </a:r>
          </a:p>
        </c:rich>
      </c:tx>
      <c:layout>
        <c:manualLayout>
          <c:xMode val="edge"/>
          <c:yMode val="edge"/>
          <c:x val="2.4053031232934695E-2"/>
          <c:y val="4.004037366811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chart'!$C$28:$I$28</c:f>
              <c:numCache>
                <c:formatCode>0%</c:formatCode>
                <c:ptCount val="7"/>
                <c:pt idx="0">
                  <c:v>3.9319872476089264E-2</c:v>
                </c:pt>
                <c:pt idx="1">
                  <c:v>3.5787321063394682E-2</c:v>
                </c:pt>
                <c:pt idx="2">
                  <c:v>3.1589338598223098E-2</c:v>
                </c:pt>
                <c:pt idx="3">
                  <c:v>3.4449760765550237E-2</c:v>
                </c:pt>
                <c:pt idx="4">
                  <c:v>2.1276595744680851E-2</c:v>
                </c:pt>
                <c:pt idx="5">
                  <c:v>9.057971014492754E-3</c:v>
                </c:pt>
                <c:pt idx="6">
                  <c:v>4.5780969479353679E-2</c:v>
                </c:pt>
              </c:numCache>
            </c:numRef>
          </c:val>
          <c:extLst>
            <c:ext xmlns:c16="http://schemas.microsoft.com/office/drawing/2014/chart" uri="{C3380CC4-5D6E-409C-BE32-E72D297353CC}">
              <c16:uniqueId val="{00000000-DCD0-4A5F-88FD-CDEEA63E51D7}"/>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chart'!$C$29:$I$29</c:f>
              <c:numCache>
                <c:formatCode>0%</c:formatCode>
                <c:ptCount val="7"/>
                <c:pt idx="0">
                  <c:v>2.8934420210031578E-2</c:v>
                </c:pt>
                <c:pt idx="1">
                  <c:v>2.226821782884876E-2</c:v>
                </c:pt>
                <c:pt idx="2">
                  <c:v>3.4140892271172243E-2</c:v>
                </c:pt>
                <c:pt idx="3">
                  <c:v>1.9308668647042938E-2</c:v>
                </c:pt>
                <c:pt idx="4">
                  <c:v>7.9480725923963443E-3</c:v>
                </c:pt>
                <c:pt idx="5">
                  <c:v>2.0370613746878697E-2</c:v>
                </c:pt>
                <c:pt idx="6">
                  <c:v>1.6035548686244204E-2</c:v>
                </c:pt>
              </c:numCache>
            </c:numRef>
          </c:val>
          <c:extLst>
            <c:ext xmlns:c16="http://schemas.microsoft.com/office/drawing/2014/chart" uri="{C3380CC4-5D6E-409C-BE32-E72D297353CC}">
              <c16:uniqueId val="{00000001-DCD0-4A5F-88FD-CDEEA63E51D7}"/>
            </c:ext>
          </c:extLst>
        </c:ser>
        <c:dLbls>
          <c:showLegendKey val="0"/>
          <c:showVal val="0"/>
          <c:showCatName val="0"/>
          <c:showSerName val="0"/>
          <c:showPercent val="0"/>
          <c:showBubbleSize val="0"/>
        </c:dLbls>
        <c:gapWidth val="77"/>
        <c:overlap val="-27"/>
        <c:axId val="480053656"/>
        <c:axId val="480051696"/>
        <c:extLst>
          <c:ext xmlns:c15="http://schemas.microsoft.com/office/drawing/2012/chart" uri="{02D57815-91ED-43cb-92C2-25804820EDAC}">
            <c15:filteredBarSeries>
              <c15:ser>
                <c:idx val="0"/>
                <c:order val="0"/>
                <c:tx>
                  <c:strRef>
                    <c:extLst>
                      <c:ext uri="{02D57815-91ED-43cb-92C2-25804820EDAC}">
                        <c15:formulaRef>
                          <c15:sqref>'businesses chart'!$B$23</c15:sqref>
                        </c15:formulaRef>
                      </c:ext>
                    </c:extLst>
                    <c:strCache>
                      <c:ptCount val="1"/>
                      <c:pt idx="0">
                        <c:v>Accommodation for visitors</c:v>
                      </c:pt>
                    </c:strCache>
                  </c:strRef>
                </c:tx>
                <c:spPr>
                  <a:solidFill>
                    <a:schemeClr val="accent3"/>
                  </a:solidFill>
                  <a:ln>
                    <a:noFill/>
                  </a:ln>
                  <a:effectLst/>
                </c:spPr>
                <c:invertIfNegative val="0"/>
                <c:cat>
                  <c:numRef>
                    <c:extLst>
                      <c:ex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c:ext uri="{02D57815-91ED-43cb-92C2-25804820EDAC}">
                        <c15:formulaRef>
                          <c15:sqref>'businesses chart'!$C$23:$I$23</c15:sqref>
                        </c15:formulaRef>
                      </c:ext>
                    </c:extLst>
                    <c:numCache>
                      <c:formatCode>0%</c:formatCode>
                      <c:ptCount val="7"/>
                      <c:pt idx="0">
                        <c:v>3.1746031746031744E-2</c:v>
                      </c:pt>
                      <c:pt idx="1">
                        <c:v>1.5384615384615385E-2</c:v>
                      </c:pt>
                      <c:pt idx="2">
                        <c:v>6.0606060606060608E-2</c:v>
                      </c:pt>
                      <c:pt idx="3">
                        <c:v>4.2857142857142858E-2</c:v>
                      </c:pt>
                      <c:pt idx="4">
                        <c:v>1.3698630136986301E-2</c:v>
                      </c:pt>
                      <c:pt idx="5">
                        <c:v>2.7027027027027029E-2</c:v>
                      </c:pt>
                      <c:pt idx="6">
                        <c:v>5.2631578947368418E-2</c:v>
                      </c:pt>
                    </c:numCache>
                  </c:numRef>
                </c:val>
                <c:extLst>
                  <c:ext xmlns:c16="http://schemas.microsoft.com/office/drawing/2014/chart" uri="{C3380CC4-5D6E-409C-BE32-E72D297353CC}">
                    <c16:uniqueId val="{00000002-DCD0-4A5F-88FD-CDEEA63E51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'businesses chart'!$B$24</c15:sqref>
                        </c15:formulaRef>
                      </c:ext>
                    </c:extLst>
                    <c:strCache>
                      <c:ptCount val="1"/>
                      <c:pt idx="0">
                        <c:v>Food and beverage serving activities</c:v>
                      </c:pt>
                    </c:strCache>
                  </c:strRef>
                </c:tx>
                <c:spPr>
                  <a:solidFill>
                    <a:schemeClr val="accent3">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chart'!$C$24:$I$24</c15:sqref>
                        </c15:formulaRef>
                      </c:ext>
                    </c:extLst>
                    <c:numCache>
                      <c:formatCode>0%</c:formatCode>
                      <c:ptCount val="7"/>
                      <c:pt idx="0">
                        <c:v>3.8284839203675342E-2</c:v>
                      </c:pt>
                      <c:pt idx="1">
                        <c:v>4.2772861356932153E-2</c:v>
                      </c:pt>
                      <c:pt idx="2">
                        <c:v>3.2531824611032531E-2</c:v>
                      </c:pt>
                      <c:pt idx="3">
                        <c:v>3.4246575342465752E-2</c:v>
                      </c:pt>
                      <c:pt idx="4">
                        <c:v>2.119205298013245E-2</c:v>
                      </c:pt>
                      <c:pt idx="5">
                        <c:v>1.0376134889753566E-2</c:v>
                      </c:pt>
                      <c:pt idx="6">
                        <c:v>5.1347881899871634E-2</c:v>
                      </c:pt>
                    </c:numCache>
                  </c:numRef>
                </c:val>
                <c:extLst xmlns:c15="http://schemas.microsoft.com/office/drawing/2012/chart">
                  <c:ext xmlns:c16="http://schemas.microsoft.com/office/drawing/2014/chart" uri="{C3380CC4-5D6E-409C-BE32-E72D297353CC}">
                    <c16:uniqueId val="{00000003-DCD0-4A5F-88FD-CDEEA63E51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'businesses chart'!$B$25</c15:sqref>
                        </c15:formulaRef>
                      </c:ext>
                    </c:extLst>
                    <c:strCache>
                      <c:ptCount val="1"/>
                      <c:pt idx="0">
                        <c:v>Transport</c:v>
                      </c:pt>
                    </c:strCache>
                  </c:strRef>
                </c:tx>
                <c:spPr>
                  <a:solidFill>
                    <a:schemeClr val="accent3">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chart'!$C$25:$I$25</c15:sqref>
                        </c15:formulaRef>
                      </c:ext>
                    </c:extLst>
                    <c:numCache>
                      <c:formatCode>0%</c:formatCode>
                      <c:ptCount val="7"/>
                      <c:pt idx="0">
                        <c:v>7.2463768115942032E-2</c:v>
                      </c:pt>
                      <c:pt idx="1">
                        <c:v>-2.7027027027027029E-2</c:v>
                      </c:pt>
                      <c:pt idx="2">
                        <c:v>0</c:v>
                      </c:pt>
                      <c:pt idx="3">
                        <c:v>1.3888888888888888E-2</c:v>
                      </c:pt>
                      <c:pt idx="4">
                        <c:v>0</c:v>
                      </c:pt>
                      <c:pt idx="5">
                        <c:v>-4.1095890410958902E-2</c:v>
                      </c:pt>
                      <c:pt idx="6">
                        <c:v>1.4285714285714285E-2</c:v>
                      </c:pt>
                    </c:numCache>
                  </c:numRef>
                </c:val>
                <c:extLst xmlns:c15="http://schemas.microsoft.com/office/drawing/2012/chart">
                  <c:ext xmlns:c16="http://schemas.microsoft.com/office/drawing/2014/chart" uri="{C3380CC4-5D6E-409C-BE32-E72D297353CC}">
                    <c16:uniqueId val="{00000004-DCD0-4A5F-88FD-CDEEA63E51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'businesses chart'!$B$26</c15:sqref>
                        </c15:formulaRef>
                      </c:ext>
                    </c:extLst>
                    <c:strCache>
                      <c:ptCount val="1"/>
                      <c:pt idx="0">
                        <c:v>Sporting and recreational activities</c:v>
                      </c:pt>
                    </c:strCache>
                  </c:strRef>
                </c:tx>
                <c:spPr>
                  <a:solidFill>
                    <a:schemeClr val="accent3">
                      <a:lumMod val="40000"/>
                      <a:lumOff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chart'!$C$26:$I$26</c15:sqref>
                        </c15:formulaRef>
                      </c:ext>
                    </c:extLst>
                    <c:numCache>
                      <c:formatCode>0%</c:formatCode>
                      <c:ptCount val="7"/>
                      <c:pt idx="0">
                        <c:v>3.896103896103896E-2</c:v>
                      </c:pt>
                      <c:pt idx="1">
                        <c:v>0.05</c:v>
                      </c:pt>
                      <c:pt idx="2">
                        <c:v>1.1904761904761904E-2</c:v>
                      </c:pt>
                      <c:pt idx="3">
                        <c:v>3.5294117647058823E-2</c:v>
                      </c:pt>
                      <c:pt idx="4">
                        <c:v>3.4090909090909088E-2</c:v>
                      </c:pt>
                      <c:pt idx="5">
                        <c:v>3.2967032967032968E-2</c:v>
                      </c:pt>
                      <c:pt idx="6">
                        <c:v>2.1276595744680851E-2</c:v>
                      </c:pt>
                    </c:numCache>
                  </c:numRef>
                </c:val>
                <c:extLst xmlns:c15="http://schemas.microsoft.com/office/drawing/2012/chart">
                  <c:ext xmlns:c16="http://schemas.microsoft.com/office/drawing/2014/chart" uri="{C3380CC4-5D6E-409C-BE32-E72D297353CC}">
                    <c16:uniqueId val="{00000005-DCD0-4A5F-88FD-CDEEA63E51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'businesses chart'!$B$27</c15:sqref>
                        </c15:formulaRef>
                      </c:ext>
                    </c:extLst>
                    <c:strCache>
                      <c:ptCount val="1"/>
                      <c:pt idx="0">
                        <c:v>Other</c:v>
                      </c:pt>
                    </c:strCache>
                  </c:strRef>
                </c:tx>
                <c:spPr>
                  <a:solidFill>
                    <a:schemeClr val="accent3">
                      <a:lumMod val="20000"/>
                      <a:lumOff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chart'!$C$27:$I$27</c15:sqref>
                        </c15:formulaRef>
                      </c:ext>
                    </c:extLst>
                    <c:numCache>
                      <c:formatCode>0%</c:formatCode>
                      <c:ptCount val="7"/>
                      <c:pt idx="0">
                        <c:v>5.128205128205128E-2</c:v>
                      </c:pt>
                      <c:pt idx="1">
                        <c:v>2.4390243902439025E-2</c:v>
                      </c:pt>
                      <c:pt idx="2">
                        <c:v>4.7619047619047616E-2</c:v>
                      </c:pt>
                      <c:pt idx="3">
                        <c:v>4.5454545454545456E-2</c:v>
                      </c:pt>
                      <c:pt idx="4">
                        <c:v>4.3478260869565216E-2</c:v>
                      </c:pt>
                      <c:pt idx="5">
                        <c:v>0</c:v>
                      </c:pt>
                      <c:pt idx="6">
                        <c:v>1.0416666666666666E-2</c:v>
                      </c:pt>
                    </c:numCache>
                  </c:numRef>
                </c:val>
                <c:extLst xmlns:c15="http://schemas.microsoft.com/office/drawing/2012/chart">
                  <c:ext xmlns:c16="http://schemas.microsoft.com/office/drawing/2014/chart" uri="{C3380CC4-5D6E-409C-BE32-E72D297353CC}">
                    <c16:uniqueId val="{00000006-DCD0-4A5F-88FD-CDEEA63E51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'businesses chart'!$B$30</c15:sqref>
                        </c15:formulaRef>
                      </c:ext>
                    </c:extLst>
                    <c:strCache>
                      <c:ptCount val="1"/>
                    </c:strCache>
                  </c:strRef>
                </c:tx>
                <c:spPr>
                  <a:solidFill>
                    <a:schemeClr val="accent1">
                      <a:tint val="46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chart'!$C$30:$I$30</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0-46EF-43AF-9269-D7B801C021DE}"/>
                  </c:ext>
                </c:extLst>
              </c15:ser>
            </c15:filteredBarSeries>
          </c:ext>
        </c:extLst>
      </c:barChart>
      <c:catAx>
        <c:axId val="48005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1696"/>
        <c:crosses val="autoZero"/>
        <c:auto val="1"/>
        <c:lblAlgn val="ctr"/>
        <c:lblOffset val="100"/>
        <c:noMultiLvlLbl val="0"/>
      </c:catAx>
      <c:valAx>
        <c:axId val="480051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3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Change year on year (%) in traffic count at NI/ROI Border</a:t>
            </a:r>
          </a:p>
        </c:rich>
      </c:tx>
      <c:layout>
        <c:manualLayout>
          <c:xMode val="edge"/>
          <c:yMode val="edge"/>
          <c:x val="2.0283953032748357E-2"/>
          <c:y val="2.80528081965446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7"/>
          <c:order val="7"/>
          <c:tx>
            <c:strRef>
              <c:f>'NI IE traffic change'!$I$8</c:f>
              <c:strCache>
                <c:ptCount val="1"/>
                <c:pt idx="0">
                  <c:v>Total </c:v>
                </c:pt>
              </c:strCache>
            </c:strRef>
          </c:tx>
          <c:spPr>
            <a:solidFill>
              <a:schemeClr val="accent5"/>
            </a:solidFill>
            <a:ln>
              <a:noFill/>
            </a:ln>
            <a:effectLst/>
          </c:spPr>
          <c:invertIfNegative val="0"/>
          <c:cat>
            <c:strRef>
              <c:f>'NI IE traffic change'!$A$9:$A$100</c:f>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f>'NI IE traffic change'!$I$9:$I$100</c:f>
              <c:numCache>
                <c:formatCode>0%</c:formatCode>
                <c:ptCount val="92"/>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pt idx="82">
                  <c:v>0.12409551602606582</c:v>
                </c:pt>
                <c:pt idx="83">
                  <c:v>0.22633661412306033</c:v>
                </c:pt>
                <c:pt idx="84">
                  <c:v>0.34902995923163982</c:v>
                </c:pt>
                <c:pt idx="85">
                  <c:v>0.40916919742761132</c:v>
                </c:pt>
                <c:pt idx="86">
                  <c:v>0.37869172326848044</c:v>
                </c:pt>
                <c:pt idx="87">
                  <c:v>0.32838188919858147</c:v>
                </c:pt>
                <c:pt idx="88">
                  <c:v>0.29540711977484324</c:v>
                </c:pt>
                <c:pt idx="89">
                  <c:v>0.29052943257323149</c:v>
                </c:pt>
                <c:pt idx="90">
                  <c:v>0.29378990654967546</c:v>
                </c:pt>
                <c:pt idx="91">
                  <c:v>0.29014414456531645</c:v>
                </c:pt>
              </c:numCache>
            </c:numRef>
          </c:val>
          <c:extLst>
            <c:ext xmlns:c16="http://schemas.microsoft.com/office/drawing/2014/chart" uri="{C3380CC4-5D6E-409C-BE32-E72D297353CC}">
              <c16:uniqueId val="{00000000-2F62-4AD7-8365-C67A4B30609B}"/>
            </c:ext>
          </c:extLst>
        </c:ser>
        <c:dLbls>
          <c:showLegendKey val="0"/>
          <c:showVal val="0"/>
          <c:showCatName val="0"/>
          <c:showSerName val="0"/>
          <c:showPercent val="0"/>
          <c:showBubbleSize val="0"/>
        </c:dLbls>
        <c:gapWidth val="150"/>
        <c:axId val="1144887792"/>
        <c:axId val="1144888184"/>
        <c:extLst>
          <c:ext xmlns:c15="http://schemas.microsoft.com/office/drawing/2012/chart" uri="{02D57815-91ED-43cb-92C2-25804820EDAC}">
            <c15:filteredBarSeries>
              <c15:ser>
                <c:idx val="0"/>
                <c:order val="0"/>
                <c:tx>
                  <c:strRef>
                    <c:extLst>
                      <c:ext uri="{02D57815-91ED-43cb-92C2-25804820EDAC}">
                        <c15:formulaRef>
                          <c15:sqref>'NI IE traffic change'!$B$8</c15:sqref>
                        </c15:formulaRef>
                      </c:ext>
                    </c:extLst>
                    <c:strCache>
                      <c:ptCount val="1"/>
                      <c:pt idx="0">
                        <c:v>Car</c:v>
                      </c:pt>
                    </c:strCache>
                  </c:strRef>
                </c:tx>
                <c:spPr>
                  <a:solidFill>
                    <a:schemeClr val="accent1"/>
                  </a:solidFill>
                  <a:ln>
                    <a:noFill/>
                  </a:ln>
                  <a:effectLst/>
                </c:spPr>
                <c:invertIfNegative val="0"/>
                <c:cat>
                  <c:strRef>
                    <c:extLst>
                      <c:ex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uri="{02D57815-91ED-43cb-92C2-25804820EDAC}">
                        <c15:formulaRef>
                          <c15:sqref>'NI IE traffic change'!$B$9:$B$100</c15:sqref>
                        </c15:formulaRef>
                      </c:ext>
                    </c:extLst>
                    <c:numCache>
                      <c:formatCode>0%</c:formatCode>
                      <c:ptCount val="92"/>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pt idx="82">
                        <c:v>0.12559193860655188</c:v>
                      </c:pt>
                      <c:pt idx="83">
                        <c:v>0.24771205006973582</c:v>
                      </c:pt>
                      <c:pt idx="84">
                        <c:v>0.39873277543740282</c:v>
                      </c:pt>
                      <c:pt idx="85">
                        <c:v>0.48243507829202081</c:v>
                      </c:pt>
                      <c:pt idx="86">
                        <c:v>0.45578281027607936</c:v>
                      </c:pt>
                      <c:pt idx="87">
                        <c:v>0.39536528457572712</c:v>
                      </c:pt>
                      <c:pt idx="88">
                        <c:v>0.3552182893513855</c:v>
                      </c:pt>
                      <c:pt idx="89">
                        <c:v>0.35084009527696519</c:v>
                      </c:pt>
                      <c:pt idx="90">
                        <c:v>0.35701693989865008</c:v>
                      </c:pt>
                      <c:pt idx="91">
                        <c:v>0.35592328037149779</c:v>
                      </c:pt>
                    </c:numCache>
                  </c:numRef>
                </c:val>
                <c:extLst>
                  <c:ext xmlns:c16="http://schemas.microsoft.com/office/drawing/2014/chart" uri="{C3380CC4-5D6E-409C-BE32-E72D297353CC}">
                    <c16:uniqueId val="{00000001-2F62-4AD7-8365-C67A4B30609B}"/>
                  </c:ext>
                </c:extLst>
              </c15:ser>
            </c15:filteredBarSeries>
            <c15:filteredBarSeries>
              <c15:ser>
                <c:idx val="1"/>
                <c:order val="1"/>
                <c:tx>
                  <c:strRef>
                    <c:extLst>
                      <c:ext xmlns:c15="http://schemas.microsoft.com/office/drawing/2012/char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change'!$C$9:$C$100</c15:sqref>
                        </c15:formulaRef>
                      </c:ext>
                    </c:extLst>
                    <c:numCache>
                      <c:formatCode>0%</c:formatCode>
                      <c:ptCount val="92"/>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pt idx="82">
                        <c:v>0.17600745888835109</c:v>
                      </c:pt>
                      <c:pt idx="83">
                        <c:v>0.24667349567673624</c:v>
                      </c:pt>
                      <c:pt idx="84">
                        <c:v>0.32566058163260492</c:v>
                      </c:pt>
                      <c:pt idx="85">
                        <c:v>0.34324981065812055</c:v>
                      </c:pt>
                      <c:pt idx="86">
                        <c:v>0.29434713768467169</c:v>
                      </c:pt>
                      <c:pt idx="87">
                        <c:v>0.25008494606092951</c:v>
                      </c:pt>
                      <c:pt idx="88">
                        <c:v>0.22468672589798325</c:v>
                      </c:pt>
                      <c:pt idx="89">
                        <c:v>0.21488631811932132</c:v>
                      </c:pt>
                      <c:pt idx="90">
                        <c:v>0.20889597040568436</c:v>
                      </c:pt>
                      <c:pt idx="91">
                        <c:v>0.19590101774660751</c:v>
                      </c:pt>
                    </c:numCache>
                  </c:numRef>
                </c:val>
                <c:extLst xmlns:c15="http://schemas.microsoft.com/office/drawing/2012/chart">
                  <c:ext xmlns:c16="http://schemas.microsoft.com/office/drawing/2014/chart" uri="{C3380CC4-5D6E-409C-BE32-E72D297353CC}">
                    <c16:uniqueId val="{00000002-2F62-4AD7-8365-C67A4B30609B}"/>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change'!$D$9:$D$100</c15:sqref>
                        </c15:formulaRef>
                      </c:ext>
                    </c:extLst>
                    <c:numCache>
                      <c:formatCode>0%</c:formatCode>
                      <c:ptCount val="92"/>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pt idx="82">
                        <c:v>7.3343505258332178E-2</c:v>
                      </c:pt>
                      <c:pt idx="83">
                        <c:v>0.11158592261073562</c:v>
                      </c:pt>
                      <c:pt idx="84">
                        <c:v>0.14832736882142306</c:v>
                      </c:pt>
                      <c:pt idx="85">
                        <c:v>0.14583664876711333</c:v>
                      </c:pt>
                      <c:pt idx="86">
                        <c:v>9.7519630298323737E-2</c:v>
                      </c:pt>
                      <c:pt idx="87">
                        <c:v>7.9407662681792307E-2</c:v>
                      </c:pt>
                      <c:pt idx="88">
                        <c:v>6.2750666079703296E-2</c:v>
                      </c:pt>
                      <c:pt idx="89">
                        <c:v>4.3176033854004495E-2</c:v>
                      </c:pt>
                      <c:pt idx="90">
                        <c:v>2.2014750501212096E-2</c:v>
                      </c:pt>
                      <c:pt idx="91">
                        <c:v>-6.4773781529127855E-3</c:v>
                      </c:pt>
                    </c:numCache>
                  </c:numRef>
                </c:val>
                <c:extLst xmlns:c15="http://schemas.microsoft.com/office/drawing/2012/chart">
                  <c:ext xmlns:c16="http://schemas.microsoft.com/office/drawing/2014/chart" uri="{C3380CC4-5D6E-409C-BE32-E72D297353CC}">
                    <c16:uniqueId val="{00000003-2F62-4AD7-8365-C67A4B30609B}"/>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change'!$E$9:$E$100</c15:sqref>
                        </c15:formulaRef>
                      </c:ext>
                    </c:extLst>
                    <c:numCache>
                      <c:formatCode>0%</c:formatCode>
                      <c:ptCount val="92"/>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pt idx="82">
                        <c:v>3.9363875050392204E-2</c:v>
                      </c:pt>
                      <c:pt idx="83">
                        <c:v>5.6481813202602683E-2</c:v>
                      </c:pt>
                      <c:pt idx="84">
                        <c:v>7.3744236911465269E-2</c:v>
                      </c:pt>
                      <c:pt idx="85">
                        <c:v>5.8193661783052783E-2</c:v>
                      </c:pt>
                      <c:pt idx="86">
                        <c:v>2.5081307768298033E-2</c:v>
                      </c:pt>
                      <c:pt idx="87">
                        <c:v>1.0384982958479871E-2</c:v>
                      </c:pt>
                      <c:pt idx="88">
                        <c:v>4.0741020191297538E-3</c:v>
                      </c:pt>
                      <c:pt idx="89">
                        <c:v>2.9488926844135131E-3</c:v>
                      </c:pt>
                      <c:pt idx="90">
                        <c:v>5.1633005446411924E-3</c:v>
                      </c:pt>
                      <c:pt idx="91">
                        <c:v>2.824282318241353E-3</c:v>
                      </c:pt>
                    </c:numCache>
                  </c:numRef>
                </c:val>
                <c:extLst xmlns:c15="http://schemas.microsoft.com/office/drawing/2012/chart">
                  <c:ext xmlns:c16="http://schemas.microsoft.com/office/drawing/2014/chart" uri="{C3380CC4-5D6E-409C-BE32-E72D297353CC}">
                    <c16:uniqueId val="{00000004-2F62-4AD7-8365-C67A4B30609B}"/>
                  </c:ext>
                </c:extLst>
              </c15:ser>
            </c15:filteredBarSeries>
            <c15:filteredBarSeries>
              <c15:ser>
                <c:idx val="4"/>
                <c:order val="4"/>
                <c:tx>
                  <c:strRef>
                    <c:extLst>
                      <c:ext xmlns:c15="http://schemas.microsoft.com/office/drawing/2012/chart" uri="{02D57815-91ED-43cb-92C2-25804820EDAC}">
                        <c15:formulaRef>
                          <c15:sqref>'NI IE traffic change'!$F$8</c15:sqref>
                        </c15:formulaRef>
                      </c:ext>
                    </c:extLst>
                    <c:strCache>
                      <c:ptCount val="1"/>
                      <c:pt idx="0">
                        <c:v>Bus</c:v>
                      </c:pt>
                    </c:strCache>
                  </c:strRef>
                </c:tx>
                <c:spPr>
                  <a:solidFill>
                    <a:schemeClr val="accent5"/>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change'!$F$9:$F$100</c15:sqref>
                        </c15:formulaRef>
                      </c:ext>
                    </c:extLst>
                    <c:numCache>
                      <c:formatCode>0%</c:formatCode>
                      <c:ptCount val="92"/>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pt idx="82">
                        <c:v>0.11277864413900049</c:v>
                      </c:pt>
                      <c:pt idx="83">
                        <c:v>0.2170831808733219</c:v>
                      </c:pt>
                      <c:pt idx="84">
                        <c:v>0.34939118597680519</c:v>
                      </c:pt>
                      <c:pt idx="85">
                        <c:v>0.4353467731848315</c:v>
                      </c:pt>
                      <c:pt idx="86">
                        <c:v>0.42466484289592477</c:v>
                      </c:pt>
                      <c:pt idx="87">
                        <c:v>0.41773136258629567</c:v>
                      </c:pt>
                      <c:pt idx="88">
                        <c:v>0.41609332808508648</c:v>
                      </c:pt>
                      <c:pt idx="89">
                        <c:v>0.42672293080398171</c:v>
                      </c:pt>
                      <c:pt idx="90">
                        <c:v>0.43330832661569041</c:v>
                      </c:pt>
                      <c:pt idx="91">
                        <c:v>0.42441807711219987</c:v>
                      </c:pt>
                    </c:numCache>
                  </c:numRef>
                </c:val>
                <c:extLst xmlns:c15="http://schemas.microsoft.com/office/drawing/2012/chart">
                  <c:ext xmlns:c16="http://schemas.microsoft.com/office/drawing/2014/chart" uri="{C3380CC4-5D6E-409C-BE32-E72D297353CC}">
                    <c16:uniqueId val="{00000005-2F62-4AD7-8365-C67A4B30609B}"/>
                  </c:ext>
                </c:extLst>
              </c15:ser>
            </c15:filteredBarSeries>
            <c15:filteredBarSeries>
              <c15:ser>
                <c:idx val="5"/>
                <c:order val="5"/>
                <c:tx>
                  <c:strRef>
                    <c:extLst>
                      <c:ext xmlns:c15="http://schemas.microsoft.com/office/drawing/2012/chart" uri="{02D57815-91ED-43cb-92C2-25804820EDAC}">
                        <c15:formulaRef>
                          <c15:sqref>'NI IE traffic change'!$G$8</c15:sqref>
                        </c15:formulaRef>
                      </c:ext>
                    </c:extLst>
                    <c:strCache>
                      <c:ptCount val="1"/>
                      <c:pt idx="0">
                        <c:v>Caravan</c:v>
                      </c:pt>
                    </c:strCache>
                  </c:strRef>
                </c:tx>
                <c:spPr>
                  <a:solidFill>
                    <a:schemeClr val="accent6"/>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change'!$G$9:$G$100</c15:sqref>
                        </c15:formulaRef>
                      </c:ext>
                    </c:extLst>
                    <c:numCache>
                      <c:formatCode>0%</c:formatCode>
                      <c:ptCount val="92"/>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pt idx="82">
                        <c:v>0.12922895547805624</c:v>
                      </c:pt>
                      <c:pt idx="83">
                        <c:v>0.15801323105994894</c:v>
                      </c:pt>
                      <c:pt idx="84">
                        <c:v>0.17891928890279876</c:v>
                      </c:pt>
                      <c:pt idx="85">
                        <c:v>0.1643704669099115</c:v>
                      </c:pt>
                      <c:pt idx="86">
                        <c:v>0.11206738420199396</c:v>
                      </c:pt>
                      <c:pt idx="87">
                        <c:v>7.4434167242659222E-2</c:v>
                      </c:pt>
                      <c:pt idx="88">
                        <c:v>4.8529660294185775E-2</c:v>
                      </c:pt>
                      <c:pt idx="89">
                        <c:v>4.53355060416675E-2</c:v>
                      </c:pt>
                      <c:pt idx="90">
                        <c:v>4.8056747061995815E-2</c:v>
                      </c:pt>
                      <c:pt idx="91">
                        <c:v>4.0774615196481949E-2</c:v>
                      </c:pt>
                    </c:numCache>
                  </c:numRef>
                </c:val>
                <c:extLst xmlns:c15="http://schemas.microsoft.com/office/drawing/2012/chart">
                  <c:ext xmlns:c16="http://schemas.microsoft.com/office/drawing/2014/chart" uri="{C3380CC4-5D6E-409C-BE32-E72D297353CC}">
                    <c16:uniqueId val="{00000006-2F62-4AD7-8365-C67A4B30609B}"/>
                  </c:ext>
                </c:extLst>
              </c15:ser>
            </c15:filteredBarSeries>
            <c15:filteredBarSeries>
              <c15:ser>
                <c:idx val="6"/>
                <c:order val="6"/>
                <c:tx>
                  <c:strRef>
                    <c:extLst>
                      <c:ext xmlns:c15="http://schemas.microsoft.com/office/drawing/2012/chart" uri="{02D57815-91ED-43cb-92C2-25804820EDAC}">
                        <c15:formulaRef>
                          <c15:sqref>'NI IE traffic change'!$H$8</c15:sqref>
                        </c15:formulaRef>
                      </c:ext>
                    </c:extLst>
                    <c:strCache>
                      <c:ptCount val="1"/>
                      <c:pt idx="0">
                        <c:v>Motorbike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change'!$H$9:$H$100</c15:sqref>
                        </c15:formulaRef>
                      </c:ext>
                    </c:extLst>
                    <c:numCache>
                      <c:formatCode>0%</c:formatCode>
                      <c:ptCount val="92"/>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pt idx="82">
                        <c:v>0.11256782756201872</c:v>
                      </c:pt>
                      <c:pt idx="83">
                        <c:v>0.15053735211518363</c:v>
                      </c:pt>
                      <c:pt idx="84">
                        <c:v>0.15936247435073483</c:v>
                      </c:pt>
                      <c:pt idx="85">
                        <c:v>0.20419761639020384</c:v>
                      </c:pt>
                      <c:pt idx="86">
                        <c:v>0.17985205539948723</c:v>
                      </c:pt>
                      <c:pt idx="87">
                        <c:v>0.20260258585665464</c:v>
                      </c:pt>
                      <c:pt idx="88">
                        <c:v>0.1492894489117737</c:v>
                      </c:pt>
                      <c:pt idx="89">
                        <c:v>0.14588862386759388</c:v>
                      </c:pt>
                      <c:pt idx="90">
                        <c:v>0.17762294711125187</c:v>
                      </c:pt>
                      <c:pt idx="91">
                        <c:v>0.19026116522996298</c:v>
                      </c:pt>
                    </c:numCache>
                  </c:numRef>
                </c:val>
                <c:extLst xmlns:c15="http://schemas.microsoft.com/office/drawing/2012/chart">
                  <c:ext xmlns:c16="http://schemas.microsoft.com/office/drawing/2014/chart" uri="{C3380CC4-5D6E-409C-BE32-E72D297353CC}">
                    <c16:uniqueId val="{00000007-2F62-4AD7-8365-C67A4B30609B}"/>
                  </c:ext>
                </c:extLst>
              </c15:ser>
            </c15:filteredBarSeries>
          </c:ext>
        </c:extLst>
      </c:barChart>
      <c:catAx>
        <c:axId val="1144887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8184"/>
        <c:crosses val="autoZero"/>
        <c:auto val="1"/>
        <c:lblAlgn val="ctr"/>
        <c:lblOffset val="100"/>
        <c:tickLblSkip val="12"/>
        <c:noMultiLvlLbl val="1"/>
      </c:catAx>
      <c:valAx>
        <c:axId val="1144888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7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on passengers through All NI Airports </a:t>
            </a:r>
          </a:p>
        </c:rich>
      </c:tx>
      <c:layout>
        <c:manualLayout>
          <c:xMode val="edge"/>
          <c:yMode val="edge"/>
          <c:x val="2.7159635182217558E-2"/>
          <c:y val="2.9411764705882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'air passenger flow'!$C$8</c:f>
              <c:strCache>
                <c:ptCount val="1"/>
                <c:pt idx="0">
                  <c:v>% change year on year through All NI Airports</c:v>
                </c:pt>
              </c:strCache>
            </c:strRef>
          </c:tx>
          <c:spPr>
            <a:solidFill>
              <a:srgbClr val="0070C0"/>
            </a:solidFill>
            <a:ln>
              <a:noFill/>
            </a:ln>
            <a:effectLst/>
          </c:spPr>
          <c:invertIfNegative val="0"/>
          <c:cat>
            <c:strRef>
              <c:extLst>
                <c:ext xmlns:c15="http://schemas.microsoft.com/office/drawing/2012/chart" uri="{02D57815-91ED-43cb-92C2-25804820EDAC}">
                  <c15:fullRef>
                    <c15:sqref>'air passenger flow'!$A$9:$A$135</c15:sqref>
                  </c15:fullRef>
                </c:ext>
              </c:extLst>
              <c:f>'air passenger flow'!$A$21:$A$135</c:f>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flow'!$C$9:$C$135</c15:sqref>
                  </c15:fullRef>
                </c:ext>
              </c:extLst>
              <c:f>'air passenger flow'!$C$21:$C$135</c:f>
              <c:numCache>
                <c:formatCode>_-* #,##0_-;\-* #,##0_-;_-* "-"??_-;_-@_-</c:formatCode>
                <c:ptCount val="115"/>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-0.22458858963206604</c:v>
                </c:pt>
                <c:pt idx="107" formatCode="0%">
                  <c:v>3.544199195696196E-2</c:v>
                </c:pt>
                <c:pt idx="108" formatCode="0%">
                  <c:v>0.3559290282757</c:v>
                </c:pt>
                <c:pt idx="109" formatCode="0%">
                  <c:v>0.83625784437545458</c:v>
                </c:pt>
                <c:pt idx="110" formatCode="0%">
                  <c:v>1.8021421014868082</c:v>
                </c:pt>
                <c:pt idx="111" formatCode="0%">
                  <c:v>2.7626975767702158</c:v>
                </c:pt>
                <c:pt idx="112" formatCode="0%">
                  <c:v>2.8853984692509234</c:v>
                </c:pt>
                <c:pt idx="113" formatCode="0%">
                  <c:v>2.7850412439570165</c:v>
                </c:pt>
                <c:pt idx="114" formatCode="0%">
                  <c:v>2.4935653091377459</c:v>
                </c:pt>
              </c:numCache>
            </c:numRef>
          </c:val>
          <c:extLst>
            <c:ext xmlns:c16="http://schemas.microsoft.com/office/drawing/2014/chart" uri="{C3380CC4-5D6E-409C-BE32-E72D297353CC}">
              <c16:uniqueId val="{00000001-16FF-4074-97E3-2F787F8F5B25}"/>
            </c:ext>
          </c:extLst>
        </c:ser>
        <c:dLbls>
          <c:showLegendKey val="0"/>
          <c:showVal val="0"/>
          <c:showCatName val="0"/>
          <c:showSerName val="0"/>
          <c:showPercent val="0"/>
          <c:showBubbleSize val="0"/>
        </c:dLbls>
        <c:gapWidth val="219"/>
        <c:overlap val="-27"/>
        <c:axId val="1005218752"/>
        <c:axId val="100521973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uri="{02D57815-91ED-43cb-92C2-25804820EDAC}">
                        <c15:fullRef>
                          <c15:sqref>'air passenger flow'!$B$9:$B$135</c15:sqref>
                        </c15:fullRef>
                        <c15:formulaRef>
                          <c15:sqref>'air passenger flow'!$B$21:$B$135</c15:sqref>
                        </c15:formulaRef>
                      </c:ext>
                    </c:extLst>
                    <c:numCache>
                      <c:formatCode>_-* #,##0_-;\-* #,##0_-;_-* "-"??_-;_-@_-</c:formatCode>
                      <c:ptCount val="115"/>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2606440</c:v>
                      </c:pt>
                      <c:pt idx="107">
                        <c:v>2939596</c:v>
                      </c:pt>
                      <c:pt idx="108">
                        <c:v>3213724</c:v>
                      </c:pt>
                      <c:pt idx="109">
                        <c:v>3455986</c:v>
                      </c:pt>
                      <c:pt idx="110">
                        <c:v>3819471</c:v>
                      </c:pt>
                      <c:pt idx="111">
                        <c:v>4240436</c:v>
                      </c:pt>
                      <c:pt idx="112">
                        <c:v>4708423</c:v>
                      </c:pt>
                      <c:pt idx="113">
                        <c:v>5165847</c:v>
                      </c:pt>
                      <c:pt idx="114">
                        <c:v>5549525</c:v>
                      </c:pt>
                    </c:numCache>
                  </c:numRef>
                </c:val>
                <c:extLst>
                  <c:ext xmlns:c16="http://schemas.microsoft.com/office/drawing/2014/chart" uri="{C3380CC4-5D6E-409C-BE32-E72D297353CC}">
                    <c16:uniqueId val="{00000000-16FF-4074-97E3-2F787F8F5B25}"/>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flow'!$D$9:$D$135</c15:sqref>
                        </c15:fullRef>
                        <c15:formulaRef>
                          <c15:sqref>'air passenger flow'!$D$21:$D$135</c15:sqref>
                        </c15:formulaRef>
                      </c:ext>
                    </c:extLst>
                    <c:numCache>
                      <c:formatCode>_-* #,##0_-;\-* #,##0_-;_-* "-"??_-;_-@_-</c:formatCode>
                      <c:ptCount val="115"/>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681798</c:v>
                      </c:pt>
                      <c:pt idx="107">
                        <c:v>752553</c:v>
                      </c:pt>
                      <c:pt idx="108">
                        <c:v>812424</c:v>
                      </c:pt>
                      <c:pt idx="109">
                        <c:v>857166</c:v>
                      </c:pt>
                      <c:pt idx="110">
                        <c:v>931211</c:v>
                      </c:pt>
                      <c:pt idx="111">
                        <c:v>1019016</c:v>
                      </c:pt>
                      <c:pt idx="112">
                        <c:v>1101501</c:v>
                      </c:pt>
                      <c:pt idx="113">
                        <c:v>1194267</c:v>
                      </c:pt>
                      <c:pt idx="114">
                        <c:v>1266046</c:v>
                      </c:pt>
                    </c:numCache>
                  </c:numRef>
                </c:val>
                <c:extLst xmlns:c15="http://schemas.microsoft.com/office/drawing/2012/chart">
                  <c:ext xmlns:c16="http://schemas.microsoft.com/office/drawing/2014/chart" uri="{C3380CC4-5D6E-409C-BE32-E72D297353CC}">
                    <c16:uniqueId val="{00000002-16FF-4074-97E3-2F787F8F5B25}"/>
                  </c:ext>
                </c:extLst>
              </c15:ser>
            </c15:filteredBarSeries>
            <c15:filteredBar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solidFill>
                    <a:schemeClr val="accent4"/>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flow'!$E$9:$E$135</c15:sqref>
                        </c15:fullRef>
                        <c15:formulaRef>
                          <c15:sqref>'air passenger flow'!$E$21:$E$135</c15:sqref>
                        </c15:formulaRef>
                      </c:ext>
                    </c:extLst>
                    <c:numCache>
                      <c:formatCode>_-* #,##0_-;\-* #,##0_-;_-* "-"??_-;_-@_-</c:formatCode>
                      <c:ptCount val="115"/>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-0.16800533024842765</c:v>
                      </c:pt>
                      <c:pt idx="107" formatCode="0%">
                        <c:v>0.12299051083889317</c:v>
                      </c:pt>
                      <c:pt idx="108" formatCode="0%">
                        <c:v>0.49742602944998315</c:v>
                      </c:pt>
                      <c:pt idx="109" formatCode="0%">
                        <c:v>1.0433916115590181</c:v>
                      </c:pt>
                      <c:pt idx="110" formatCode="0%">
                        <c:v>2.2630677099576353</c:v>
                      </c:pt>
                      <c:pt idx="111" formatCode="0%">
                        <c:v>2.9599118651708096</c:v>
                      </c:pt>
                      <c:pt idx="112" formatCode="0%">
                        <c:v>2.8842552921387541</c:v>
                      </c:pt>
                      <c:pt idx="113" formatCode="0%">
                        <c:v>2.7779630133432875</c:v>
                      </c:pt>
                      <c:pt idx="114" formatCode="0%">
                        <c:v>2.3838378168891738</c:v>
                      </c:pt>
                    </c:numCache>
                  </c:numRef>
                </c:val>
                <c:extLst xmlns:c15="http://schemas.microsoft.com/office/drawing/2012/chart">
                  <c:ext xmlns:c16="http://schemas.microsoft.com/office/drawing/2014/chart" uri="{C3380CC4-5D6E-409C-BE32-E72D297353CC}">
                    <c16:uniqueId val="{00000003-16FF-4074-97E3-2F787F8F5B25}"/>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flow'!$F$9:$F$135</c15:sqref>
                        </c15:fullRef>
                        <c15:formulaRef>
                          <c15:sqref>'air passenger flow'!$F$21:$F$135</c15:sqref>
                        </c15:formulaRef>
                      </c:ext>
                    </c:extLst>
                    <c:numCache>
                      <c:formatCode>_-* #,##0_-;\-* #,##0_-;_-* "-"??_-;_-@_-</c:formatCode>
                      <c:ptCount val="115"/>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pt idx="107">
                        <c:v>2119396</c:v>
                      </c:pt>
                      <c:pt idx="108">
                        <c:v>2328276</c:v>
                      </c:pt>
                      <c:pt idx="109">
                        <c:v>2519615</c:v>
                      </c:pt>
                      <c:pt idx="110">
                        <c:v>2800031</c:v>
                      </c:pt>
                      <c:pt idx="111">
                        <c:v>3123962</c:v>
                      </c:pt>
                      <c:pt idx="112">
                        <c:v>3500014</c:v>
                      </c:pt>
                      <c:pt idx="113">
                        <c:v>3855231</c:v>
                      </c:pt>
                      <c:pt idx="114">
                        <c:v>4159166</c:v>
                      </c:pt>
                    </c:numCache>
                  </c:numRef>
                </c:val>
                <c:extLst xmlns:c15="http://schemas.microsoft.com/office/drawing/2012/chart">
                  <c:ext xmlns:c16="http://schemas.microsoft.com/office/drawing/2014/chart" uri="{C3380CC4-5D6E-409C-BE32-E72D297353CC}">
                    <c16:uniqueId val="{00000004-16FF-4074-97E3-2F787F8F5B25}"/>
                  </c:ext>
                </c:extLst>
              </c15:ser>
            </c15:filteredBarSeries>
            <c15:filteredBar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solidFill>
                    <a:schemeClr val="accent6"/>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flow'!$G$9:$G$135</c15:sqref>
                        </c15:fullRef>
                        <c15:formulaRef>
                          <c15:sqref>'air passenger flow'!$G$21:$G$135</c15:sqref>
                        </c15:formulaRef>
                      </c:ext>
                    </c:extLst>
                    <c:numCache>
                      <c:formatCode>_-* #,##0_-;\-* #,##0_-;_-* "-"??_-;_-@_-</c:formatCode>
                      <c:ptCount val="115"/>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pt idx="107" formatCode="0%">
                        <c:v>2.0955298798831349E-2</c:v>
                      </c:pt>
                      <c:pt idx="108" formatCode="0%">
                        <c:v>0.33266250201764536</c:v>
                      </c:pt>
                      <c:pt idx="109" formatCode="0%">
                        <c:v>0.80463231086246667</c:v>
                      </c:pt>
                      <c:pt idx="110" formatCode="0%">
                        <c:v>1.7279636561322971</c:v>
                      </c:pt>
                      <c:pt idx="111" formatCode="0%">
                        <c:v>2.7799724363573883</c:v>
                      </c:pt>
                      <c:pt idx="112" formatCode="0%">
                        <c:v>2.9688683214135465</c:v>
                      </c:pt>
                      <c:pt idx="113" formatCode="0%">
                        <c:v>2.8598937516519958</c:v>
                      </c:pt>
                      <c:pt idx="114" formatCode="0%">
                        <c:v>2.5900931539768255</c:v>
                      </c:pt>
                    </c:numCache>
                  </c:numRef>
                </c:val>
                <c:extLst xmlns:c15="http://schemas.microsoft.com/office/drawing/2012/chart">
                  <c:ext xmlns:c16="http://schemas.microsoft.com/office/drawing/2014/chart" uri="{C3380CC4-5D6E-409C-BE32-E72D297353CC}">
                    <c16:uniqueId val="{00000005-16FF-4074-97E3-2F787F8F5B25}"/>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flow'!$H$9:$H$135</c15:sqref>
                        </c15:fullRef>
                        <c15:formulaRef>
                          <c15:sqref>'air passenger flow'!$H$21:$H$135</c15:sqref>
                        </c15:formulaRef>
                      </c:ext>
                    </c:extLst>
                    <c:numCache>
                      <c:formatCode>_-* #,##0_-;\-* #,##0_-;_-* "-"??_-;_-@_-</c:formatCode>
                      <c:ptCount val="115"/>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pt idx="107">
                        <c:v>67647</c:v>
                      </c:pt>
                      <c:pt idx="108">
                        <c:v>73024</c:v>
                      </c:pt>
                      <c:pt idx="109">
                        <c:v>79205</c:v>
                      </c:pt>
                      <c:pt idx="110">
                        <c:v>88229</c:v>
                      </c:pt>
                      <c:pt idx="111">
                        <c:v>97458</c:v>
                      </c:pt>
                      <c:pt idx="112">
                        <c:v>106908</c:v>
                      </c:pt>
                      <c:pt idx="113">
                        <c:v>116349</c:v>
                      </c:pt>
                      <c:pt idx="114">
                        <c:v>124313</c:v>
                      </c:pt>
                    </c:numCache>
                  </c:numRef>
                </c:val>
                <c:extLst xmlns:c15="http://schemas.microsoft.com/office/drawing/2012/chart">
                  <c:ext xmlns:c16="http://schemas.microsoft.com/office/drawing/2014/chart" uri="{C3380CC4-5D6E-409C-BE32-E72D297353CC}">
                    <c16:uniqueId val="{00000006-16FF-4074-97E3-2F787F8F5B25}"/>
                  </c:ext>
                </c:extLst>
              </c15:ser>
            </c15:filteredBarSeries>
            <c15:filteredBar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flow'!$I$9:$I$135</c15:sqref>
                        </c15:fullRef>
                        <c15:formulaRef>
                          <c15:sqref>'air passenger flow'!$I$21:$I$135</c15:sqref>
                        </c15:formulaRef>
                      </c:ext>
                    </c:extLst>
                    <c:numCache>
                      <c:formatCode>_-* #,##0_-;\-* #,##0_-;_-* "-"??_-;_-@_-</c:formatCode>
                      <c:ptCount val="115"/>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pt idx="107" formatCode="0%">
                        <c:v>-0.27221379466158863</c:v>
                      </c:pt>
                      <c:pt idx="108" formatCode="0%">
                        <c:v>-9.280194797127736E-2</c:v>
                      </c:pt>
                      <c:pt idx="109" formatCode="0%">
                        <c:v>0.19273860795711231</c:v>
                      </c:pt>
                      <c:pt idx="110" formatCode="0%">
                        <c:v>0.72130635815595923</c:v>
                      </c:pt>
                      <c:pt idx="111" formatCode="0%">
                        <c:v>1.2568603385591552</c:v>
                      </c:pt>
                      <c:pt idx="112" formatCode="0%">
                        <c:v>1.3051943851478103</c:v>
                      </c:pt>
                      <c:pt idx="113" formatCode="0%">
                        <c:v>1.3316432865731462</c:v>
                      </c:pt>
                      <c:pt idx="114" formatCode="0%">
                        <c:v>1.2261559399734967</c:v>
                      </c:pt>
                    </c:numCache>
                  </c:numRef>
                </c:val>
                <c:extLst xmlns:c15="http://schemas.microsoft.com/office/drawing/2012/chart">
                  <c:ext xmlns:c16="http://schemas.microsoft.com/office/drawing/2014/chart" uri="{C3380CC4-5D6E-409C-BE32-E72D297353CC}">
                    <c16:uniqueId val="{00000007-16FF-4074-97E3-2F787F8F5B25}"/>
                  </c:ext>
                </c:extLst>
              </c15:ser>
            </c15:filteredBarSeries>
          </c:ext>
        </c:extLst>
      </c:barChart>
      <c:catAx>
        <c:axId val="100521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9736"/>
        <c:crosses val="autoZero"/>
        <c:auto val="1"/>
        <c:lblAlgn val="ctr"/>
        <c:lblOffset val="100"/>
        <c:tickLblSkip val="12"/>
        <c:noMultiLvlLbl val="0"/>
      </c:catAx>
      <c:valAx>
        <c:axId val="10052197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 year on year in Proportion of NI residents taking overnight trips </a:t>
            </a:r>
          </a:p>
        </c:rich>
      </c:tx>
      <c:layout>
        <c:manualLayout>
          <c:xMode val="edge"/>
          <c:yMode val="edge"/>
          <c:x val="2.0371589998787777E-2"/>
          <c:y val="2.777777777777777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trips'!$C$9</c:f>
              <c:strCache>
                <c:ptCount val="1"/>
                <c:pt idx="0">
                  <c:v>Percentage change (%) year on year</c:v>
                </c:pt>
              </c:strCache>
            </c:strRef>
          </c:tx>
          <c:spPr>
            <a:solidFill>
              <a:schemeClr val="accent5"/>
            </a:solidFill>
            <a:ln>
              <a:solidFill>
                <a:schemeClr val="accent5"/>
              </a:solidFill>
            </a:ln>
            <a:effectLst/>
          </c:spPr>
          <c:invertIfNegative val="0"/>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6A78-4A74-B968-775E63C7CD7B}"/>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6A78-4A74-B968-775E63C7CD7B}"/>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6A78-4A74-B968-775E63C7CD7B}"/>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6A78-4A74-B968-775E63C7CD7B}"/>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6A78-4A74-B968-775E63C7CD7B}"/>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6A78-4A74-B968-775E63C7CD7B}"/>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6A78-4A74-B968-775E63C7CD7B}"/>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6A78-4A74-B968-775E63C7CD7B}"/>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6A78-4A74-B968-775E63C7CD7B}"/>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6A78-4A74-B968-775E63C7CD7B}"/>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6A78-4A74-B968-775E63C7CD7B}"/>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6A78-4A74-B968-775E63C7CD7B}"/>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6A78-4A74-B968-775E63C7CD7B}"/>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6A78-4A74-B968-775E63C7CD7B}"/>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6A78-4A74-B968-775E63C7CD7B}"/>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6A78-4A74-B968-775E63C7CD7B}"/>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E3CE-4621-9C28-7265A2C34DED}"/>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6-CC42-4B42-AD77-100CE64916C9}"/>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E3CE-4621-9C28-7265A2C34DED}"/>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CC42-4B42-AD77-100CE64916C9}"/>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CC42-4B42-AD77-100CE64916C9}"/>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EDC9-4AB8-8286-D9D774A54C14}"/>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B-EDC9-4AB8-8286-D9D774A54C14}"/>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EDC9-4AB8-8286-D9D774A54C14}"/>
              </c:ext>
            </c:extLst>
          </c:dPt>
          <c:cat>
            <c:strRef>
              <c:extLst>
                <c:ext xmlns:c15="http://schemas.microsoft.com/office/drawing/2012/chart" uri="{02D57815-91ED-43cb-92C2-25804820EDAC}">
                  <c15:fullRef>
                    <c15:sqref>'Total NI overnight trips'!$A$10:$A$110</c15:sqref>
                  </c15:fullRef>
                </c:ext>
              </c:extLst>
              <c:f>'Total NI overnight trips'!$A$22:$A$110</c:f>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'Total NI overnight trips'!$C$10:$C$110</c15:sqref>
                  </c15:fullRef>
                </c:ext>
              </c:extLst>
              <c:f>'Total NI overnight trips'!$C$22:$C$110</c:f>
              <c:numCache>
                <c:formatCode>General</c:formatCode>
                <c:ptCount val="89"/>
                <c:pt idx="0" formatCode="0%">
                  <c:v>0.15978137091886485</c:v>
                </c:pt>
                <c:pt idx="1" formatCode="0%">
                  <c:v>0.13246548588998683</c:v>
                </c:pt>
                <c:pt idx="2" formatCode="0%">
                  <c:v>7.7198512522021548E-2</c:v>
                </c:pt>
                <c:pt idx="3" formatCode="0%">
                  <c:v>6.6322963365346183E-2</c:v>
                </c:pt>
                <c:pt idx="4" formatCode="0%">
                  <c:v>1.2891828414708624E-2</c:v>
                </c:pt>
                <c:pt idx="5" formatCode="0%">
                  <c:v>4.8863050899024922E-2</c:v>
                </c:pt>
                <c:pt idx="6" formatCode="0%">
                  <c:v>4.5627882406624277E-2</c:v>
                </c:pt>
                <c:pt idx="7" formatCode="0%">
                  <c:v>-1.7553261246142721E-2</c:v>
                </c:pt>
                <c:pt idx="8" formatCode="0%">
                  <c:v>-2.4738570349508316E-2</c:v>
                </c:pt>
                <c:pt idx="9" formatCode="0%">
                  <c:v>-4.0720674031733926E-2</c:v>
                </c:pt>
                <c:pt idx="10" formatCode="0%">
                  <c:v>-5.9563044514106746E-2</c:v>
                </c:pt>
                <c:pt idx="11" formatCode="0%">
                  <c:v>-8.8080389595998579E-2</c:v>
                </c:pt>
                <c:pt idx="12" formatCode="0%">
                  <c:v>-0.13601110292693211</c:v>
                </c:pt>
                <c:pt idx="13" formatCode="0%">
                  <c:v>-0.15363205964334642</c:v>
                </c:pt>
                <c:pt idx="14" formatCode="0%">
                  <c:v>-9.6676611453412997E-2</c:v>
                </c:pt>
                <c:pt idx="15" formatCode="0%">
                  <c:v>-0.13333700625584938</c:v>
                </c:pt>
                <c:pt idx="16" formatCode="0%">
                  <c:v>-0.13849407144707904</c:v>
                </c:pt>
                <c:pt idx="17" formatCode="0%">
                  <c:v>-0.16366047432416403</c:v>
                </c:pt>
                <c:pt idx="18" formatCode="0%">
                  <c:v>-0.12810897616259409</c:v>
                </c:pt>
                <c:pt idx="19" formatCode="0%">
                  <c:v>-8.8001341126069388E-2</c:v>
                </c:pt>
                <c:pt idx="20" formatCode="0%">
                  <c:v>-5.5993525795111632E-2</c:v>
                </c:pt>
                <c:pt idx="21" formatCode="0%">
                  <c:v>-6.1201259683798276E-2</c:v>
                </c:pt>
                <c:pt idx="22" formatCode="0%">
                  <c:v>-6.4928749188429349E-2</c:v>
                </c:pt>
                <c:pt idx="23" formatCode="0%">
                  <c:v>-5.4026518547168591E-2</c:v>
                </c:pt>
                <c:pt idx="24" formatCode="0%">
                  <c:v>-2.6734448169035446E-2</c:v>
                </c:pt>
                <c:pt idx="25" formatCode="0%">
                  <c:v>-3.5085712154940434E-3</c:v>
                </c:pt>
                <c:pt idx="26" formatCode="0%">
                  <c:v>-3.4065068877661635E-2</c:v>
                </c:pt>
                <c:pt idx="27" formatCode="0%">
                  <c:v>1.9203645055745767E-2</c:v>
                </c:pt>
                <c:pt idx="28" formatCode="0%">
                  <c:v>5.5886818541780958E-2</c:v>
                </c:pt>
                <c:pt idx="29" formatCode="0%">
                  <c:v>0.12385181692174746</c:v>
                </c:pt>
                <c:pt idx="30" formatCode="0%">
                  <c:v>8.7902606859356913E-2</c:v>
                </c:pt>
                <c:pt idx="31" formatCode="0%">
                  <c:v>6.9238220201914488E-2</c:v>
                </c:pt>
                <c:pt idx="32" formatCode="0%">
                  <c:v>1.6562499368000985E-2</c:v>
                </c:pt>
                <c:pt idx="33" formatCode="0%">
                  <c:v>3.1871892562285391E-2</c:v>
                </c:pt>
                <c:pt idx="34" formatCode="0%">
                  <c:v>6.1360645617035837E-2</c:v>
                </c:pt>
                <c:pt idx="35" formatCode="0%">
                  <c:v>8.0766814350797203E-2</c:v>
                </c:pt>
                <c:pt idx="36" formatCode="0%">
                  <c:v>9.4753307073163789E-2</c:v>
                </c:pt>
                <c:pt idx="37" formatCode="0%">
                  <c:v>8.2208168464972822E-2</c:v>
                </c:pt>
                <c:pt idx="38" formatCode="0%">
                  <c:v>7.0585058804708889E-2</c:v>
                </c:pt>
                <c:pt idx="39" formatCode="0%">
                  <c:v>6.0136377338924636E-2</c:v>
                </c:pt>
                <c:pt idx="40" formatCode="0%">
                  <c:v>5.6881324594735244E-2</c:v>
                </c:pt>
                <c:pt idx="41" formatCode="0%">
                  <c:v>-2.148052500683487E-2</c:v>
                </c:pt>
                <c:pt idx="42" formatCode="0%">
                  <c:v>-3.1313037042157189E-2</c:v>
                </c:pt>
                <c:pt idx="43" formatCode="0%">
                  <c:v>-3.9976762665415742E-2</c:v>
                </c:pt>
                <c:pt idx="44" formatCode="0%">
                  <c:v>-4.7940808234162345E-3</c:v>
                </c:pt>
                <c:pt idx="45" formatCode="0%">
                  <c:v>-2.2223347426273865E-3</c:v>
                </c:pt>
                <c:pt idx="46" formatCode="0%">
                  <c:v>-2.1991844687510333E-2</c:v>
                </c:pt>
                <c:pt idx="47" formatCode="0%">
                  <c:v>-4.3711253961195705E-2</c:v>
                </c:pt>
                <c:pt idx="48" formatCode="0%">
                  <c:v>-5.7740661281123276E-2</c:v>
                </c:pt>
                <c:pt idx="49" formatCode="0%">
                  <c:v>-2.9609675198324911E-2</c:v>
                </c:pt>
                <c:pt idx="50" formatCode="0%">
                  <c:v>-4.0533884540784279E-4</c:v>
                </c:pt>
                <c:pt idx="51" formatCode="0%">
                  <c:v>-2.1629175493542218E-2</c:v>
                </c:pt>
                <c:pt idx="52" formatCode="0%">
                  <c:v>-2.2426885626877675E-2</c:v>
                </c:pt>
                <c:pt idx="53" formatCode="0%">
                  <c:v>3.5002932343804971E-2</c:v>
                </c:pt>
                <c:pt idx="54" formatCode="0%">
                  <c:v>6.2404062514280698E-2</c:v>
                </c:pt>
                <c:pt idx="55" formatCode="0%">
                  <c:v>7.6901707835094354E-2</c:v>
                </c:pt>
                <c:pt idx="56" formatCode="0%">
                  <c:v>7.1495302164118507E-2</c:v>
                </c:pt>
                <c:pt idx="57" formatCode="0%">
                  <c:v>5.0633971796055735E-2</c:v>
                </c:pt>
                <c:pt idx="58" formatCode="0%">
                  <c:v>6.2327932206641734E-2</c:v>
                </c:pt>
                <c:pt idx="59" formatCode="0%">
                  <c:v>6.7933795034317235E-2</c:v>
                </c:pt>
                <c:pt idx="60" formatCode="0%">
                  <c:v>5.2788446904289479E-2</c:v>
                </c:pt>
                <c:pt idx="61" formatCode="0%">
                  <c:v>-3.0861692764392188E-2</c:v>
                </c:pt>
                <c:pt idx="62" formatCode="0%">
                  <c:v>-0.13948816350908946</c:v>
                </c:pt>
                <c:pt idx="63" formatCode="0%">
                  <c:v>-0.21522298396682465</c:v>
                </c:pt>
                <c:pt idx="64" formatCode="0%">
                  <c:v>-0.30871355888564667</c:v>
                </c:pt>
                <c:pt idx="65" formatCode="0%">
                  <c:v>-0.39560389889546754</c:v>
                </c:pt>
                <c:pt idx="66" formatCode="0%">
                  <c:v>-0.44427374940068709</c:v>
                </c:pt>
                <c:pt idx="67" formatCode="0%">
                  <c:v>-0.49623259466209391</c:v>
                </c:pt>
                <c:pt idx="68" formatCode="0%">
                  <c:v>-0.55161468473269637</c:v>
                </c:pt>
                <c:pt idx="69" formatCode="0%">
                  <c:v>-0.59696974465262165</c:v>
                </c:pt>
                <c:pt idx="70" formatCode="0%">
                  <c:v>-0.65706179046473467</c:v>
                </c:pt>
                <c:pt idx="71" formatCode="0%">
                  <c:v>-0.71380278825288557</c:v>
                </c:pt>
                <c:pt idx="72" formatCode="0%">
                  <c:v>-0.76862619523016618</c:v>
                </c:pt>
                <c:pt idx="73" formatCode="0%">
                  <c:v>-0.75127787262665369</c:v>
                </c:pt>
                <c:pt idx="74" formatCode="0%">
                  <c:v>-0.68859598648859366</c:v>
                </c:pt>
                <c:pt idx="75" formatCode="0%">
                  <c:v>-0.56837922340497904</c:v>
                </c:pt>
                <c:pt idx="76" formatCode="0%">
                  <c:v>-0.3644920595502279</c:v>
                </c:pt>
                <c:pt idx="77" formatCode="0%">
                  <c:v>-0.18937224170486106</c:v>
                </c:pt>
                <c:pt idx="78" formatCode="0%">
                  <c:v>-4.7394408412160118E-2</c:v>
                </c:pt>
                <c:pt idx="79" formatCode="0%">
                  <c:v>0.10399026813977351</c:v>
                </c:pt>
                <c:pt idx="80" formatCode="0%">
                  <c:v>0.36038558527335923</c:v>
                </c:pt>
                <c:pt idx="81" formatCode="0%">
                  <c:v>0.52650408202482357</c:v>
                </c:pt>
                <c:pt idx="82" formatCode="0%">
                  <c:v>0.91949515721111252</c:v>
                </c:pt>
                <c:pt idx="83" formatCode="0%">
                  <c:v>1.4857541466101785</c:v>
                </c:pt>
                <c:pt idx="84" formatCode="0%">
                  <c:v>2.3863219582309068</c:v>
                </c:pt>
                <c:pt idx="85" formatCode="0%">
                  <c:v>2.5665455907965673</c:v>
                </c:pt>
                <c:pt idx="86" formatCode="0%">
                  <c:v>2.3038108179294019</c:v>
                </c:pt>
                <c:pt idx="87" formatCode="0%">
                  <c:v>1.6345617872725429</c:v>
                </c:pt>
                <c:pt idx="88" formatCode="0%">
                  <c:v>0.9587140506365166</c:v>
                </c:pt>
              </c:numCache>
            </c:numRef>
          </c:val>
          <c:extLst>
            <c:ext xmlns:c16="http://schemas.microsoft.com/office/drawing/2014/chart" uri="{C3380CC4-5D6E-409C-BE32-E72D297353CC}">
              <c16:uniqueId val="{00000001-6A78-4A74-B968-775E63C7CD7B}"/>
            </c:ext>
          </c:extLst>
        </c:ser>
        <c:dLbls>
          <c:showLegendKey val="0"/>
          <c:showVal val="0"/>
          <c:showCatName val="0"/>
          <c:showSerName val="0"/>
          <c:showPercent val="0"/>
          <c:showBubbleSize val="0"/>
        </c:dLbls>
        <c:gapWidth val="219"/>
        <c:overlap val="-27"/>
        <c:axId val="1313778064"/>
        <c:axId val="1313783312"/>
        <c:extLst>
          <c:ext xmlns:c15="http://schemas.microsoft.com/office/drawing/2012/chart" uri="{02D57815-91ED-43cb-92C2-25804820EDAC}">
            <c15:filteredBarSeries>
              <c15:ser>
                <c:idx val="0"/>
                <c:order val="0"/>
                <c:tx>
                  <c:strRef>
                    <c:extLst>
                      <c:ext uri="{02D57815-91ED-43cb-92C2-25804820EDAC}">
                        <c15:formulaRef>
                          <c15:sqref>'Total NI overnight trips'!$B$9</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'Total NI overnight trips'!$A$10:$A$110</c15:sqref>
                        </c15:fullRef>
                        <c15:formulaRef>
                          <c15:sqref>'Total NI overnight trips'!$A$22:$A$110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uri="{02D57815-91ED-43cb-92C2-25804820EDAC}">
                        <c15:fullRef>
                          <c15:sqref>'Total NI overnight trips'!$B$10:$B$110</c15:sqref>
                        </c15:fullRef>
                        <c15:formulaRef>
                          <c15:sqref>'Total NI overnight trips'!$B$22:$B$110</c15:sqref>
                        </c15:formulaRef>
                      </c:ext>
                    </c:extLst>
                    <c:numCache>
                      <c:formatCode>_(* #,##0_);_(* \(#,##0\);_(* "-"??_);_(@_)</c:formatCode>
                      <c:ptCount val="89"/>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8.0577416755231344</c:v>
                      </c:pt>
                      <c:pt idx="75">
                        <c:v>10.08442950793386</c:v>
                      </c:pt>
                      <c:pt idx="76">
                        <c:v>13.140495746436745</c:v>
                      </c:pt>
                      <c:pt idx="77">
                        <c:v>14.970857169119132</c:v>
                      </c:pt>
                      <c:pt idx="78">
                        <c:v>16.353913021867708</c:v>
                      </c:pt>
                      <c:pt idx="79">
                        <c:v>17.238193914910287</c:v>
                      </c:pt>
                      <c:pt idx="80">
                        <c:v>19</c:v>
                      </c:pt>
                      <c:pt idx="81">
                        <c:v>19</c:v>
                      </c:pt>
                      <c:pt idx="82">
                        <c:v>20.49179824245406</c:v>
                      </c:pt>
                      <c:pt idx="83">
                        <c:v>22.126915105502153</c:v>
                      </c:pt>
                      <c:pt idx="84">
                        <c:v>23.961966479613405</c:v>
                      </c:pt>
                      <c:pt idx="85">
                        <c:v>25.439892289435768</c:v>
                      </c:pt>
                      <c:pt idx="86">
                        <c:v>26.621254115673914</c:v>
                      </c:pt>
                      <c:pt idx="87">
                        <c:v>26.568052628046203</c:v>
                      </c:pt>
                      <c:pt idx="88">
                        <c:v>25.738473650875033</c:v>
                      </c:pt>
                    </c:numCache>
                  </c:numRef>
                </c:val>
                <c:extLst>
                  <c:ext xmlns:c16="http://schemas.microsoft.com/office/drawing/2014/chart" uri="{C3380CC4-5D6E-409C-BE32-E72D297353CC}">
                    <c16:uniqueId val="{00000000-6A78-4A74-B968-775E63C7CD7B}"/>
                  </c:ext>
                </c:extLst>
              </c15:ser>
            </c15:filteredBarSeries>
          </c:ext>
        </c:extLst>
      </c:barChart>
      <c:catAx>
        <c:axId val="13137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83312"/>
        <c:crosses val="autoZero"/>
        <c:auto val="1"/>
        <c:lblAlgn val="ctr"/>
        <c:lblOffset val="100"/>
        <c:tickLblSkip val="12"/>
        <c:noMultiLvlLbl val="0"/>
      </c:catAx>
      <c:valAx>
        <c:axId val="131378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7806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in Self Catering Occupancy (percentage points)</a:t>
            </a:r>
          </a:p>
        </c:rich>
      </c:tx>
      <c:layout>
        <c:manualLayout>
          <c:xMode val="edge"/>
          <c:yMode val="edge"/>
          <c:x val="1.5946426335724188E-2"/>
          <c:y val="3.334153015745778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2"/>
          <c:order val="2"/>
          <c:tx>
            <c:strRef>
              <c:f>'SC Occupancy'!$A$13</c:f>
              <c:strCache>
                <c:ptCount val="1"/>
                <c:pt idx="0">
                  <c:v>Change year on year annual self catering occupancy (percentage points)</c:v>
                </c:pt>
              </c:strCache>
            </c:strRef>
          </c:tx>
          <c:spPr>
            <a:solidFill>
              <a:srgbClr val="002060"/>
            </a:solidFill>
            <a:ln>
              <a:solidFill>
                <a:srgbClr val="002060"/>
              </a:solidFill>
            </a:ln>
            <a:effectLst/>
          </c:spPr>
          <c:invertIfNegative val="0"/>
          <c:dPt>
            <c:idx val="7"/>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8-0657-48A6-BD68-871BAA4377B1}"/>
              </c:ext>
            </c:extLst>
          </c:dPt>
          <c:dPt>
            <c:idx val="8"/>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4-4600-433A-BFDC-189E5AC7FB60}"/>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Occupancy'!$B$13:$J$13</c:f>
              <c:numCache>
                <c:formatCode>0%\ "points"</c:formatCode>
                <c:ptCount val="9"/>
                <c:pt idx="1">
                  <c:v>2.0000000000000018E-2</c:v>
                </c:pt>
                <c:pt idx="2">
                  <c:v>2.9999999999999971E-2</c:v>
                </c:pt>
                <c:pt idx="3">
                  <c:v>0</c:v>
                </c:pt>
                <c:pt idx="4">
                  <c:v>-1.9999999999999962E-2</c:v>
                </c:pt>
                <c:pt idx="5">
                  <c:v>-2.0000000000000018E-2</c:v>
                </c:pt>
                <c:pt idx="6">
                  <c:v>-1.0000000000000009E-2</c:v>
                </c:pt>
                <c:pt idx="7">
                  <c:v>-0.11798519015913222</c:v>
                </c:pt>
                <c:pt idx="8">
                  <c:v>4.7279761352600258E-2</c:v>
                </c:pt>
              </c:numCache>
            </c:numRef>
          </c:val>
          <c:extLst>
            <c:ext xmlns:c16="http://schemas.microsoft.com/office/drawing/2014/chart" uri="{C3380CC4-5D6E-409C-BE32-E72D297353CC}">
              <c16:uniqueId val="{00000002-0657-48A6-BD68-871BAA4377B1}"/>
            </c:ext>
          </c:extLst>
        </c:ser>
        <c:ser>
          <c:idx val="3"/>
          <c:order val="3"/>
          <c:tx>
            <c:strRef>
              <c:f>'SC Occupancy'!$A$14</c:f>
              <c:strCache>
                <c:ptCount val="1"/>
                <c:pt idx="0">
                  <c:v>Change year on year peak Season Self Catering Occupancy (percentage points)</c:v>
                </c:pt>
              </c:strCache>
            </c:strRef>
          </c:tx>
          <c:spPr>
            <a:solidFill>
              <a:schemeClr val="accent5"/>
            </a:solidFill>
            <a:ln>
              <a:solidFill>
                <a:schemeClr val="accent5"/>
              </a:solidFill>
            </a:ln>
            <a:effectLst/>
          </c:spPr>
          <c:invertIfNegative val="0"/>
          <c:dPt>
            <c:idx val="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0657-48A6-BD68-871BAA4377B1}"/>
              </c:ext>
            </c:extLst>
          </c:dPt>
          <c:dPt>
            <c:idx val="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600-433A-BFDC-189E5AC7FB60}"/>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Occupancy'!$B$14:$J$14</c:f>
              <c:numCache>
                <c:formatCode>0%\ "points"</c:formatCode>
                <c:ptCount val="9"/>
                <c:pt idx="1">
                  <c:v>3.0000000000000027E-2</c:v>
                </c:pt>
                <c:pt idx="2">
                  <c:v>2.9999999999999971E-2</c:v>
                </c:pt>
                <c:pt idx="3">
                  <c:v>1.0000000000000009E-2</c:v>
                </c:pt>
                <c:pt idx="4">
                  <c:v>-3.999999999999998E-2</c:v>
                </c:pt>
                <c:pt idx="5">
                  <c:v>-2.0000000000000018E-2</c:v>
                </c:pt>
                <c:pt idx="6">
                  <c:v>-1.0000000000000009E-2</c:v>
                </c:pt>
                <c:pt idx="7">
                  <c:v>-0.19287748773999322</c:v>
                </c:pt>
                <c:pt idx="8">
                  <c:v>0.14773034535248145</c:v>
                </c:pt>
              </c:numCache>
            </c:numRef>
          </c:val>
          <c:extLst>
            <c:ext xmlns:c16="http://schemas.microsoft.com/office/drawing/2014/chart" uri="{C3380CC4-5D6E-409C-BE32-E72D297353CC}">
              <c16:uniqueId val="{00000003-0657-48A6-BD68-871BAA4377B1}"/>
            </c:ext>
          </c:extLst>
        </c:ser>
        <c:dLbls>
          <c:showLegendKey val="0"/>
          <c:showVal val="0"/>
          <c:showCatName val="0"/>
          <c:showSerName val="0"/>
          <c:showPercent val="0"/>
          <c:showBubbleSize val="0"/>
        </c:dLbls>
        <c:gapWidth val="219"/>
        <c:overlap val="-27"/>
        <c:axId val="1009861792"/>
        <c:axId val="1009857200"/>
        <c:extLst>
          <c:ext xmlns:c15="http://schemas.microsoft.com/office/drawing/2012/chart" uri="{02D57815-91ED-43cb-92C2-25804820EDAC}">
            <c15:filteredBarSeries>
              <c15:ser>
                <c:idx val="0"/>
                <c:order val="0"/>
                <c:tx>
                  <c:strRef>
                    <c:extLst>
                      <c:ext uri="{02D57815-91ED-43cb-92C2-25804820EDAC}">
                        <c15:formulaRef>
                          <c15:sqref>'SC Occupancy'!$A$11</c15:sqref>
                        </c15:formulaRef>
                      </c:ext>
                    </c:extLst>
                    <c:strCache>
                      <c:ptCount val="1"/>
                      <c:pt idx="0">
                        <c:v>Annual Self Catering Occupancy (%)</c:v>
                      </c:pt>
                    </c:strCache>
                  </c:strRef>
                </c:tx>
                <c:spPr>
                  <a:solidFill>
                    <a:schemeClr val="accent1"/>
                  </a:solidFill>
                  <a:ln>
                    <a:noFill/>
                  </a:ln>
                  <a:effectLst/>
                </c:spPr>
                <c:invertIfNegative val="0"/>
                <c:cat>
                  <c:strRef>
                    <c:extLst>
                      <c:ex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uri="{02D57815-91ED-43cb-92C2-25804820EDAC}">
                        <c15:formulaRef>
                          <c15:sqref>'SC Occupancy'!$B$11:$J$11</c15:sqref>
                        </c15:formulaRef>
                      </c:ext>
                    </c:extLst>
                    <c:numCache>
                      <c:formatCode>0%</c:formatCode>
                      <c:ptCount val="9"/>
                      <c:pt idx="0">
                        <c:v>0.31</c:v>
                      </c:pt>
                      <c:pt idx="1">
                        <c:v>0.33</c:v>
                      </c:pt>
                      <c:pt idx="2">
                        <c:v>0.36</c:v>
                      </c:pt>
                      <c:pt idx="3">
                        <c:v>0.36</c:v>
                      </c:pt>
                      <c:pt idx="4">
                        <c:v>0.34</c:v>
                      </c:pt>
                      <c:pt idx="5">
                        <c:v>0.32</c:v>
                      </c:pt>
                      <c:pt idx="6">
                        <c:v>0.31</c:v>
                      </c:pt>
                      <c:pt idx="7">
                        <c:v>0.19201480984086777</c:v>
                      </c:pt>
                      <c:pt idx="8">
                        <c:v>0.23929457119346803</c:v>
                      </c:pt>
                    </c:numCache>
                  </c:numRef>
                </c:val>
                <c:extLst>
                  <c:ext xmlns:c16="http://schemas.microsoft.com/office/drawing/2014/chart" uri="{C3380CC4-5D6E-409C-BE32-E72D297353CC}">
                    <c16:uniqueId val="{00000000-0657-48A6-BD68-871BAA4377B1}"/>
                  </c:ext>
                </c:extLst>
              </c15:ser>
            </c15:filteredBarSeries>
            <c15:filteredBarSeries>
              <c15:ser>
                <c:idx val="1"/>
                <c:order val="1"/>
                <c:tx>
                  <c:strRef>
                    <c:extLst>
                      <c:ext xmlns:c15="http://schemas.microsoft.com/office/drawing/2012/chart" uri="{02D57815-91ED-43cb-92C2-25804820EDAC}">
                        <c15:formulaRef>
                          <c15:sqref>'SC Occupancy'!$A$12</c15:sqref>
                        </c15:formulaRef>
                      </c:ext>
                    </c:extLst>
                    <c:strCache>
                      <c:ptCount val="1"/>
                      <c:pt idx="0">
                        <c:v>Peak Season Self Catering Occupancy (%)</c:v>
                      </c:pt>
                    </c:strCache>
                  </c:strRef>
                </c:tx>
                <c:spPr>
                  <a:solidFill>
                    <a:schemeClr val="accent2"/>
                  </a:solidFill>
                  <a:ln>
                    <a:noFill/>
                  </a:ln>
                  <a:effectLst/>
                </c:spPr>
                <c:invertIfNegative val="0"/>
                <c:cat>
                  <c:strRef>
                    <c:extLst>
                      <c:ext xmlns:c15="http://schemas.microsoft.com/office/drawing/2012/char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ormulaRef>
                          <c15:sqref>'SC Occupancy'!$B$12:$J$12</c15:sqref>
                        </c15:formulaRef>
                      </c:ext>
                    </c:extLst>
                    <c:numCache>
                      <c:formatCode>0%</c:formatCode>
                      <c:ptCount val="9"/>
                      <c:pt idx="0">
                        <c:v>0.42</c:v>
                      </c:pt>
                      <c:pt idx="1">
                        <c:v>0.45</c:v>
                      </c:pt>
                      <c:pt idx="2">
                        <c:v>0.48</c:v>
                      </c:pt>
                      <c:pt idx="3">
                        <c:v>0.49</c:v>
                      </c:pt>
                      <c:pt idx="4">
                        <c:v>0.45</c:v>
                      </c:pt>
                      <c:pt idx="5">
                        <c:v>0.43</c:v>
                      </c:pt>
                      <c:pt idx="6">
                        <c:v>0.42</c:v>
                      </c:pt>
                      <c:pt idx="7">
                        <c:v>0.22712251226000676</c:v>
                      </c:pt>
                      <c:pt idx="8">
                        <c:v>0.37485285761248821</c:v>
                      </c:pt>
                    </c:numCache>
                  </c:numRef>
                </c:val>
                <c:extLst xmlns:c15="http://schemas.microsoft.com/office/drawing/2012/chart">
                  <c:ext xmlns:c16="http://schemas.microsoft.com/office/drawing/2014/chart" uri="{C3380CC4-5D6E-409C-BE32-E72D297353CC}">
                    <c16:uniqueId val="{00000001-0657-48A6-BD68-871BAA4377B1}"/>
                  </c:ext>
                </c:extLst>
              </c15:ser>
            </c15:filteredBarSeries>
          </c:ext>
        </c:extLst>
      </c:barChart>
      <c:catAx>
        <c:axId val="100986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57200"/>
        <c:crosses val="autoZero"/>
        <c:auto val="1"/>
        <c:lblAlgn val="ctr"/>
        <c:lblOffset val="100"/>
        <c:noMultiLvlLbl val="0"/>
      </c:catAx>
      <c:valAx>
        <c:axId val="1009857200"/>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61792"/>
        <c:crosses val="autoZero"/>
        <c:crossBetween val="between"/>
      </c:valAx>
      <c:spPr>
        <a:noFill/>
        <a:ln>
          <a:noFill/>
        </a:ln>
        <a:effectLst/>
      </c:spPr>
    </c:plotArea>
    <c:legend>
      <c:legendPos val="b"/>
      <c:layout>
        <c:manualLayout>
          <c:xMode val="edge"/>
          <c:yMode val="edge"/>
          <c:x val="0.17450306211723535"/>
          <c:y val="0.815550790047055"/>
          <c:w val="0.82321609798775153"/>
          <c:h val="0.184449209952945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(%)in Rooms</a:t>
            </a:r>
            <a:r>
              <a:rPr lang="en-US" baseline="0"/>
              <a:t> sold in Hotels</a:t>
            </a:r>
            <a:endParaRPr lang="en-US"/>
          </a:p>
        </c:rich>
      </c:tx>
      <c:layout>
        <c:manualLayout>
          <c:xMode val="edge"/>
          <c:yMode val="edge"/>
          <c:x val="0"/>
          <c:y val="1.2180673199010054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BC2E-4F6D-976A-605F650F8AFE}"/>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BC2E-4F6D-976A-605F650F8AFE}"/>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BC2E-4F6D-976A-605F650F8AFE}"/>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BC2E-4F6D-976A-605F650F8AFE}"/>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BC2E-4F6D-976A-605F650F8AFE}"/>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BC2E-4F6D-976A-605F650F8AFE}"/>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BC2E-4F6D-976A-605F650F8AFE}"/>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BC2E-4F6D-976A-605F650F8AFE}"/>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BC2E-4F6D-976A-605F650F8AFE}"/>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3-BC2E-4F6D-976A-605F650F8AFE}"/>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5-BC2E-4F6D-976A-605F650F8AFE}"/>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7-BC2E-4F6D-976A-605F650F8AFE}"/>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9-BC2E-4F6D-976A-605F650F8AFE}"/>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B-BC2E-4F6D-976A-605F650F8AFE}"/>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D-BC2E-4F6D-976A-605F650F8AFE}"/>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F-BC2E-4F6D-976A-605F650F8AFE}"/>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0079-4293-982C-F9A71A0195BA}"/>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0079-4293-982C-F9A71A0195BA}"/>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EC0-4EF7-9F99-EA4E2E2EB110}"/>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EC0-4EF7-9F99-EA4E2E2EB110}"/>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D-BAE0-4345-9EF8-940B3D490515}"/>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BAE0-4345-9EF8-940B3D490515}"/>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BAE0-4345-9EF8-940B3D490515}"/>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BAE0-4345-9EF8-940B3D490515}"/>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B-BAE0-4345-9EF8-940B3D490515}"/>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BAE0-4345-9EF8-940B3D490515}"/>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7-E634-4BD4-A477-6E3D2FBDB55D}"/>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E634-4BD4-A477-6E3D2FBDB55D}"/>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E634-4BD4-A477-6E3D2FBDB55D}"/>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6-E634-4BD4-A477-6E3D2FBDB55D}"/>
              </c:ext>
            </c:extLst>
          </c:dPt>
          <c:cat>
            <c:strRef>
              <c:extLst>
                <c:ext xmlns:c15="http://schemas.microsoft.com/office/drawing/2012/chart" uri="{02D57815-91ED-43cb-92C2-25804820EDAC}">
                  <c15:fullRef>
                    <c15:sqref>'Hotels rooms'!$A$9:$A$101</c15:sqref>
                  </c15:fullRef>
                </c:ext>
              </c:extLst>
              <c:f>'Hotels rooms'!$A$21:$A$101</c:f>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xmlns:c15="http://schemas.microsoft.com/office/drawing/2012/chart" uri="{02D57815-91ED-43cb-92C2-25804820EDAC}">
                  <c15:fullRef>
                    <c15:sqref>'Hotels rooms'!$C$9:$C$101</c15:sqref>
                  </c15:fullRef>
                </c:ext>
              </c:extLst>
              <c:f>'Hotels rooms'!$C$21:$C$101</c:f>
              <c:numCache>
                <c:formatCode>0%</c:formatCode>
                <c:ptCount val="81"/>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-0.39156856711510607</c:v>
                </c:pt>
                <c:pt idx="69">
                  <c:v>-0.28382492508927459</c:v>
                </c:pt>
                <c:pt idx="70">
                  <c:v>-6.4214803706608398E-2</c:v>
                </c:pt>
                <c:pt idx="71">
                  <c:v>0.29399267930329692</c:v>
                </c:pt>
                <c:pt idx="72">
                  <c:v>0.59537520253662746</c:v>
                </c:pt>
                <c:pt idx="73">
                  <c:v>1.1004630451824398</c:v>
                </c:pt>
                <c:pt idx="74">
                  <c:v>1.941997054552614</c:v>
                </c:pt>
                <c:pt idx="75">
                  <c:v>2.7945123232914661</c:v>
                </c:pt>
                <c:pt idx="76">
                  <c:v>3.2035015687488668</c:v>
                </c:pt>
                <c:pt idx="77">
                  <c:v>3.2008018645313214</c:v>
                </c:pt>
                <c:pt idx="78">
                  <c:v>2.2591525640067598</c:v>
                </c:pt>
                <c:pt idx="79">
                  <c:v>1.9112004872341193</c:v>
                </c:pt>
                <c:pt idx="80">
                  <c:v>1.6819710112218103</c:v>
                </c:pt>
              </c:numCache>
            </c:numRef>
          </c:val>
          <c:extLst>
            <c:ext xmlns:c16="http://schemas.microsoft.com/office/drawing/2014/chart" uri="{C3380CC4-5D6E-409C-BE32-E72D297353CC}">
              <c16:uniqueId val="{00000020-BC2E-4F6D-976A-605F650F8AFE}"/>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rooms'!$A$9:$A$101</c15:sqref>
                        </c15:fullRef>
                        <c15:formulaRef>
                          <c15:sqref>'Hotels rooms'!$A$21:$A$101</c15:sqref>
                        </c15:formulaRef>
                      </c:ext>
                    </c:extLst>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uri="{02D57815-91ED-43cb-92C2-25804820EDAC}">
                        <c15:fullRef>
                          <c15:sqref>'Hotels rooms'!$B$9:$B$101</c15:sqref>
                        </c15:fullRef>
                        <c15:formulaRef>
                          <c15:sqref>'Hotels rooms'!$B$21:$B$101</c15:sqref>
                        </c15:formulaRef>
                      </c:ext>
                    </c:extLst>
                    <c:numCache>
                      <c:formatCode>_(* #,##0_);_(* \(#,##0\);_(* "-"??_);_(@_)</c:formatCode>
                      <c:ptCount val="81"/>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830414.80709298933</c:v>
                      </c:pt>
                      <c:pt idx="69">
                        <c:v>909475.50325325306</c:v>
                      </c:pt>
                      <c:pt idx="70">
                        <c:v>1051351.2147040924</c:v>
                      </c:pt>
                      <c:pt idx="71">
                        <c:v>1228713.098339685</c:v>
                      </c:pt>
                      <c:pt idx="72">
                        <c:v>1331800.0745751462</c:v>
                      </c:pt>
                      <c:pt idx="73">
                        <c:v>1437243.9391291295</c:v>
                      </c:pt>
                      <c:pt idx="74">
                        <c:v>1593341.4747898774</c:v>
                      </c:pt>
                      <c:pt idx="75">
                        <c:v>1773240.115383598</c:v>
                      </c:pt>
                      <c:pt idx="76">
                        <c:v>1964367.7426030142</c:v>
                      </c:pt>
                      <c:pt idx="77">
                        <c:v>2132531.2310519558</c:v>
                      </c:pt>
                      <c:pt idx="78">
                        <c:v>2189761.4156098305</c:v>
                      </c:pt>
                      <c:pt idx="79">
                        <c:v>2232939.1312692962</c:v>
                      </c:pt>
                      <c:pt idx="80">
                        <c:v>2227148.439912749</c:v>
                      </c:pt>
                    </c:numCache>
                  </c:numRef>
                </c:val>
                <c:extLst>
                  <c:ext xmlns:c16="http://schemas.microsoft.com/office/drawing/2014/chart" uri="{C3380CC4-5D6E-409C-BE32-E72D297353CC}">
                    <c16:uniqueId val="{00000021-BC2E-4F6D-976A-605F650F8AFE}"/>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in Rooms sold in Bed&amp;Breakfasts, Guest Accommodation and Guesthouses</a:t>
            </a:r>
          </a:p>
        </c:rich>
      </c:tx>
      <c:layout>
        <c:manualLayout>
          <c:xMode val="edge"/>
          <c:yMode val="edge"/>
          <c:x val="2.9103294716613066E-2"/>
          <c:y val="2.421651932726127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552629702595619E-2"/>
          <c:y val="0.19256274887835817"/>
          <c:w val="0.85630042671959228"/>
          <c:h val="0.78443935926773456"/>
        </c:manualLayout>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320C-4098-8B43-08FAC0BEC31D}"/>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320C-4098-8B43-08FAC0BEC31D}"/>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320C-4098-8B43-08FAC0BEC31D}"/>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320C-4098-8B43-08FAC0BEC31D}"/>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320C-4098-8B43-08FAC0BEC31D}"/>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320C-4098-8B43-08FAC0BEC31D}"/>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320C-4098-8B43-08FAC0BEC31D}"/>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320C-4098-8B43-08FAC0BEC31D}"/>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1-320C-4098-8B43-08FAC0BEC31D}"/>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3-320C-4098-8B43-08FAC0BEC31D}"/>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5-320C-4098-8B43-08FAC0BEC31D}"/>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7-320C-4098-8B43-08FAC0BEC31D}"/>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9-320C-4098-8B43-08FAC0BEC31D}"/>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B-320C-4098-8B43-08FAC0BEC31D}"/>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D-320C-4098-8B43-08FAC0BEC31D}"/>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F-320C-4098-8B43-08FAC0BEC31D}"/>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FD31-44AF-A685-69E2FA6EE74F}"/>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FD31-44AF-A685-69E2FA6EE74F}"/>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B3E-49BA-BA8B-D0D49346F5F9}"/>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B3E-49BA-BA8B-D0D49346F5F9}"/>
              </c:ext>
            </c:extLst>
          </c:dPt>
          <c:dPt>
            <c:idx val="7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D-5D32-4A4B-8E2D-EEAC44D96214}"/>
              </c:ext>
            </c:extLst>
          </c:dPt>
          <c:dPt>
            <c:idx val="7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C-5D32-4A4B-8E2D-EEAC44D96214}"/>
              </c:ext>
            </c:extLst>
          </c:dPt>
          <c:dPt>
            <c:idx val="7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B-5D32-4A4B-8E2D-EEAC44D96214}"/>
              </c:ext>
            </c:extLst>
          </c:dPt>
          <c:dPt>
            <c:idx val="7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A-5D32-4A4B-8E2D-EEAC44D96214}"/>
              </c:ext>
            </c:extLst>
          </c:dPt>
          <c:dPt>
            <c:idx val="7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9-5D32-4A4B-8E2D-EEAC44D96214}"/>
              </c:ext>
            </c:extLst>
          </c:dPt>
          <c:dPt>
            <c:idx val="7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8-5D32-4A4B-8E2D-EEAC44D96214}"/>
              </c:ext>
            </c:extLst>
          </c:dPt>
          <c:dPt>
            <c:idx val="7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4-28F6-424D-B66B-E78AE49A355E}"/>
              </c:ext>
            </c:extLst>
          </c:dPt>
          <c:dPt>
            <c:idx val="7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5-28F6-424D-B66B-E78AE49A355E}"/>
              </c:ext>
            </c:extLst>
          </c:dPt>
          <c:dPt>
            <c:idx val="7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6-28F6-424D-B66B-E78AE49A355E}"/>
              </c:ext>
            </c:extLst>
          </c:dPt>
          <c:dPt>
            <c:idx val="8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28F6-424D-B66B-E78AE49A355E}"/>
              </c:ext>
            </c:extLst>
          </c:dPt>
          <c:cat>
            <c:strRef>
              <c:extLst>
                <c:ext xmlns:c15="http://schemas.microsoft.com/office/drawing/2012/chart" uri="{02D57815-91ED-43cb-92C2-25804820EDAC}">
                  <c15:fullRef>
                    <c15:sqref>'B&amp;B rooms'!$A$9:$A$101</c15:sqref>
                  </c15:fullRef>
                </c:ext>
              </c:extLst>
              <c:f>'B&amp;B rooms'!$A$21:$A$101</c:f>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xmlns:c15="http://schemas.microsoft.com/office/drawing/2012/chart" uri="{02D57815-91ED-43cb-92C2-25804820EDAC}">
                  <c15:fullRef>
                    <c15:sqref>'B&amp;B rooms'!$C$9:$C$101</c15:sqref>
                  </c15:fullRef>
                </c:ext>
              </c:extLst>
              <c:f>'B&amp;B rooms'!$C$21:$C$101</c:f>
              <c:numCache>
                <c:formatCode>General</c:formatCode>
                <c:ptCount val="81"/>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-1.4190613929160757E-4</c:v>
                </c:pt>
                <c:pt idx="50" formatCode="0%">
                  <c:v>2.726072642306776E-2</c:v>
                </c:pt>
                <c:pt idx="51" formatCode="0%">
                  <c:v>-3.0448975726595134E-2</c:v>
                </c:pt>
                <c:pt idx="52" formatCode="0%">
                  <c:v>-0.11485199992613629</c:v>
                </c:pt>
                <c:pt idx="53" formatCode="0%">
                  <c:v>-0.20161114147051398</c:v>
                </c:pt>
                <c:pt idx="54" formatCode="0%">
                  <c:v>-0.30278482876660684</c:v>
                </c:pt>
                <c:pt idx="55" formatCode="0%">
                  <c:v>-0.4261730647980419</c:v>
                </c:pt>
                <c:pt idx="56" formatCode="0%">
                  <c:v>-0.50546710319869936</c:v>
                </c:pt>
                <c:pt idx="57" formatCode="0%">
                  <c:v>-0.54923128526540055</c:v>
                </c:pt>
                <c:pt idx="58" formatCode="0%">
                  <c:v>-0.61583606201981966</c:v>
                </c:pt>
                <c:pt idx="59" formatCode="0%">
                  <c:v>-0.67528140296547312</c:v>
                </c:pt>
                <c:pt idx="60" formatCode="0%">
                  <c:v>-0.72329016914775146</c:v>
                </c:pt>
                <c:pt idx="61" formatCode="0%">
                  <c:v>-0.75619822069524201</c:v>
                </c:pt>
                <c:pt idx="62" formatCode="0%">
                  <c:v>-0.83931682341986735</c:v>
                </c:pt>
                <c:pt idx="63" formatCode="0%">
                  <c:v>-0.83774121499724108</c:v>
                </c:pt>
                <c:pt idx="64" formatCode="0%">
                  <c:v>-0.82303185076453367</c:v>
                </c:pt>
                <c:pt idx="65" formatCode="0%">
                  <c:v>-0.77580857536760073</c:v>
                </c:pt>
                <c:pt idx="66" formatCode="0%">
                  <c:v>-0.64074113728982407</c:v>
                </c:pt>
                <c:pt idx="67" formatCode="0%">
                  <c:v>-0.36457760753372886</c:v>
                </c:pt>
                <c:pt idx="68" formatCode="0%">
                  <c:v>-0.18095720660122797</c:v>
                </c:pt>
                <c:pt idx="69" formatCode="0%">
                  <c:v>1.4833503485316169E-2</c:v>
                </c:pt>
                <c:pt idx="70" formatCode="0%">
                  <c:v>0.37105700701721706</c:v>
                </c:pt>
                <c:pt idx="71" formatCode="0%">
                  <c:v>0.85987712664707672</c:v>
                </c:pt>
                <c:pt idx="72" formatCode="0%">
                  <c:v>1.3177554861475242</c:v>
                </c:pt>
                <c:pt idx="73" formatCode="0%">
                  <c:v>1.778517371311463</c:v>
                </c:pt>
                <c:pt idx="74" formatCode="0%">
                  <c:v>3.4187517656022259</c:v>
                </c:pt>
                <c:pt idx="75" formatCode="0%">
                  <c:v>4.1822414013321598</c:v>
                </c:pt>
                <c:pt idx="76" formatCode="0%">
                  <c:v>4.8721691460772236</c:v>
                </c:pt>
                <c:pt idx="77" formatCode="0%">
                  <c:v>4.678517026611229</c:v>
                </c:pt>
                <c:pt idx="78" formatCode="0%">
                  <c:v>3.3233692192816049</c:v>
                </c:pt>
                <c:pt idx="79" formatCode="0%">
                  <c:v>1.9804288463926927</c:v>
                </c:pt>
                <c:pt idx="80" formatCode="0%">
                  <c:v>1.7074061985820217</c:v>
                </c:pt>
              </c:numCache>
            </c:numRef>
          </c:val>
          <c:extLst>
            <c:ext xmlns:c16="http://schemas.microsoft.com/office/drawing/2014/chart" uri="{C3380CC4-5D6E-409C-BE32-E72D297353CC}">
              <c16:uniqueId val="{00000020-320C-4098-8B43-08FAC0BEC31D}"/>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rooms'!$A$9:$A$101</c15:sqref>
                        </c15:fullRef>
                        <c15:formulaRef>
                          <c15:sqref>'B&amp;B rooms'!$A$21:$A$101</c15:sqref>
                        </c15:formulaRef>
                      </c:ext>
                    </c:extLst>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uri="{02D57815-91ED-43cb-92C2-25804820EDAC}">
                        <c15:fullRef>
                          <c15:sqref>'B&amp;B rooms'!$B$9:$B$101</c15:sqref>
                        </c15:fullRef>
                        <c15:formulaRef>
                          <c15:sqref>'B&amp;B rooms'!$B$21:$B$101</c15:sqref>
                        </c15:formulaRef>
                      </c:ext>
                    </c:extLst>
                    <c:numCache>
                      <c:formatCode>_(* #,##0_);_(* \(#,##0\);_(* "-"??_);_(@_)</c:formatCode>
                      <c:ptCount val="81"/>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455084.51365485968</c:v>
                      </c:pt>
                      <c:pt idx="50">
                        <c:v>467555.87088452105</c:v>
                      </c:pt>
                      <c:pt idx="51">
                        <c:v>442299.22935405152</c:v>
                      </c:pt>
                      <c:pt idx="52">
                        <c:v>405535.88808319962</c:v>
                      </c:pt>
                      <c:pt idx="53">
                        <c:v>362629.87020262127</c:v>
                      </c:pt>
                      <c:pt idx="54">
                        <c:v>314476.83952398639</c:v>
                      </c:pt>
                      <c:pt idx="55">
                        <c:v>260461.97249277378</c:v>
                      </c:pt>
                      <c:pt idx="56">
                        <c:v>228645.4046186695</c:v>
                      </c:pt>
                      <c:pt idx="57">
                        <c:v>207533.31850689789</c:v>
                      </c:pt>
                      <c:pt idx="58">
                        <c:v>176766.40139388229</c:v>
                      </c:pt>
                      <c:pt idx="59">
                        <c:v>149171.40139388229</c:v>
                      </c:pt>
                      <c:pt idx="60">
                        <c:v>126792.31843413219</c:v>
                      </c:pt>
                      <c:pt idx="61">
                        <c:v>110950.41416309525</c:v>
                      </c:pt>
                      <c:pt idx="62">
                        <c:v>75128.36256241519</c:v>
                      </c:pt>
                      <c:pt idx="63">
                        <c:v>71766.935562645012</c:v>
                      </c:pt>
                      <c:pt idx="64">
                        <c:v>71766.935562645012</c:v>
                      </c:pt>
                      <c:pt idx="65">
                        <c:v>81298.507214987738</c:v>
                      </c:pt>
                      <c:pt idx="66">
                        <c:v>112978.59171607785</c:v>
                      </c:pt>
                      <c:pt idx="67">
                        <c:v>165503.36970784242</c:v>
                      </c:pt>
                      <c:pt idx="68">
                        <c:v>187270.37089666756</c:v>
                      </c:pt>
                      <c:pt idx="69">
                        <c:v>210611.76471028919</c:v>
                      </c:pt>
                      <c:pt idx="70">
                        <c:v>242356.81323630028</c:v>
                      </c:pt>
                      <c:pt idx="71">
                        <c:v>277440.47740237153</c:v>
                      </c:pt>
                      <c:pt idx="72">
                        <c:v>293873.59165207378</c:v>
                      </c:pt>
                      <c:pt idx="73">
                        <c:v>308277.65310636151</c:v>
                      </c:pt>
                      <c:pt idx="74">
                        <c:v>331973.58471947629</c:v>
                      </c:pt>
                      <c:pt idx="75">
                        <c:v>371913.58471947629</c:v>
                      </c:pt>
                      <c:pt idx="76">
                        <c:v>421427.58471947629</c:v>
                      </c:pt>
                      <c:pt idx="77">
                        <c:v>461654.95745838375</c:v>
                      </c:pt>
                      <c:pt idx="78">
                        <c:v>488448.16586307471</c:v>
                      </c:pt>
                      <c:pt idx="79">
                        <c:v>493271.01725244807</c:v>
                      </c:pt>
                      <c:pt idx="80">
                        <c:v>507016.96297639195</c:v>
                      </c:pt>
                    </c:numCache>
                  </c:numRef>
                </c:val>
                <c:extLst>
                  <c:ext xmlns:c16="http://schemas.microsoft.com/office/drawing/2014/chart" uri="{C3380CC4-5D6E-409C-BE32-E72D297353CC}">
                    <c16:uniqueId val="{00000021-320C-4098-8B43-08FAC0BEC31D}"/>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a:t>
            </a:r>
            <a:r>
              <a:rPr lang="en-GB" sz="1200" baseline="0"/>
              <a:t> Cruise Ships docking in NI</a:t>
            </a:r>
            <a:endParaRPr lang="en-GB" sz="1200"/>
          </a:p>
        </c:rich>
      </c:tx>
      <c:layout>
        <c:manualLayout>
          <c:xMode val="edge"/>
          <c:yMode val="edge"/>
          <c:x val="1.7184990157672646E-2"/>
          <c:y val="2.7441794866597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12MR'!$J$9</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12MR'!$A$10:$A$123</c15:sqref>
                  </c15:fullRef>
                </c:ext>
              </c:extLst>
              <c:f>'Cruise Ships 12MR'!$A$22:$A$123</c:f>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12MR'!$J$10:$J$123</c15:sqref>
                  </c15:fullRef>
                </c:ext>
              </c:extLst>
              <c:f>'Cruise Ships 12MR'!$J$22:$J$123</c:f>
              <c:numCache>
                <c:formatCode>General</c:formatCode>
                <c:ptCount val="102"/>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pt idx="97" formatCode="0%">
                  <c:v>1</c:v>
                </c:pt>
                <c:pt idx="98" formatCode="0%">
                  <c:v>1</c:v>
                </c:pt>
                <c:pt idx="99" formatCode="0%">
                  <c:v>1</c:v>
                </c:pt>
                <c:pt idx="100" formatCode="0%">
                  <c:v>1</c:v>
                </c:pt>
                <c:pt idx="101" formatCode="0%">
                  <c:v>1</c:v>
                </c:pt>
              </c:numCache>
            </c:numRef>
          </c:val>
          <c:extLst xmlns:c15="http://schemas.microsoft.com/office/drawing/2012/chart">
            <c:ext xmlns:c16="http://schemas.microsoft.com/office/drawing/2014/chart" uri="{C3380CC4-5D6E-409C-BE32-E72D297353CC}">
              <c16:uniqueId val="{00000000-C1BE-4A8B-A10C-E00F12D89571}"/>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12MR'!$B$9</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uri="{02D57815-91ED-43cb-92C2-25804820EDAC}">
                        <c15:fullRef>
                          <c15:sqref>'Cruise Ships 12MR'!$B$10:$B$123</c15:sqref>
                        </c15:fullRef>
                        <c15:formulaRef>
                          <c15:sqref>'Cruise Ships 12MR'!$B$22:$B$123</c15:sqref>
                        </c15:formulaRef>
                      </c:ext>
                    </c:extLst>
                    <c:numCache>
                      <c:formatCode>_-* #,##0_-;\-* #,##0_-;_-* "-"??_-;_-@_-</c:formatCode>
                      <c:ptCount val="102"/>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numCache>
                  </c:numRef>
                </c:val>
                <c:extLst>
                  <c:ext xmlns:c16="http://schemas.microsoft.com/office/drawing/2014/chart" uri="{C3380CC4-5D6E-409C-BE32-E72D297353CC}">
                    <c16:uniqueId val="{00000002-C1BE-4A8B-A10C-E00F12D89571}"/>
                  </c:ext>
                </c:extLst>
              </c15:ser>
            </c15:filteredBarSeries>
            <c15:filteredBar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12MR'!$C$10:$C$123</c15:sqref>
                        </c15:fullRef>
                        <c15:formulaRef>
                          <c15:sqref>'Cruise Ships 12MR'!$C$22:$C$123</c15:sqref>
                        </c15:formulaRef>
                      </c:ext>
                    </c:extLst>
                    <c:numCache>
                      <c:formatCode>_-* #,##0_-;\-* #,##0_-;_-* "-"??_-;_-@_-</c:formatCode>
                      <c:ptCount val="102"/>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327240</c:v>
                      </c:pt>
                      <c:pt idx="101">
                        <c:v>365575</c:v>
                      </c:pt>
                    </c:numCache>
                  </c:numRef>
                </c:val>
                <c:extLst xmlns:c15="http://schemas.microsoft.com/office/drawing/2012/chart">
                  <c:ext xmlns:c16="http://schemas.microsoft.com/office/drawing/2014/chart" uri="{C3380CC4-5D6E-409C-BE32-E72D297353CC}">
                    <c16:uniqueId val="{00000003-C1BE-4A8B-A10C-E00F12D89571}"/>
                  </c:ext>
                </c:extLst>
              </c15:ser>
            </c15:filteredBarSeries>
            <c15:filteredBar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12MR'!$D$10:$D$123</c15:sqref>
                        </c15:fullRef>
                        <c15:formulaRef>
                          <c15:sqref>'Cruise Ships 12MR'!$D$22:$D$123</c15:sqref>
                        </c15:formulaRef>
                      </c:ext>
                    </c:extLst>
                    <c:numCache>
                      <c:formatCode>_-* #,##0_-;\-* #,##0_-;_-* "-"??_-;_-@_-</c:formatCode>
                      <c:ptCount val="102"/>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4-C1BE-4A8B-A10C-E00F12D89571}"/>
                  </c:ext>
                </c:extLst>
              </c15:ser>
            </c15:filteredBarSeries>
            <c15:filteredBar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12MR'!$E$10:$E$123</c15:sqref>
                        </c15:fullRef>
                        <c15:formulaRef>
                          <c15:sqref>'Cruise Ships 12MR'!$E$22:$E$123</c15:sqref>
                        </c15:formulaRef>
                      </c:ext>
                    </c:extLst>
                    <c:numCache>
                      <c:formatCode>_-* #,##0_-;\-* #,##0_-;_-* "-"??_-;_-@_-</c:formatCode>
                      <c:ptCount val="102"/>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5-C1BE-4A8B-A10C-E00F12D89571}"/>
                  </c:ext>
                </c:extLst>
              </c15:ser>
            </c15:filteredBarSeries>
            <c15:filteredBar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12MR'!$F$10:$F$123</c15:sqref>
                        </c15:fullRef>
                        <c15:formulaRef>
                          <c15:sqref>'Cruise Ships 12MR'!$F$22:$F$123</c15:sqref>
                        </c15:formulaRef>
                      </c:ext>
                    </c:extLst>
                    <c:numCache>
                      <c:formatCode>_-* #,##0_-;\-* #,##0_-;_-* "-"??_-;_-@_-</c:formatCode>
                      <c:ptCount val="102"/>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6-C1BE-4A8B-A10C-E00F12D89571}"/>
                  </c:ext>
                </c:extLst>
              </c15:ser>
            </c15:filteredBarSeries>
            <c15:filteredBar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12MR'!$G$10:$G$123</c15:sqref>
                        </c15:fullRef>
                        <c15:formulaRef>
                          <c15:sqref>'Cruise Ships 12MR'!$G$22:$G$123</c15:sqref>
                        </c15:formulaRef>
                      </c:ext>
                    </c:extLst>
                    <c:numCache>
                      <c:formatCode>_-* #,##0_-;\-* #,##0_-;_-* "-"??_-;_-@_-</c:formatCode>
                      <c:ptCount val="102"/>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7-C1BE-4A8B-A10C-E00F12D89571}"/>
                  </c:ext>
                </c:extLst>
              </c15:ser>
            </c15:filteredBarSeries>
            <c15:filteredBarSeries>
              <c15:ser>
                <c:idx val="6"/>
                <c:order val="6"/>
                <c:tx>
                  <c:strRef>
                    <c:extLs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12MR'!$H$10:$H$123</c15:sqref>
                        </c15:fullRef>
                        <c15:formulaRef>
                          <c15:sqref>'Cruise Ships 12MR'!$H$22:$H$123</c15:sqref>
                        </c15:formulaRef>
                      </c:ext>
                    </c:extLst>
                    <c:numCache>
                      <c:formatCode>_-* #,##0_-;\-* #,##0_-;_-* "-"??_-;_-@_-</c:formatCode>
                      <c:ptCount val="102"/>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numCache>
                  </c:numRef>
                </c:val>
                <c:extLst xmlns:c15="http://schemas.microsoft.com/office/drawing/2012/chart">
                  <c:ext xmlns:c16="http://schemas.microsoft.com/office/drawing/2014/chart" uri="{C3380CC4-5D6E-409C-BE32-E72D297353CC}">
                    <c16:uniqueId val="{00000008-C1BE-4A8B-A10C-E00F12D89571}"/>
                  </c:ext>
                </c:extLst>
              </c15:ser>
            </c15:filteredBarSeries>
            <c15:filteredBarSeries>
              <c15:ser>
                <c:idx val="7"/>
                <c:order val="7"/>
                <c:tx>
                  <c:strRef>
                    <c:extLst>
                      <c:ext xmlns:c15="http://schemas.microsoft.com/office/drawing/2012/chart" uri="{02D57815-91ED-43cb-92C2-25804820EDAC}">
                        <c15:formulaRef>
                          <c15:sqref>'Cruise Ships 12MR'!$I$9</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12MR'!$I$10:$I$123</c15:sqref>
                        </c15:fullRef>
                        <c15:formulaRef>
                          <c15:sqref>'Cruise Ships 12MR'!$I$22:$I$123</c15:sqref>
                        </c15:formulaRef>
                      </c:ext>
                    </c:extLst>
                    <c:numCache>
                      <c:formatCode>_-* #,##0_-;\-* #,##0_-;_-* "-"??_-;_-@_-</c:formatCode>
                      <c:ptCount val="102"/>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327240</c:v>
                      </c:pt>
                      <c:pt idx="101">
                        <c:v>365575</c:v>
                      </c:pt>
                    </c:numCache>
                  </c:numRef>
                </c:val>
                <c:extLst xmlns:c15="http://schemas.microsoft.com/office/drawing/2012/chart">
                  <c:ext xmlns:c16="http://schemas.microsoft.com/office/drawing/2014/chart" uri="{C3380CC4-5D6E-409C-BE32-E72D297353CC}">
                    <c16:uniqueId val="{00000009-C1BE-4A8B-A10C-E00F12D89571}"/>
                  </c:ext>
                </c:extLst>
              </c15:ser>
            </c15:filteredBarSeries>
            <c15:filteredBarSeries>
              <c15:ser>
                <c:idx val="9"/>
                <c:order val="9"/>
                <c:tx>
                  <c:strRef>
                    <c:extLst>
                      <c:ext xmlns:c15="http://schemas.microsoft.com/office/drawing/2012/chart" uri="{02D57815-91ED-43cb-92C2-25804820EDAC}">
                        <c15:formulaRef>
                          <c15:sqref>'Cruise Ships 12MR'!$K$9</c15:sqref>
                        </c15:formulaRef>
                      </c:ext>
                    </c:extLst>
                    <c:strCache>
                      <c:ptCount val="1"/>
                      <c:pt idx="0">
                        <c:v>Change year on year in total passengers and crew onboard ships docking in NI (%)</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12MR'!$K$10:$K$123</c15:sqref>
                        </c15:fullRef>
                        <c15:formulaRef>
                          <c15:sqref>'Cruise Ships 12MR'!$K$22:$K$123</c15:sqref>
                        </c15:formulaRef>
                      </c:ext>
                    </c:extLst>
                    <c:numCache>
                      <c:formatCode>General</c:formatCode>
                      <c:ptCount val="102"/>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pt idx="97" formatCode="0%">
                        <c:v>1</c:v>
                      </c:pt>
                      <c:pt idx="98" formatCode="0%">
                        <c:v>1</c:v>
                      </c:pt>
                      <c:pt idx="99" formatCode="0%">
                        <c:v>1</c:v>
                      </c:pt>
                      <c:pt idx="100" formatCode="0%">
                        <c:v>1</c:v>
                      </c:pt>
                      <c:pt idx="101" formatCode="0%">
                        <c:v>1</c:v>
                      </c:pt>
                    </c:numCache>
                  </c:numRef>
                </c:val>
                <c:extLst xmlns:c15="http://schemas.microsoft.com/office/drawing/2012/chart">
                  <c:ext xmlns:c16="http://schemas.microsoft.com/office/drawing/2014/chart" uri="{C3380CC4-5D6E-409C-BE32-E72D297353CC}">
                    <c16:uniqueId val="{00000001-C1BE-4A8B-A10C-E00F12D89571}"/>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100">
                <a:solidFill>
                  <a:schemeClr val="tx1"/>
                </a:solidFill>
              </a:rPr>
              <a:t>Percentage change (%) year on year on Overnight Trips by RoI residents in NI</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30520097215477E-2"/>
          <c:y val="0.24172371975437765"/>
          <c:w val="0.86833430415332469"/>
          <c:h val="0.69773006777928204"/>
        </c:manualLayout>
      </c:layout>
      <c:barChart>
        <c:barDir val="col"/>
        <c:grouping val="clustered"/>
        <c:varyColors val="0"/>
        <c:ser>
          <c:idx val="1"/>
          <c:order val="1"/>
          <c:tx>
            <c:strRef>
              <c:f>'ROI Overnight trips'!$C$8:$C$12</c:f>
              <c:strCache>
                <c:ptCount val="5"/>
                <c:pt idx="0">
                  <c:v>Percentage change (%) year on year on Overnight Trips by RoI residents in NI</c:v>
                </c:pt>
                <c:pt idx="1">
                  <c:v>n/a</c:v>
                </c:pt>
                <c:pt idx="2">
                  <c:v>n/a</c:v>
                </c:pt>
                <c:pt idx="3">
                  <c:v>n/a</c:v>
                </c:pt>
                <c:pt idx="4">
                  <c:v>n/a</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'ROI Overnight trips'!$A$13:$A$46</c15:sqref>
                  </c15:fullRef>
                </c:ext>
              </c:extLst>
              <c:f>'ROI Overnight trips'!$A$13:$A$44</c:f>
              <c:strCache>
                <c:ptCount val="32"/>
                <c:pt idx="0">
                  <c:v>4 quarters to Dec 2013</c:v>
                </c:pt>
                <c:pt idx="1">
                  <c:v>4 quarters to Mar 2014</c:v>
                </c:pt>
                <c:pt idx="2">
                  <c:v>4 quarters to Jun 2014</c:v>
                </c:pt>
                <c:pt idx="3">
                  <c:v>4 quarters to Sep 2014</c:v>
                </c:pt>
                <c:pt idx="4">
                  <c:v>4 quarters to Dec 2014</c:v>
                </c:pt>
                <c:pt idx="5">
                  <c:v>4 quarters to Mar 2015</c:v>
                </c:pt>
                <c:pt idx="6">
                  <c:v>4 quarters to Jun 2015</c:v>
                </c:pt>
                <c:pt idx="7">
                  <c:v>4 quarters to Sep 2015</c:v>
                </c:pt>
                <c:pt idx="8">
                  <c:v>4 quarters to Dec 2015</c:v>
                </c:pt>
                <c:pt idx="9">
                  <c:v>4 quarters to Mar 2016</c:v>
                </c:pt>
                <c:pt idx="10">
                  <c:v>4 quarters to Jun 2016</c:v>
                </c:pt>
                <c:pt idx="11">
                  <c:v>4 quarters to Sep 2016</c:v>
                </c:pt>
                <c:pt idx="12">
                  <c:v>4 quarters to Dec 2016</c:v>
                </c:pt>
                <c:pt idx="13">
                  <c:v>4 quarters to Mar 2017</c:v>
                </c:pt>
                <c:pt idx="14">
                  <c:v>4 quarters to Jun 2017</c:v>
                </c:pt>
                <c:pt idx="15">
                  <c:v>4 quarters to Sep 2017</c:v>
                </c:pt>
                <c:pt idx="16">
                  <c:v>4 quarters to Dec 2017</c:v>
                </c:pt>
                <c:pt idx="17">
                  <c:v>4 quarters to Mar 2018</c:v>
                </c:pt>
                <c:pt idx="18">
                  <c:v>4 quarters to Jun 2018</c:v>
                </c:pt>
                <c:pt idx="19">
                  <c:v>4 quarters to Sep 2018</c:v>
                </c:pt>
                <c:pt idx="20">
                  <c:v>4 quarters to Dec 2018</c:v>
                </c:pt>
                <c:pt idx="21">
                  <c:v>4 quarters to Mar 2019</c:v>
                </c:pt>
                <c:pt idx="22">
                  <c:v>4 quarters to Jun 2019</c:v>
                </c:pt>
                <c:pt idx="23">
                  <c:v>4 quarters to Sep 2019</c:v>
                </c:pt>
                <c:pt idx="24">
                  <c:v>4 quarters to Dec 2019</c:v>
                </c:pt>
                <c:pt idx="25">
                  <c:v>4 quarters to Mar 2020</c:v>
                </c:pt>
                <c:pt idx="26">
                  <c:v>4 quarters to Jun 2020</c:v>
                </c:pt>
                <c:pt idx="27">
                  <c:v>4 quarters to Sep 2020</c:v>
                </c:pt>
                <c:pt idx="28">
                  <c:v>4 quarters to Dec 2020</c:v>
                </c:pt>
                <c:pt idx="29">
                  <c:v>4 quarters to Mar 2021</c:v>
                </c:pt>
                <c:pt idx="30">
                  <c:v>4 quarters to Jun 2021</c:v>
                </c:pt>
                <c:pt idx="31">
                  <c:v>4 quarters to Sep 2021</c:v>
                </c:pt>
              </c:strCache>
            </c:strRef>
          </c:cat>
          <c:val>
            <c:numRef>
              <c:extLst>
                <c:ext xmlns:c15="http://schemas.microsoft.com/office/drawing/2012/chart" uri="{02D57815-91ED-43cb-92C2-25804820EDAC}">
                  <c15:fullRef>
                    <c15:sqref>'ROI Overnight trips'!$C$13:$C$46</c15:sqref>
                  </c15:fullRef>
                </c:ext>
              </c:extLst>
              <c:f>'ROI Overnight trips'!$C$13:$C$44</c:f>
              <c:numCache>
                <c:formatCode>0%</c:formatCode>
                <c:ptCount val="32"/>
                <c:pt idx="0">
                  <c:v>-0.12582781456953643</c:v>
                </c:pt>
                <c:pt idx="1">
                  <c:v>-0.30277185501066101</c:v>
                </c:pt>
                <c:pt idx="2">
                  <c:v>-0.21361502347417841</c:v>
                </c:pt>
                <c:pt idx="3">
                  <c:v>-0.1995249406175772</c:v>
                </c:pt>
                <c:pt idx="4">
                  <c:v>-1.5151515151515152E-2</c:v>
                </c:pt>
                <c:pt idx="5">
                  <c:v>0.28134556574923547</c:v>
                </c:pt>
                <c:pt idx="6">
                  <c:v>0.13134328358208955</c:v>
                </c:pt>
                <c:pt idx="7">
                  <c:v>6.8249258160237386E-2</c:v>
                </c:pt>
                <c:pt idx="8">
                  <c:v>-0.13589743589743589</c:v>
                </c:pt>
                <c:pt idx="9">
                  <c:v>-0.17422434367541767</c:v>
                </c:pt>
                <c:pt idx="10">
                  <c:v>-1.5831134564643801E-2</c:v>
                </c:pt>
                <c:pt idx="11">
                  <c:v>9.4444444444444442E-2</c:v>
                </c:pt>
                <c:pt idx="12">
                  <c:v>0.34718100890207715</c:v>
                </c:pt>
                <c:pt idx="13">
                  <c:v>0.3554913294797688</c:v>
                </c:pt>
                <c:pt idx="14">
                  <c:v>0.33780160857908847</c:v>
                </c:pt>
                <c:pt idx="15">
                  <c:v>0.32994923857868019</c:v>
                </c:pt>
                <c:pt idx="16">
                  <c:v>6.1674008810572688E-2</c:v>
                </c:pt>
                <c:pt idx="17">
                  <c:v>2.5586353944562899E-2</c:v>
                </c:pt>
                <c:pt idx="18">
                  <c:v>-9.2184368737474945E-2</c:v>
                </c:pt>
                <c:pt idx="19">
                  <c:v>-2.8625954198473282E-2</c:v>
                </c:pt>
                <c:pt idx="20">
                  <c:v>0.22614107883817428</c:v>
                </c:pt>
                <c:pt idx="21">
                  <c:v>0.30353430353430355</c:v>
                </c:pt>
                <c:pt idx="22">
                  <c:v>0.65342163355408389</c:v>
                </c:pt>
                <c:pt idx="23">
                  <c:v>0.45776031434184677</c:v>
                </c:pt>
                <c:pt idx="24">
                  <c:v>0.27918781725888325</c:v>
                </c:pt>
                <c:pt idx="25">
                  <c:v>0.12918660287081341</c:v>
                </c:pt>
                <c:pt idx="26">
                  <c:v>-0.33511348464619495</c:v>
                </c:pt>
                <c:pt idx="27">
                  <c:v>-0.5714285714285714</c:v>
                </c:pt>
                <c:pt idx="28">
                  <c:v>-0.87698412698412698</c:v>
                </c:pt>
                <c:pt idx="29">
                  <c:v>-0.96751412429378536</c:v>
                </c:pt>
                <c:pt idx="30">
                  <c:v>-0.76907630522088355</c:v>
                </c:pt>
                <c:pt idx="31">
                  <c:v>0.29874213836477986</c:v>
                </c:pt>
              </c:numCache>
            </c:numRef>
          </c:val>
          <c:extLst>
            <c:ext xmlns:c16="http://schemas.microsoft.com/office/drawing/2014/chart" uri="{C3380CC4-5D6E-409C-BE32-E72D297353CC}">
              <c16:uniqueId val="{00000000-513B-43DA-8895-866C44D79D00}"/>
            </c:ext>
          </c:extLst>
        </c:ser>
        <c:dLbls>
          <c:showLegendKey val="0"/>
          <c:showVal val="0"/>
          <c:showCatName val="0"/>
          <c:showSerName val="0"/>
          <c:showPercent val="0"/>
          <c:showBubbleSize val="0"/>
        </c:dLbls>
        <c:gapWidth val="219"/>
        <c:overlap val="-27"/>
        <c:axId val="812749760"/>
        <c:axId val="812750744"/>
        <c:extLst>
          <c:ext xmlns:c15="http://schemas.microsoft.com/office/drawing/2012/chart" uri="{02D57815-91ED-43cb-92C2-25804820EDAC}">
            <c15:filteredBarSeries>
              <c15:ser>
                <c:idx val="0"/>
                <c:order val="0"/>
                <c:tx>
                  <c:strRef>
                    <c:extLst>
                      <c:ext uri="{02D57815-91ED-43cb-92C2-25804820EDAC}">
                        <c15:formulaRef>
                          <c15:sqref>'ROI Overnight trips'!$B$8:$B$12</c15:sqref>
                        </c15:formulaRef>
                      </c:ext>
                    </c:extLst>
                    <c:strCache>
                      <c:ptCount val="5"/>
                      <c:pt idx="0">
                        <c:v>Number of Overnight trips in NI by RoI residents (thousand)</c:v>
                      </c:pt>
                      <c:pt idx="1">
                        <c:v> 453 </c:v>
                      </c:pt>
                      <c:pt idx="2">
                        <c:v> 469 </c:v>
                      </c:pt>
                      <c:pt idx="3">
                        <c:v> 426 </c:v>
                      </c:pt>
                      <c:pt idx="4">
                        <c:v> 421 </c:v>
                      </c:pt>
                    </c:strCache>
                  </c:strRef>
                </c:tx>
                <c:spPr>
                  <a:solidFill>
                    <a:schemeClr val="accent1"/>
                  </a:solidFill>
                  <a:ln>
                    <a:noFill/>
                  </a:ln>
                  <a:effectLst/>
                </c:spPr>
                <c:invertIfNegative val="0"/>
                <c:cat>
                  <c:strRef>
                    <c:extLst>
                      <c:ext uri="{02D57815-91ED-43cb-92C2-25804820EDAC}">
                        <c15:fullRef>
                          <c15:sqref>'ROI Overnight trips'!$A$13:$A$46</c15:sqref>
                        </c15:fullRef>
                        <c15:formulaRef>
                          <c15:sqref>'ROI Overnight trips'!$A$13:$A$44</c15:sqref>
                        </c15:formulaRef>
                      </c:ext>
                    </c:extLst>
                    <c:strCache>
                      <c:ptCount val="32"/>
                      <c:pt idx="0">
                        <c:v>4 quarters to Dec 2013</c:v>
                      </c:pt>
                      <c:pt idx="1">
                        <c:v>4 quarters to Mar 2014</c:v>
                      </c:pt>
                      <c:pt idx="2">
                        <c:v>4 quarters to Jun 2014</c:v>
                      </c:pt>
                      <c:pt idx="3">
                        <c:v>4 quarters to Sep 2014</c:v>
                      </c:pt>
                      <c:pt idx="4">
                        <c:v>4 quarters to Dec 2014</c:v>
                      </c:pt>
                      <c:pt idx="5">
                        <c:v>4 quarters to Mar 2015</c:v>
                      </c:pt>
                      <c:pt idx="6">
                        <c:v>4 quarters to Jun 2015</c:v>
                      </c:pt>
                      <c:pt idx="7">
                        <c:v>4 quarters to Sep 2015</c:v>
                      </c:pt>
                      <c:pt idx="8">
                        <c:v>4 quarters to Dec 2015</c:v>
                      </c:pt>
                      <c:pt idx="9">
                        <c:v>4 quarters to Mar 2016</c:v>
                      </c:pt>
                      <c:pt idx="10">
                        <c:v>4 quarters to Jun 2016</c:v>
                      </c:pt>
                      <c:pt idx="11">
                        <c:v>4 quarters to Sep 2016</c:v>
                      </c:pt>
                      <c:pt idx="12">
                        <c:v>4 quarters to Dec 2016</c:v>
                      </c:pt>
                      <c:pt idx="13">
                        <c:v>4 quarters to Mar 2017</c:v>
                      </c:pt>
                      <c:pt idx="14">
                        <c:v>4 quarters to Jun 2017</c:v>
                      </c:pt>
                      <c:pt idx="15">
                        <c:v>4 quarters to Sep 2017</c:v>
                      </c:pt>
                      <c:pt idx="16">
                        <c:v>4 quarters to Dec 2017</c:v>
                      </c:pt>
                      <c:pt idx="17">
                        <c:v>4 quarters to Mar 2018</c:v>
                      </c:pt>
                      <c:pt idx="18">
                        <c:v>4 quarters to Jun 2018</c:v>
                      </c:pt>
                      <c:pt idx="19">
                        <c:v>4 quarters to Sep 2018</c:v>
                      </c:pt>
                      <c:pt idx="20">
                        <c:v>4 quarters to Dec 2018</c:v>
                      </c:pt>
                      <c:pt idx="21">
                        <c:v>4 quarters to Mar 2019</c:v>
                      </c:pt>
                      <c:pt idx="22">
                        <c:v>4 quarters to Jun 2019</c:v>
                      </c:pt>
                      <c:pt idx="23">
                        <c:v>4 quarters to Sep 2019</c:v>
                      </c:pt>
                      <c:pt idx="24">
                        <c:v>4 quarters to Dec 2019</c:v>
                      </c:pt>
                      <c:pt idx="25">
                        <c:v>4 quarters to Mar 2020</c:v>
                      </c:pt>
                      <c:pt idx="26">
                        <c:v>4 quarters to Jun 2020</c:v>
                      </c:pt>
                      <c:pt idx="27">
                        <c:v>4 quarters to Sep 2020</c:v>
                      </c:pt>
                      <c:pt idx="28">
                        <c:v>4 quarters to Dec 2020</c:v>
                      </c:pt>
                      <c:pt idx="29">
                        <c:v>4 quarters to Mar 2021</c:v>
                      </c:pt>
                      <c:pt idx="30">
                        <c:v>4 quarters to Jun 2021</c:v>
                      </c:pt>
                      <c:pt idx="31">
                        <c:v>4 quarters to Sep 2021</c:v>
                      </c:pt>
                    </c:strCache>
                  </c:strRef>
                </c:cat>
                <c:val>
                  <c:numRef>
                    <c:extLst>
                      <c:ext uri="{02D57815-91ED-43cb-92C2-25804820EDAC}">
                        <c15:fullRef>
                          <c15:sqref>'ROI Overnight trips'!$B$13:$B$46</c15:sqref>
                        </c15:fullRef>
                        <c15:formulaRef>
                          <c15:sqref>'ROI Overnight trips'!$B$13:$B$44</c15:sqref>
                        </c15:formulaRef>
                      </c:ext>
                    </c:extLst>
                    <c:numCache>
                      <c:formatCode>_(* #,##0_);_(* \(#,##0\);_(* "-"??_);_(@_)</c:formatCode>
                      <c:ptCount val="32"/>
                      <c:pt idx="0">
                        <c:v>396</c:v>
                      </c:pt>
                      <c:pt idx="1">
                        <c:v>327</c:v>
                      </c:pt>
                      <c:pt idx="2">
                        <c:v>335</c:v>
                      </c:pt>
                      <c:pt idx="3">
                        <c:v>337</c:v>
                      </c:pt>
                      <c:pt idx="4">
                        <c:v>390</c:v>
                      </c:pt>
                      <c:pt idx="5">
                        <c:v>419</c:v>
                      </c:pt>
                      <c:pt idx="6">
                        <c:v>379</c:v>
                      </c:pt>
                      <c:pt idx="7">
                        <c:v>360</c:v>
                      </c:pt>
                      <c:pt idx="8">
                        <c:v>337</c:v>
                      </c:pt>
                      <c:pt idx="9">
                        <c:v>346</c:v>
                      </c:pt>
                      <c:pt idx="10">
                        <c:v>373</c:v>
                      </c:pt>
                      <c:pt idx="11">
                        <c:v>394</c:v>
                      </c:pt>
                      <c:pt idx="12">
                        <c:v>454</c:v>
                      </c:pt>
                      <c:pt idx="13">
                        <c:v>469</c:v>
                      </c:pt>
                      <c:pt idx="14">
                        <c:v>499</c:v>
                      </c:pt>
                      <c:pt idx="15">
                        <c:v>524</c:v>
                      </c:pt>
                      <c:pt idx="16">
                        <c:v>482</c:v>
                      </c:pt>
                      <c:pt idx="17">
                        <c:v>481</c:v>
                      </c:pt>
                      <c:pt idx="18">
                        <c:v>453</c:v>
                      </c:pt>
                      <c:pt idx="19">
                        <c:v>509</c:v>
                      </c:pt>
                      <c:pt idx="20">
                        <c:v>591</c:v>
                      </c:pt>
                      <c:pt idx="21">
                        <c:v>627</c:v>
                      </c:pt>
                      <c:pt idx="22">
                        <c:v>749</c:v>
                      </c:pt>
                      <c:pt idx="23">
                        <c:v>742</c:v>
                      </c:pt>
                      <c:pt idx="24">
                        <c:v>756</c:v>
                      </c:pt>
                      <c:pt idx="25">
                        <c:v>708</c:v>
                      </c:pt>
                      <c:pt idx="26">
                        <c:v>498</c:v>
                      </c:pt>
                      <c:pt idx="27">
                        <c:v>318</c:v>
                      </c:pt>
                      <c:pt idx="28">
                        <c:v>93</c:v>
                      </c:pt>
                      <c:pt idx="29">
                        <c:v>23</c:v>
                      </c:pt>
                      <c:pt idx="30">
                        <c:v>115</c:v>
                      </c:pt>
                      <c:pt idx="31">
                        <c:v>413</c:v>
                      </c:pt>
                    </c:numCache>
                  </c:numRef>
                </c:val>
                <c:extLst>
                  <c:ext xmlns:c16="http://schemas.microsoft.com/office/drawing/2014/chart" uri="{C3380CC4-5D6E-409C-BE32-E72D297353CC}">
                    <c16:uniqueId val="{00000001-513B-43DA-8895-866C44D79D00}"/>
                  </c:ext>
                </c:extLst>
              </c15:ser>
            </c15:filteredBarSeries>
          </c:ext>
        </c:extLst>
      </c:barChart>
      <c:catAx>
        <c:axId val="81274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2750744"/>
        <c:crosses val="autoZero"/>
        <c:auto val="1"/>
        <c:lblAlgn val="ctr"/>
        <c:lblOffset val="100"/>
        <c:tickLblSkip val="4"/>
        <c:noMultiLvlLbl val="0"/>
      </c:catAx>
      <c:valAx>
        <c:axId val="8127507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274976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Furloughed staff </a:t>
            </a:r>
          </a:p>
        </c:rich>
      </c:tx>
      <c:layout>
        <c:manualLayout>
          <c:xMode val="edge"/>
          <c:yMode val="edge"/>
          <c:x val="0"/>
          <c:y val="1.296803199284632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furlough'!$B$12:$G$12</c15:sqref>
                  </c15:fullRef>
                </c:ext>
              </c:extLst>
              <c:f>('ASHE - furlough'!$D$12,'ASHE - furlough'!$G$12)</c:f>
              <c:numCache>
                <c:formatCode>0%</c:formatCode>
                <c:ptCount val="2"/>
                <c:pt idx="0">
                  <c:v>0.72</c:v>
                </c:pt>
                <c:pt idx="1">
                  <c:v>0.61</c:v>
                </c:pt>
              </c:numCache>
            </c:numRef>
          </c:val>
          <c:extLst>
            <c:ext xmlns:c16="http://schemas.microsoft.com/office/drawing/2014/chart" uri="{C3380CC4-5D6E-409C-BE32-E72D297353CC}">
              <c16:uniqueId val="{00000000-E79C-4BFA-97B6-30836F22B7B1}"/>
            </c:ext>
          </c:extLst>
        </c:ser>
        <c:ser>
          <c:idx val="2"/>
          <c:order val="2"/>
          <c:tx>
            <c:strRef>
              <c:f>'ASHE -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furlough'!$B$14:$G$14</c15:sqref>
                  </c15:fullRef>
                </c:ext>
              </c:extLst>
              <c:f>('ASHE - furlough'!$D$14,'ASHE - furlough'!$G$14)</c:f>
              <c:numCache>
                <c:formatCode>0%</c:formatCode>
                <c:ptCount val="2"/>
                <c:pt idx="0">
                  <c:v>0.24</c:v>
                </c:pt>
                <c:pt idx="1">
                  <c:v>0.12</c:v>
                </c:pt>
              </c:numCache>
            </c:numRef>
          </c:val>
          <c:extLst>
            <c:ext xmlns:c16="http://schemas.microsoft.com/office/drawing/2014/chart" uri="{C3380CC4-5D6E-409C-BE32-E72D297353CC}">
              <c16:uniqueId val="{00000001-D1CF-4CE5-A046-F0A6C24725A1}"/>
            </c:ext>
          </c:extLst>
        </c:ser>
        <c:dLbls>
          <c:showLegendKey val="0"/>
          <c:showVal val="0"/>
          <c:showCatName val="0"/>
          <c:showSerName val="0"/>
          <c:showPercent val="0"/>
          <c:showBubbleSize val="0"/>
        </c:dLbls>
        <c:gapWidth val="86"/>
        <c:axId val="475678144"/>
        <c:axId val="475684024"/>
        <c:extLst>
          <c:ext xmlns:c15="http://schemas.microsoft.com/office/drawing/2012/chart" uri="{02D57815-91ED-43cb-92C2-25804820EDAC}">
            <c15:filteredBarSeries>
              <c15:ser>
                <c:idx val="1"/>
                <c:order val="1"/>
                <c:tx>
                  <c:strRef>
                    <c:extLst>
                      <c:ext uri="{02D57815-91ED-43cb-92C2-25804820EDAC}">
                        <c15:formulaRef>
                          <c15:sqref>'ASHE - furlough'!$A$13</c15:sqref>
                        </c15:formulaRef>
                      </c:ext>
                    </c:extLst>
                    <c:strCache>
                      <c:ptCount val="1"/>
                      <c:pt idx="0">
                        <c:v>Private sector</c:v>
                      </c:pt>
                    </c:strCache>
                  </c:strRef>
                </c:tx>
                <c:spPr>
                  <a:solidFill>
                    <a:schemeClr val="accent2"/>
                  </a:solidFill>
                  <a:ln>
                    <a:noFill/>
                  </a:ln>
                  <a:effectLst/>
                </c:spPr>
                <c:invertIfNegative val="0"/>
                <c:cat>
                  <c:strRef>
                    <c:extLst>
                      <c:ext uri="{02D57815-91ED-43cb-92C2-25804820EDAC}">
                        <c15:fullRef>
                          <c15:sqref>'ASHE - furlough'!$B$6:$G$6</c15:sqref>
                        </c15:fullRef>
                        <c15:formulaRef>
                          <c15:sqref>('ASHE - furlough'!$D$6,'ASHE - furlough'!$G$6)</c15:sqref>
                        </c15:formulaRef>
                      </c:ext>
                    </c:extLst>
                    <c:strCache>
                      <c:ptCount val="2"/>
                      <c:pt idx="0">
                        <c:v>2020 All</c:v>
                      </c:pt>
                      <c:pt idx="1">
                        <c:v>2021 All</c:v>
                      </c:pt>
                    </c:strCache>
                  </c:strRef>
                </c:cat>
                <c:val>
                  <c:numRef>
                    <c:extLst>
                      <c:ext uri="{02D57815-91ED-43cb-92C2-25804820EDAC}">
                        <c15:fullRef>
                          <c15:sqref>'ASHE - furlough'!$B$13:$G$13</c15:sqref>
                        </c15:fullRef>
                        <c15:formulaRef>
                          <c15:sqref>('ASHE - furlough'!$D$13,'ASHE - furlough'!$G$13)</c15:sqref>
                        </c15:formulaRef>
                      </c:ext>
                    </c:extLst>
                    <c:numCache>
                      <c:formatCode>0%</c:formatCode>
                      <c:ptCount val="2"/>
                      <c:pt idx="0">
                        <c:v>0.38</c:v>
                      </c:pt>
                      <c:pt idx="1">
                        <c:v>0.19</c:v>
                      </c:pt>
                    </c:numCache>
                  </c:numRef>
                </c:val>
                <c:extLst>
                  <c:ext xmlns:c16="http://schemas.microsoft.com/office/drawing/2014/chart" uri="{C3380CC4-5D6E-409C-BE32-E72D297353CC}">
                    <c16:uniqueId val="{00000000-D1CF-4CE5-A046-F0A6C24725A1}"/>
                  </c:ext>
                </c:extLst>
              </c15:ser>
            </c15:filteredBarSeries>
          </c:ext>
        </c:extLst>
      </c:barChart>
      <c:catAx>
        <c:axId val="47567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4024"/>
        <c:crosses val="autoZero"/>
        <c:auto val="1"/>
        <c:lblAlgn val="ctr"/>
        <c:lblOffset val="100"/>
        <c:noMultiLvlLbl val="0"/>
      </c:catAx>
      <c:valAx>
        <c:axId val="475684024"/>
        <c:scaling>
          <c:orientation val="minMax"/>
        </c:scaling>
        <c:delete val="1"/>
        <c:axPos val="b"/>
        <c:numFmt formatCode="0%" sourceLinked="1"/>
        <c:majorTickMark val="none"/>
        <c:minorTickMark val="none"/>
        <c:tickLblPos val="nextTo"/>
        <c:crossAx val="47567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Total Air Passenger flow in NI Airports (rolling 12 months)</a:t>
            </a:r>
          </a:p>
        </c:rich>
      </c:tx>
      <c:layout>
        <c:manualLayout>
          <c:xMode val="edge"/>
          <c:yMode val="edge"/>
          <c:x val="1.5288917058742253E-2"/>
          <c:y val="1.226993865030674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3888465439282495E-2"/>
          <c:y val="0.22327152041656956"/>
          <c:w val="0.87938502723503931"/>
          <c:h val="0.5080366857506301"/>
        </c:manualLayout>
      </c:layout>
      <c:lineChart>
        <c:grouping val="standard"/>
        <c:varyColors val="0"/>
        <c:ser>
          <c:idx val="0"/>
          <c:order val="0"/>
          <c:tx>
            <c:strRef>
              <c:f>'air passenger flow'!$B$8</c:f>
              <c:strCache>
                <c:ptCount val="1"/>
                <c:pt idx="0">
                  <c:v>All NI Airports</c:v>
                </c:pt>
              </c:strCache>
            </c:strRef>
          </c:tx>
          <c:spPr>
            <a:ln w="28575" cap="rnd">
              <a:solidFill>
                <a:schemeClr val="accent1"/>
              </a:solidFill>
              <a:round/>
            </a:ln>
            <a:effectLst/>
          </c:spPr>
          <c:marker>
            <c:symbol val="none"/>
          </c:marker>
          <c:cat>
            <c:strRef>
              <c:f>'air passenger flow'!$A$9:$A$135</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f>'air passenger flow'!$B$9:$B$135</c:f>
              <c:numCache>
                <c:formatCode>_-* #,##0_-;\-* #,##0_-;_-* "-"??_-;_-@_-</c:formatCode>
                <c:ptCount val="127"/>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2606440</c:v>
                </c:pt>
                <c:pt idx="119">
                  <c:v>2939596</c:v>
                </c:pt>
                <c:pt idx="120">
                  <c:v>3213724</c:v>
                </c:pt>
                <c:pt idx="121">
                  <c:v>3455986</c:v>
                </c:pt>
                <c:pt idx="122">
                  <c:v>3819471</c:v>
                </c:pt>
                <c:pt idx="123">
                  <c:v>4240436</c:v>
                </c:pt>
                <c:pt idx="124">
                  <c:v>4708423</c:v>
                </c:pt>
                <c:pt idx="125">
                  <c:v>5165847</c:v>
                </c:pt>
                <c:pt idx="126">
                  <c:v>5549525</c:v>
                </c:pt>
              </c:numCache>
            </c:numRef>
          </c:val>
          <c:smooth val="0"/>
          <c:extLst>
            <c:ext xmlns:c16="http://schemas.microsoft.com/office/drawing/2014/chart" uri="{C3380CC4-5D6E-409C-BE32-E72D297353CC}">
              <c16:uniqueId val="{00000000-E1FB-4C3C-8317-0D501A0C88A6}"/>
            </c:ext>
          </c:extLst>
        </c:ser>
        <c:dLbls>
          <c:showLegendKey val="0"/>
          <c:showVal val="0"/>
          <c:showCatName val="0"/>
          <c:showSerName val="0"/>
          <c:showPercent val="0"/>
          <c:showBubbleSize val="0"/>
        </c:dLbls>
        <c:smooth val="0"/>
        <c:axId val="479656976"/>
        <c:axId val="479659720"/>
        <c:extLst>
          <c:ext xmlns:c15="http://schemas.microsoft.com/office/drawing/2012/chart" uri="{02D57815-91ED-43cb-92C2-25804820EDAC}">
            <c15:filteredLineSeries>
              <c15:ser>
                <c:idx val="1"/>
                <c:order val="1"/>
                <c:tx>
                  <c:strRef>
                    <c:extLst>
                      <c:ex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uri="{02D57815-91ED-43cb-92C2-25804820EDAC}">
                        <c15:formulaRef>
                          <c15:sqref>'air passenger flow'!$C$9:$C$135</c15:sqref>
                        </c15:formulaRef>
                      </c:ext>
                    </c:extLst>
                    <c:numCache>
                      <c:formatCode>_-* #,##0_-;\-* #,##0_-;_-* "-"??_-;_-@_-</c:formatCode>
                      <c:ptCount val="127"/>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-0.22458858963206604</c:v>
                      </c:pt>
                      <c:pt idx="119" formatCode="0%">
                        <c:v>3.544199195696196E-2</c:v>
                      </c:pt>
                      <c:pt idx="120" formatCode="0%">
                        <c:v>0.3559290282757</c:v>
                      </c:pt>
                      <c:pt idx="121" formatCode="0%">
                        <c:v>0.83625784437545458</c:v>
                      </c:pt>
                      <c:pt idx="122" formatCode="0%">
                        <c:v>1.8021421014868082</c:v>
                      </c:pt>
                      <c:pt idx="123" formatCode="0%">
                        <c:v>2.7626975767702158</c:v>
                      </c:pt>
                      <c:pt idx="124" formatCode="0%">
                        <c:v>2.8853984692509234</c:v>
                      </c:pt>
                      <c:pt idx="125" formatCode="0%">
                        <c:v>2.7850412439570165</c:v>
                      </c:pt>
                      <c:pt idx="126" formatCode="0%">
                        <c:v>2.4935653091377459</c:v>
                      </c:pt>
                    </c:numCache>
                  </c:numRef>
                </c:val>
                <c:smooth val="0"/>
                <c:extLst>
                  <c:ext xmlns:c16="http://schemas.microsoft.com/office/drawing/2014/chart" uri="{C3380CC4-5D6E-409C-BE32-E72D297353CC}">
                    <c16:uniqueId val="{00000001-E1FB-4C3C-8317-0D501A0C88A6}"/>
                  </c:ext>
                </c:extLst>
              </c15:ser>
            </c15:filteredLineSeries>
            <c15:filteredLine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flow'!$D$9:$D$135</c15:sqref>
                        </c15:formulaRef>
                      </c:ext>
                    </c:extLst>
                    <c:numCache>
                      <c:formatCode>_-* #,##0_-;\-* #,##0_-;_-* "-"??_-;_-@_-</c:formatCode>
                      <c:ptCount val="127"/>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681798</c:v>
                      </c:pt>
                      <c:pt idx="119">
                        <c:v>752553</c:v>
                      </c:pt>
                      <c:pt idx="120">
                        <c:v>812424</c:v>
                      </c:pt>
                      <c:pt idx="121">
                        <c:v>857166</c:v>
                      </c:pt>
                      <c:pt idx="122">
                        <c:v>931211</c:v>
                      </c:pt>
                      <c:pt idx="123">
                        <c:v>1019016</c:v>
                      </c:pt>
                      <c:pt idx="124">
                        <c:v>1101501</c:v>
                      </c:pt>
                      <c:pt idx="125">
                        <c:v>1194267</c:v>
                      </c:pt>
                      <c:pt idx="126">
                        <c:v>1266046</c:v>
                      </c:pt>
                    </c:numCache>
                  </c:numRef>
                </c:val>
                <c:smooth val="0"/>
                <c:extLst xmlns:c15="http://schemas.microsoft.com/office/drawing/2012/chart">
                  <c:ext xmlns:c16="http://schemas.microsoft.com/office/drawing/2014/chart" uri="{C3380CC4-5D6E-409C-BE32-E72D297353CC}">
                    <c16:uniqueId val="{00000002-E1FB-4C3C-8317-0D501A0C88A6}"/>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flow'!$E$9:$E$135</c15:sqref>
                        </c15:formulaRef>
                      </c:ext>
                    </c:extLst>
                    <c:numCache>
                      <c:formatCode>_-* #,##0_-;\-* #,##0_-;_-* "-"??_-;_-@_-</c:formatCode>
                      <c:ptCount val="127"/>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-0.16800533024842765</c:v>
                      </c:pt>
                      <c:pt idx="119" formatCode="0%">
                        <c:v>0.12299051083889317</c:v>
                      </c:pt>
                      <c:pt idx="120" formatCode="0%">
                        <c:v>0.49742602944998315</c:v>
                      </c:pt>
                      <c:pt idx="121" formatCode="0%">
                        <c:v>1.0433916115590181</c:v>
                      </c:pt>
                      <c:pt idx="122" formatCode="0%">
                        <c:v>2.2630677099576353</c:v>
                      </c:pt>
                      <c:pt idx="123" formatCode="0%">
                        <c:v>2.9599118651708096</c:v>
                      </c:pt>
                      <c:pt idx="124" formatCode="0%">
                        <c:v>2.8842552921387541</c:v>
                      </c:pt>
                      <c:pt idx="125" formatCode="0%">
                        <c:v>2.7779630133432875</c:v>
                      </c:pt>
                      <c:pt idx="126" formatCode="0%">
                        <c:v>2.3838378168891738</c:v>
                      </c:pt>
                    </c:numCache>
                  </c:numRef>
                </c:val>
                <c:smooth val="0"/>
                <c:extLst xmlns:c15="http://schemas.microsoft.com/office/drawing/2012/chart">
                  <c:ext xmlns:c16="http://schemas.microsoft.com/office/drawing/2014/chart" uri="{C3380CC4-5D6E-409C-BE32-E72D297353CC}">
                    <c16:uniqueId val="{00000003-E1FB-4C3C-8317-0D501A0C88A6}"/>
                  </c:ext>
                </c:extLst>
              </c15:ser>
            </c15:filteredLineSeries>
            <c15:filteredLine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flow'!$F$9:$F$135</c15:sqref>
                        </c15:formulaRef>
                      </c:ext>
                    </c:extLst>
                    <c:numCache>
                      <c:formatCode>_-* #,##0_-;\-* #,##0_-;_-* "-"??_-;_-@_-</c:formatCode>
                      <c:ptCount val="127"/>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pt idx="119">
                        <c:v>2119396</c:v>
                      </c:pt>
                      <c:pt idx="120">
                        <c:v>2328276</c:v>
                      </c:pt>
                      <c:pt idx="121">
                        <c:v>2519615</c:v>
                      </c:pt>
                      <c:pt idx="122">
                        <c:v>2800031</c:v>
                      </c:pt>
                      <c:pt idx="123">
                        <c:v>3123962</c:v>
                      </c:pt>
                      <c:pt idx="124">
                        <c:v>3500014</c:v>
                      </c:pt>
                      <c:pt idx="125">
                        <c:v>3855231</c:v>
                      </c:pt>
                      <c:pt idx="126">
                        <c:v>4159166</c:v>
                      </c:pt>
                    </c:numCache>
                  </c:numRef>
                </c:val>
                <c:smooth val="0"/>
                <c:extLst xmlns:c15="http://schemas.microsoft.com/office/drawing/2012/chart">
                  <c:ext xmlns:c16="http://schemas.microsoft.com/office/drawing/2014/chart" uri="{C3380CC4-5D6E-409C-BE32-E72D297353CC}">
                    <c16:uniqueId val="{00000004-E1FB-4C3C-8317-0D501A0C88A6}"/>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flow'!$G$9:$G$135</c15:sqref>
                        </c15:formulaRef>
                      </c:ext>
                    </c:extLst>
                    <c:numCache>
                      <c:formatCode>_-* #,##0_-;\-* #,##0_-;_-* "-"??_-;_-@_-</c:formatCode>
                      <c:ptCount val="127"/>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pt idx="119" formatCode="0%">
                        <c:v>2.0955298798831349E-2</c:v>
                      </c:pt>
                      <c:pt idx="120" formatCode="0%">
                        <c:v>0.33266250201764536</c:v>
                      </c:pt>
                      <c:pt idx="121" formatCode="0%">
                        <c:v>0.80463231086246667</c:v>
                      </c:pt>
                      <c:pt idx="122" formatCode="0%">
                        <c:v>1.7279636561322971</c:v>
                      </c:pt>
                      <c:pt idx="123" formatCode="0%">
                        <c:v>2.7799724363573883</c:v>
                      </c:pt>
                      <c:pt idx="124" formatCode="0%">
                        <c:v>2.9688683214135465</c:v>
                      </c:pt>
                      <c:pt idx="125" formatCode="0%">
                        <c:v>2.8598937516519958</c:v>
                      </c:pt>
                      <c:pt idx="126" formatCode="0%">
                        <c:v>2.5900931539768255</c:v>
                      </c:pt>
                    </c:numCache>
                  </c:numRef>
                </c:val>
                <c:smooth val="0"/>
                <c:extLst xmlns:c15="http://schemas.microsoft.com/office/drawing/2012/chart">
                  <c:ext xmlns:c16="http://schemas.microsoft.com/office/drawing/2014/chart" uri="{C3380CC4-5D6E-409C-BE32-E72D297353CC}">
                    <c16:uniqueId val="{00000005-E1FB-4C3C-8317-0D501A0C88A6}"/>
                  </c:ext>
                </c:extLst>
              </c15:ser>
            </c15:filteredLineSeries>
            <c15:filteredLine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flow'!$H$9:$H$135</c15:sqref>
                        </c15:formulaRef>
                      </c:ext>
                    </c:extLst>
                    <c:numCache>
                      <c:formatCode>_-* #,##0_-;\-* #,##0_-;_-* "-"??_-;_-@_-</c:formatCode>
                      <c:ptCount val="127"/>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pt idx="119">
                        <c:v>67647</c:v>
                      </c:pt>
                      <c:pt idx="120">
                        <c:v>73024</c:v>
                      </c:pt>
                      <c:pt idx="121">
                        <c:v>79205</c:v>
                      </c:pt>
                      <c:pt idx="122">
                        <c:v>88229</c:v>
                      </c:pt>
                      <c:pt idx="123">
                        <c:v>97458</c:v>
                      </c:pt>
                      <c:pt idx="124">
                        <c:v>106908</c:v>
                      </c:pt>
                      <c:pt idx="125">
                        <c:v>116349</c:v>
                      </c:pt>
                      <c:pt idx="126">
                        <c:v>124313</c:v>
                      </c:pt>
                    </c:numCache>
                  </c:numRef>
                </c:val>
                <c:smooth val="0"/>
                <c:extLst xmlns:c15="http://schemas.microsoft.com/office/drawing/2012/chart">
                  <c:ext xmlns:c16="http://schemas.microsoft.com/office/drawing/2014/chart" uri="{C3380CC4-5D6E-409C-BE32-E72D297353CC}">
                    <c16:uniqueId val="{00000006-E1FB-4C3C-8317-0D501A0C88A6}"/>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flow'!$I$9:$I$135</c15:sqref>
                        </c15:formulaRef>
                      </c:ext>
                    </c:extLst>
                    <c:numCache>
                      <c:formatCode>_-* #,##0_-;\-* #,##0_-;_-* "-"??_-;_-@_-</c:formatCode>
                      <c:ptCount val="127"/>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pt idx="119" formatCode="0%">
                        <c:v>-0.27221379466158863</c:v>
                      </c:pt>
                      <c:pt idx="120" formatCode="0%">
                        <c:v>-9.280194797127736E-2</c:v>
                      </c:pt>
                      <c:pt idx="121" formatCode="0%">
                        <c:v>0.19273860795711231</c:v>
                      </c:pt>
                      <c:pt idx="122" formatCode="0%">
                        <c:v>0.72130635815595923</c:v>
                      </c:pt>
                      <c:pt idx="123" formatCode="0%">
                        <c:v>1.2568603385591552</c:v>
                      </c:pt>
                      <c:pt idx="124" formatCode="0%">
                        <c:v>1.3051943851478103</c:v>
                      </c:pt>
                      <c:pt idx="125" formatCode="0%">
                        <c:v>1.3316432865731462</c:v>
                      </c:pt>
                      <c:pt idx="126" formatCode="0%">
                        <c:v>1.2261559399734967</c:v>
                      </c:pt>
                    </c:numCache>
                  </c:numRef>
                </c:val>
                <c:smooth val="0"/>
                <c:extLst xmlns:c15="http://schemas.microsoft.com/office/drawing/2012/chart">
                  <c:ext xmlns:c16="http://schemas.microsoft.com/office/drawing/2014/chart" uri="{C3380CC4-5D6E-409C-BE32-E72D297353CC}">
                    <c16:uniqueId val="{00000007-E1FB-4C3C-8317-0D501A0C88A6}"/>
                  </c:ext>
                </c:extLst>
              </c15:ser>
            </c15:filteredLineSeries>
          </c:ext>
        </c:extLst>
      </c:lineChart>
      <c:catAx>
        <c:axId val="479656976"/>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9720"/>
        <c:crosses val="autoZero"/>
        <c:auto val="1"/>
        <c:lblAlgn val="ctr"/>
        <c:lblOffset val="100"/>
        <c:tickLblSkip val="12"/>
        <c:noMultiLvlLbl val="1"/>
      </c:catAx>
      <c:valAx>
        <c:axId val="479659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6976"/>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Reasons why accommodation providers did not open when Covid-19 restrictions were lifted on July 3rd 2020</a:t>
            </a:r>
          </a:p>
        </c:rich>
      </c:tx>
      <c:layout>
        <c:manualLayout>
          <c:xMode val="edge"/>
          <c:yMode val="edge"/>
          <c:x val="6.4407045950242185E-3"/>
          <c:y val="7.556675062972292E-3"/>
        </c:manualLayout>
      </c:layout>
      <c:overlay val="0"/>
      <c:spPr>
        <a:noFill/>
        <a:ln w="25400">
          <a:noFill/>
        </a:ln>
      </c:spPr>
    </c:title>
    <c:autoTitleDeleted val="0"/>
    <c:plotArea>
      <c:layout>
        <c:manualLayout>
          <c:layoutTarget val="inner"/>
          <c:xMode val="edge"/>
          <c:yMode val="edge"/>
          <c:x val="3.5706603908803827E-2"/>
          <c:y val="0.1276764199655766"/>
          <c:w val="0.9513750167606031"/>
          <c:h val="0.43950627793147479"/>
        </c:manualLayout>
      </c:layout>
      <c:barChart>
        <c:barDir val="col"/>
        <c:grouping val="clustered"/>
        <c:varyColors val="0"/>
        <c:ser>
          <c:idx val="0"/>
          <c:order val="0"/>
          <c:tx>
            <c:strRef>
              <c:f>'reasons not open in Jul'!$B$10</c:f>
              <c:strCache>
                <c:ptCount val="1"/>
                <c:pt idx="0">
                  <c:v>%</c:v>
                </c:pt>
              </c:strCache>
            </c:strRef>
          </c:tx>
          <c:spPr>
            <a:solidFill>
              <a:srgbClr val="0070C0"/>
            </a:solidFill>
            <a:ln>
              <a:noFill/>
            </a:ln>
            <a:effectLst/>
          </c:spPr>
          <c:invertIfNegative val="0"/>
          <c:dLbls>
            <c:dLbl>
              <c:idx val="0"/>
              <c:layout>
                <c:manualLayout>
                  <c:x val="-2.1575345561712831E-3"/>
                  <c:y val="7.1955595714470119E-3"/>
                </c:manualLayout>
              </c:layout>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7D-4442-93B6-940F726C5292}"/>
                </c:ext>
              </c:extLst>
            </c:dLbl>
            <c:spPr>
              <a:noFill/>
              <a:ln>
                <a:noFill/>
              </a:ln>
              <a:effectLst/>
            </c:spPr>
            <c:txPr>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1-737D-4442-93B6-940F726C5292}"/>
            </c:ext>
          </c:extLst>
        </c:ser>
        <c:dLbls>
          <c:showLegendKey val="0"/>
          <c:showVal val="0"/>
          <c:showCatName val="0"/>
          <c:showSerName val="0"/>
          <c:showPercent val="0"/>
          <c:showBubbleSize val="0"/>
        </c:dLbls>
        <c:gapWidth val="33"/>
        <c:overlap val="-27"/>
        <c:axId val="475678536"/>
        <c:axId val="475677752"/>
      </c:barChart>
      <c:catAx>
        <c:axId val="47567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800"/>
            </a:pPr>
            <a:endParaRPr lang="en-US"/>
          </a:p>
        </c:txPr>
        <c:crossAx val="475677752"/>
        <c:crosses val="autoZero"/>
        <c:auto val="1"/>
        <c:lblAlgn val="ctr"/>
        <c:lblOffset val="100"/>
        <c:tickLblSkip val="1"/>
        <c:noMultiLvlLbl val="0"/>
      </c:catAx>
      <c:valAx>
        <c:axId val="475677752"/>
        <c:scaling>
          <c:orientation val="minMax"/>
        </c:scaling>
        <c:delete val="1"/>
        <c:axPos val="l"/>
        <c:numFmt formatCode="0%" sourceLinked="1"/>
        <c:majorTickMark val="none"/>
        <c:minorTickMark val="none"/>
        <c:tickLblPos val="nextTo"/>
        <c:crossAx val="47567853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5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layout>
        <c:manualLayout>
          <c:xMode val="edge"/>
          <c:yMode val="edge"/>
          <c:x val="3.8860116712215099E-2"/>
          <c:y val="2.5157232704402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005796439033509E-2"/>
          <c:y val="0.24680851063829787"/>
          <c:w val="0.90299420356096649"/>
          <c:h val="0.60358444556132607"/>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6F5E-4AF4-A233-495BA3F2B710}"/>
            </c:ext>
          </c:extLst>
        </c:ser>
        <c:dLbls>
          <c:showLegendKey val="0"/>
          <c:showVal val="0"/>
          <c:showCatName val="0"/>
          <c:showSerName val="0"/>
          <c:showPercent val="0"/>
          <c:showBubbleSize val="0"/>
        </c:dLbls>
        <c:smooth val="0"/>
        <c:axId val="478703656"/>
        <c:axId val="478704832"/>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6F5E-4AF4-A233-495BA3F2B71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6F5E-4AF4-A233-495BA3F2B71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6F5E-4AF4-A233-495BA3F2B7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6F5E-4AF4-A233-495BA3F2B71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6F5E-4AF4-A233-495BA3F2B710}"/>
                  </c:ext>
                </c:extLst>
              </c15:ser>
            </c15:filteredLineSeries>
          </c:ext>
        </c:extLst>
      </c:lineChart>
      <c:catAx>
        <c:axId val="47870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8704832"/>
        <c:crosses val="autoZero"/>
        <c:auto val="1"/>
        <c:lblAlgn val="ctr"/>
        <c:lblOffset val="100"/>
        <c:noMultiLvlLbl val="0"/>
      </c:catAx>
      <c:valAx>
        <c:axId val="47870483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656"/>
        <c:crosses val="autoZero"/>
        <c:crossBetween val="between"/>
        <c:majorUnit val="1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Visited a tourist</a:t>
            </a:r>
            <a:r>
              <a:rPr lang="en-GB" sz="1200" baseline="0">
                <a:solidFill>
                  <a:sysClr val="windowText" lastClr="000000"/>
                </a:solidFill>
              </a:rPr>
              <a:t> attraction in the past seven days</a:t>
            </a:r>
            <a:endParaRPr lang="en-GB" sz="1200">
              <a:solidFill>
                <a:sysClr val="windowText" lastClr="000000"/>
              </a:solidFill>
            </a:endParaRPr>
          </a:p>
        </c:rich>
      </c:tx>
      <c:layout>
        <c:manualLayout>
          <c:xMode val="edge"/>
          <c:yMode val="edge"/>
          <c:x val="3.9407791131371724E-2"/>
          <c:y val="4.081632653061224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house'!$A$8</c:f>
              <c:strCache>
                <c:ptCount val="1"/>
                <c:pt idx="0">
                  <c:v>Visit a tourist attraction</c:v>
                </c:pt>
              </c:strCache>
            </c:strRef>
          </c:tx>
          <c:spPr>
            <a:ln w="28575" cap="rnd">
              <a:solidFill>
                <a:srgbClr val="0070C0"/>
              </a:solidFill>
              <a:round/>
            </a:ln>
            <a:effectLst/>
          </c:spPr>
          <c:marker>
            <c:symbol val="none"/>
          </c:marker>
          <c:cat>
            <c:strRef>
              <c:f>'COVIDOP left house'!$B$7:$Y$7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left house'!$B$8:$Y$8</c:f>
              <c:numCache>
                <c:formatCode>0%</c:formatCode>
                <c:ptCount val="24"/>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2.4594899938997609E-2</c:v>
                </c:pt>
                <c:pt idx="13">
                  <c:v>2.7641051037219099E-2</c:v>
                </c:pt>
                <c:pt idx="14">
                  <c:v>5.2237949295210688E-2</c:v>
                </c:pt>
                <c:pt idx="15">
                  <c:v>8.5974051503833249E-2</c:v>
                </c:pt>
                <c:pt idx="16">
                  <c:v>6.7634362005828591E-2</c:v>
                </c:pt>
                <c:pt idx="17">
                  <c:v>5.9653061306072591E-2</c:v>
                </c:pt>
                <c:pt idx="18">
                  <c:v>0.03</c:v>
                </c:pt>
                <c:pt idx="19">
                  <c:v>3.0577517336992089E-2</c:v>
                </c:pt>
                <c:pt idx="20">
                  <c:v>0.02</c:v>
                </c:pt>
                <c:pt idx="21">
                  <c:v>0.02</c:v>
                </c:pt>
                <c:pt idx="22">
                  <c:v>0.02</c:v>
                </c:pt>
                <c:pt idx="23">
                  <c:v>0.03</c:v>
                </c:pt>
              </c:numCache>
            </c:numRef>
          </c:val>
          <c:smooth val="0"/>
          <c:extLst>
            <c:ext xmlns:c16="http://schemas.microsoft.com/office/drawing/2014/chart" uri="{C3380CC4-5D6E-409C-BE32-E72D297353CC}">
              <c16:uniqueId val="{00000000-A080-48A3-BD15-E82838ADB40F}"/>
            </c:ext>
          </c:extLst>
        </c:ser>
        <c:dLbls>
          <c:showLegendKey val="0"/>
          <c:showVal val="0"/>
          <c:showCatName val="0"/>
          <c:showSerName val="0"/>
          <c:showPercent val="0"/>
          <c:showBubbleSize val="0"/>
        </c:dLbls>
        <c:smooth val="0"/>
        <c:axId val="478704440"/>
        <c:axId val="478703264"/>
        <c:extLst/>
      </c:lineChart>
      <c:catAx>
        <c:axId val="47870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264"/>
        <c:crosses val="autoZero"/>
        <c:auto val="1"/>
        <c:lblAlgn val="ctr"/>
        <c:lblOffset val="100"/>
        <c:noMultiLvlLbl val="1"/>
      </c:catAx>
      <c:valAx>
        <c:axId val="478703264"/>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444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Comfort with visiting NI in the next five years based on response to healthcare crises</a:t>
            </a:r>
          </a:p>
        </c:rich>
      </c:tx>
      <c:layout>
        <c:manualLayout>
          <c:xMode val="edge"/>
          <c:yMode val="edge"/>
          <c:x val="5.8304370801352666E-2"/>
          <c:y val="4.44444444444444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B73B-4959-B78B-5A3639D5626A}"/>
            </c:ext>
          </c:extLst>
        </c:ser>
        <c:dLbls>
          <c:showLegendKey val="0"/>
          <c:showVal val="0"/>
          <c:showCatName val="0"/>
          <c:showSerName val="0"/>
          <c:showPercent val="0"/>
          <c:showBubbleSize val="0"/>
        </c:dLbls>
        <c:gapWidth val="219"/>
        <c:overlap val="-27"/>
        <c:axId val="479657368"/>
        <c:axId val="479662072"/>
      </c:barChart>
      <c:catAx>
        <c:axId val="47965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2072"/>
        <c:crosses val="autoZero"/>
        <c:auto val="1"/>
        <c:lblAlgn val="ctr"/>
        <c:lblOffset val="100"/>
        <c:noMultiLvlLbl val="0"/>
      </c:catAx>
      <c:valAx>
        <c:axId val="479662072"/>
        <c:scaling>
          <c:orientation val="minMax"/>
          <c:max val="0.7500000000000001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a:t>Proportion of responses</a:t>
                </a:r>
              </a:p>
            </c:rich>
          </c:tx>
          <c:layout>
            <c:manualLayout>
              <c:xMode val="edge"/>
              <c:yMode val="edge"/>
              <c:x val="2.1645025334053471E-2"/>
              <c:y val="0.142507686539182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736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solidFill>
                  <a:sysClr val="windowText" lastClr="000000"/>
                </a:solidFill>
              </a:rPr>
              <a:t>Overseas visitors to UK who feel somewhat</a:t>
            </a:r>
            <a:r>
              <a:rPr lang="en-US" sz="1200" baseline="0">
                <a:solidFill>
                  <a:sysClr val="windowText" lastClr="000000"/>
                </a:solidFill>
              </a:rPr>
              <a:t> or safe due to social distancings while travelling</a:t>
            </a:r>
            <a:endParaRPr lang="en-US" sz="1200">
              <a:solidFill>
                <a:sysClr val="windowText" lastClr="000000"/>
              </a:solidFill>
            </a:endParaRPr>
          </a:p>
        </c:rich>
      </c:tx>
      <c:layout>
        <c:manualLayout>
          <c:xMode val="edge"/>
          <c:yMode val="edge"/>
          <c:x val="1.5131901171722504E-2"/>
          <c:y val="3.06748318077233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'Travellers SD safety journey'!$A$24</c:f>
              <c:strCache>
                <c:ptCount val="1"/>
                <c:pt idx="0">
                  <c:v>Somewhat safe or safe</c:v>
                </c:pt>
              </c:strCache>
            </c:strRef>
          </c:tx>
          <c:spPr>
            <a:ln w="28575" cap="rnd">
              <a:solidFill>
                <a:schemeClr val="accent1"/>
              </a:solidFill>
              <a:round/>
            </a:ln>
            <a:effectLst/>
          </c:spPr>
          <c:marker>
            <c:symbol val="none"/>
          </c:marker>
          <c:cat>
            <c:strRef>
              <c:f>'Travellers SD safety journey'!$B$23:$J$23</c:f>
              <c:strCache>
                <c:ptCount val="9"/>
                <c:pt idx="0">
                  <c:v>Feb-21</c:v>
                </c:pt>
                <c:pt idx="1">
                  <c:v>Mar-21</c:v>
                </c:pt>
                <c:pt idx="2">
                  <c:v>Apr-21</c:v>
                </c:pt>
                <c:pt idx="3">
                  <c:v>May-21</c:v>
                </c:pt>
                <c:pt idx="4">
                  <c:v>Jun-21</c:v>
                </c:pt>
                <c:pt idx="5">
                  <c:v>Jul-21</c:v>
                </c:pt>
                <c:pt idx="6">
                  <c:v>Aug-21</c:v>
                </c:pt>
                <c:pt idx="7">
                  <c:v>Sep-21</c:v>
                </c:pt>
                <c:pt idx="8">
                  <c:v>Oct-21</c:v>
                </c:pt>
              </c:strCache>
            </c:strRef>
          </c:cat>
          <c:val>
            <c:numRef>
              <c:f>'Travellers SD safety journey'!$B$24:$J$24</c:f>
              <c:numCache>
                <c:formatCode>0.0%</c:formatCode>
                <c:ptCount val="9"/>
                <c:pt idx="0">
                  <c:v>0.74399999999999999</c:v>
                </c:pt>
                <c:pt idx="1">
                  <c:v>0.81400000000000006</c:v>
                </c:pt>
                <c:pt idx="2">
                  <c:v>0.78</c:v>
                </c:pt>
                <c:pt idx="3">
                  <c:v>0.82000000000000006</c:v>
                </c:pt>
                <c:pt idx="4">
                  <c:v>0.85</c:v>
                </c:pt>
                <c:pt idx="5">
                  <c:v>0.81600000000000006</c:v>
                </c:pt>
                <c:pt idx="6">
                  <c:v>0.76300000000000001</c:v>
                </c:pt>
                <c:pt idx="7">
                  <c:v>0.79800000000000004</c:v>
                </c:pt>
                <c:pt idx="8">
                  <c:v>0.78600000000000003</c:v>
                </c:pt>
              </c:numCache>
            </c:numRef>
          </c:val>
          <c:smooth val="0"/>
          <c:extLst>
            <c:ext xmlns:c16="http://schemas.microsoft.com/office/drawing/2014/chart" uri="{C3380CC4-5D6E-409C-BE32-E72D297353CC}">
              <c16:uniqueId val="{00000000-0D9A-4548-A5BC-2725198940D5}"/>
            </c:ext>
          </c:extLst>
        </c:ser>
        <c:dLbls>
          <c:showLegendKey val="0"/>
          <c:showVal val="0"/>
          <c:showCatName val="0"/>
          <c:showSerName val="0"/>
          <c:showPercent val="0"/>
          <c:showBubbleSize val="0"/>
        </c:dLbls>
        <c:smooth val="0"/>
        <c:axId val="1446847720"/>
        <c:axId val="1446849032"/>
      </c:lineChart>
      <c:catAx>
        <c:axId val="144684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9032"/>
        <c:crosses val="autoZero"/>
        <c:auto val="1"/>
        <c:lblAlgn val="ctr"/>
        <c:lblOffset val="100"/>
        <c:noMultiLvlLbl val="0"/>
      </c:catAx>
      <c:valAx>
        <c:axId val="1446849032"/>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772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NI residents - Proportion (%) who took Summer Holidays by destination</a:t>
            </a:r>
          </a:p>
        </c:rich>
      </c:tx>
      <c:layout>
        <c:manualLayout>
          <c:xMode val="edge"/>
          <c:yMode val="edge"/>
          <c:x val="0.13024445369241383"/>
          <c:y val="3.66906568349830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Chart'!$B$6</c:f>
              <c:strCache>
                <c:ptCount val="1"/>
                <c:pt idx="0">
                  <c:v>Summers Pre-Coronavirus</c:v>
                </c:pt>
              </c:strCache>
            </c:strRef>
          </c:tx>
          <c:spPr>
            <a:solidFill>
              <a:srgbClr val="0070C0"/>
            </a:solidFill>
            <a:ln>
              <a:solidFill>
                <a:srgbClr val="0070C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Chart'!$B$7:$B$10</c:f>
              <c:numCache>
                <c:formatCode>0%</c:formatCode>
                <c:ptCount val="4"/>
                <c:pt idx="0">
                  <c:v>0.69</c:v>
                </c:pt>
                <c:pt idx="1">
                  <c:v>0.51</c:v>
                </c:pt>
                <c:pt idx="2">
                  <c:v>0.38</c:v>
                </c:pt>
                <c:pt idx="3">
                  <c:v>0.36</c:v>
                </c:pt>
              </c:numCache>
            </c:numRef>
          </c:val>
          <c:extLst>
            <c:ext xmlns:c16="http://schemas.microsoft.com/office/drawing/2014/chart" uri="{C3380CC4-5D6E-409C-BE32-E72D297353CC}">
              <c16:uniqueId val="{00000000-37D1-4401-83AD-31A227F50741}"/>
            </c:ext>
          </c:extLst>
        </c:ser>
        <c:ser>
          <c:idx val="1"/>
          <c:order val="1"/>
          <c:tx>
            <c:strRef>
              <c:f>'COVIDOP Usual Summer Hols Chart'!$C$6</c:f>
              <c:strCache>
                <c:ptCount val="1"/>
                <c:pt idx="0">
                  <c:v>Summer 2020</c:v>
                </c:pt>
              </c:strCache>
            </c:strRef>
          </c:tx>
          <c:spPr>
            <a:solidFill>
              <a:srgbClr val="00B050"/>
            </a:solidFill>
            <a:ln>
              <a:solidFill>
                <a:srgbClr val="00B05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Chart'!$C$7:$C$10</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37D1-4401-83AD-31A227F50741}"/>
            </c:ext>
          </c:extLst>
        </c:ser>
        <c:ser>
          <c:idx val="2"/>
          <c:order val="2"/>
          <c:tx>
            <c:strRef>
              <c:f>'COVIDOP Usual Summer Hols Chart'!$D$6</c:f>
              <c:strCache>
                <c:ptCount val="1"/>
                <c:pt idx="0">
                  <c:v>Summer 2021</c:v>
                </c:pt>
              </c:strCache>
            </c:strRef>
          </c:tx>
          <c:spPr>
            <a:solidFill>
              <a:schemeClr val="accent3"/>
            </a:solidFill>
            <a:ln>
              <a:solidFill>
                <a:schemeClr val="accent3"/>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Chart'!$D$7:$D$10</c:f>
              <c:numCache>
                <c:formatCode>0%</c:formatCode>
                <c:ptCount val="4"/>
                <c:pt idx="0">
                  <c:v>0.09</c:v>
                </c:pt>
                <c:pt idx="1">
                  <c:v>0.32281944424101916</c:v>
                </c:pt>
                <c:pt idx="2">
                  <c:v>0.3537338129912268</c:v>
                </c:pt>
                <c:pt idx="3">
                  <c:v>0.19954679971960876</c:v>
                </c:pt>
              </c:numCache>
            </c:numRef>
          </c:val>
          <c:extLst>
            <c:ext xmlns:c16="http://schemas.microsoft.com/office/drawing/2014/chart" uri="{C3380CC4-5D6E-409C-BE32-E72D297353CC}">
              <c16:uniqueId val="{00000002-37D1-4401-83AD-31A227F50741}"/>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0.34</c:v>
                </c:pt>
                <c:pt idx="1">
                  <c:v>0.66</c:v>
                </c:pt>
              </c:numCache>
            </c:numRef>
          </c:val>
          <c:extLst>
            <c:ext xmlns:c16="http://schemas.microsoft.com/office/drawing/2014/chart" uri="{C3380CC4-5D6E-409C-BE32-E72D297353CC}">
              <c16:uniqueId val="{00000000-7183-4608-BA71-4D755EB0D6CF}"/>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In the past seven days, for what reasons have you left home?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4312158869323391E-2"/>
          <c:y val="8.9745165776138003E-2"/>
          <c:w val="0.80079149736889754"/>
          <c:h val="0.76512358825629689"/>
        </c:manualLayout>
      </c:layout>
      <c:lineChart>
        <c:grouping val="standard"/>
        <c:varyColors val="0"/>
        <c:ser>
          <c:idx val="1"/>
          <c:order val="0"/>
          <c:tx>
            <c:strRef>
              <c:f>'COVIDOP left houseOth Chart'!$A$9</c:f>
              <c:strCache>
                <c:ptCount val="1"/>
                <c:pt idx="0">
                  <c:v>To visit a cinema or theatre</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1-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2-C567-4475-8C03-DF24B06C51B3}"/>
                </c:ext>
              </c:extLst>
            </c:dLbl>
            <c:dLbl>
              <c:idx val="3"/>
              <c:layout>
                <c:manualLayout>
                  <c:x val="-3.0469427144681482E-3"/>
                  <c:y val="2.79103503652114E-2"/>
                </c:manualLayout>
              </c:layout>
              <c:tx>
                <c:rich>
                  <a:bodyPr/>
                  <a:lstStyle/>
                  <a:p>
                    <a:fld id="{F0D11CCC-BBCC-4C1F-AAD6-31D5B0668443}" type="SERIESNAME">
                      <a:rPr lang="en-US"/>
                      <a:pPr/>
                      <a:t>[SERIES NAME]</a:t>
                    </a:fld>
                    <a:endParaRPr lang="en-GB"/>
                  </a:p>
                </c:rich>
              </c:tx>
              <c:showLegendKey val="1"/>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Chart'!$B$9:$E$9</c:f>
              <c:numCache>
                <c:formatCode>0%</c:formatCode>
                <c:ptCount val="4"/>
                <c:pt idx="0">
                  <c:v>2.089933952564299E-2</c:v>
                </c:pt>
                <c:pt idx="1">
                  <c:v>8.1922793771826777E-2</c:v>
                </c:pt>
                <c:pt idx="2">
                  <c:v>5.5188417624664282E-2</c:v>
                </c:pt>
                <c:pt idx="3">
                  <c:v>5.2759475735280038E-2</c:v>
                </c:pt>
              </c:numCache>
            </c:numRef>
          </c:val>
          <c:smooth val="0"/>
          <c:extLst>
            <c:ext xmlns:c16="http://schemas.microsoft.com/office/drawing/2014/chart" uri="{C3380CC4-5D6E-409C-BE32-E72D297353CC}">
              <c16:uniqueId val="{00000004-C567-4475-8C03-DF24B06C51B3}"/>
            </c:ext>
          </c:extLst>
        </c:ser>
        <c:ser>
          <c:idx val="2"/>
          <c:order val="1"/>
          <c:tx>
            <c:strRef>
              <c:f>'COVIDOP left houseOth Chart'!$A$10</c:f>
              <c:strCache>
                <c:ptCount val="1"/>
                <c:pt idx="0">
                  <c:v>To eat or drink outdoors at a restaurant, café, bar or pub</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6-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7-C567-4475-8C03-DF24B06C51B3}"/>
                </c:ext>
              </c:extLst>
            </c:dLbl>
            <c:dLbl>
              <c:idx val="3"/>
              <c:layout>
                <c:manualLayout>
                  <c:x val="0"/>
                  <c:y val="0.11534809704361912"/>
                </c:manualLayout>
              </c:layout>
              <c:tx>
                <c:rich>
                  <a:bodyPr/>
                  <a:lstStyle/>
                  <a:p>
                    <a:fld id="{707AFF3C-135D-4E87-B6FD-647518BD5788}" type="SERIESNAME">
                      <a:rPr lang="en-US"/>
                      <a:pPr/>
                      <a:t>[SERIES NAME]</a:t>
                    </a:fld>
                    <a:endParaRPr lang="en-GB"/>
                  </a:p>
                </c:rich>
              </c:tx>
              <c:showLegendKey val="1"/>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Chart'!$B$10:$E$10</c:f>
              <c:numCache>
                <c:formatCode>0%</c:formatCode>
                <c:ptCount val="4"/>
                <c:pt idx="0">
                  <c:v>0.16584724731747022</c:v>
                </c:pt>
                <c:pt idx="1">
                  <c:v>0.1997971419070817</c:v>
                </c:pt>
                <c:pt idx="2">
                  <c:v>0.17078927528801593</c:v>
                </c:pt>
                <c:pt idx="3">
                  <c:v>0.20286412946127819</c:v>
                </c:pt>
              </c:numCache>
            </c:numRef>
          </c:val>
          <c:smooth val="0"/>
          <c:extLst>
            <c:ext xmlns:c16="http://schemas.microsoft.com/office/drawing/2014/chart" uri="{C3380CC4-5D6E-409C-BE32-E72D297353CC}">
              <c16:uniqueId val="{00000009-C567-4475-8C03-DF24B06C51B3}"/>
            </c:ext>
          </c:extLst>
        </c:ser>
        <c:ser>
          <c:idx val="3"/>
          <c:order val="2"/>
          <c:tx>
            <c:strRef>
              <c:f>'COVIDOP left houseOth Chart'!$A$11</c:f>
              <c:strCache>
                <c:ptCount val="1"/>
                <c:pt idx="0">
                  <c:v>To eat or drink indoors at a restaurant, café, bar or pub</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B-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C-C567-4475-8C03-DF24B06C51B3}"/>
                </c:ext>
              </c:extLst>
            </c:dLbl>
            <c:dLbl>
              <c:idx val="3"/>
              <c:layout>
                <c:manualLayout>
                  <c:x val="-2.1711368722294499E-3"/>
                  <c:y val="4.0979363311961614E-2"/>
                </c:manualLayout>
              </c:layout>
              <c:tx>
                <c:rich>
                  <a:bodyPr/>
                  <a:lstStyle/>
                  <a:p>
                    <a:fld id="{3EA79DCA-B745-4A34-9C06-02ECFF68C4D3}" type="SERIESNAME">
                      <a:rPr lang="en-US"/>
                      <a:pPr/>
                      <a:t>[SERIES NAME]</a:t>
                    </a:fld>
                    <a:r>
                      <a:rPr lang="en-US" baseline="0"/>
                      <a:t>, </a:t>
                    </a:r>
                  </a:p>
                </c:rich>
              </c:tx>
              <c:showLegendKey val="1"/>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Chart'!$B$11:$E$11</c:f>
              <c:numCache>
                <c:formatCode>0%</c:formatCode>
                <c:ptCount val="4"/>
                <c:pt idx="0">
                  <c:v>0.19709408736049128</c:v>
                </c:pt>
                <c:pt idx="1">
                  <c:v>0.296040615566312</c:v>
                </c:pt>
                <c:pt idx="2">
                  <c:v>0.3327810866521454</c:v>
                </c:pt>
                <c:pt idx="3">
                  <c:v>0.30850535352898917</c:v>
                </c:pt>
              </c:numCache>
            </c:numRef>
          </c:val>
          <c:smooth val="0"/>
          <c:extLst>
            <c:ext xmlns:c16="http://schemas.microsoft.com/office/drawing/2014/chart" uri="{C3380CC4-5D6E-409C-BE32-E72D297353CC}">
              <c16:uniqueId val="{0000000E-C567-4475-8C03-DF24B06C51B3}"/>
            </c:ext>
          </c:extLst>
        </c:ser>
        <c:dLbls>
          <c:showLegendKey val="0"/>
          <c:showVal val="0"/>
          <c:showCatName val="0"/>
          <c:showSerName val="0"/>
          <c:showPercent val="0"/>
          <c:showBubbleSize val="0"/>
        </c:dLbls>
        <c:smooth val="0"/>
        <c:axId val="978524680"/>
        <c:axId val="978525008"/>
      </c:lineChart>
      <c:catAx>
        <c:axId val="97852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5008"/>
        <c:crosses val="autoZero"/>
        <c:auto val="1"/>
        <c:lblAlgn val="ctr"/>
        <c:lblOffset val="100"/>
        <c:noMultiLvlLbl val="0"/>
      </c:catAx>
      <c:valAx>
        <c:axId val="978525008"/>
        <c:scaling>
          <c:orientation val="minMax"/>
          <c:max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468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a:t>Share of Individuals who have cut back on holidays due to the cost of living in the UK as of May 2022</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3-5E49-4FE4-B56A-2A6A844994B4}"/>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2-5E49-4FE4-B56A-2A6A844994B4}"/>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1-5E49-4FE4-B56A-2A6A844994B4}"/>
              </c:ext>
            </c:extLst>
          </c:dPt>
          <c:cat>
            <c:strRef>
              <c:f>'cost of living'!$A$6:$A$12</c:f>
              <c:strCache>
                <c:ptCount val="7"/>
                <c:pt idx="0">
                  <c:v>I have reduced the amount I spend on this by seitching to a cheaper alternative(s)</c:v>
                </c:pt>
                <c:pt idx="1">
                  <c:v>I have made cutbacks, but not because I was forced to do so</c:v>
                </c:pt>
                <c:pt idx="2">
                  <c:v>I have stopped buying/spending money on this altogether</c:v>
                </c:pt>
                <c:pt idx="3">
                  <c:v>I have reduced the amount I spend on this by buying it/doing it less frequently</c:v>
                </c:pt>
                <c:pt idx="4">
                  <c:v>Not applicable - I was not spending money on this item</c:v>
                </c:pt>
                <c:pt idx="5">
                  <c:v>I have not made any cutbacks on this</c:v>
                </c:pt>
                <c:pt idx="6">
                  <c:v>Don't know</c:v>
                </c:pt>
              </c:strCache>
            </c:strRef>
          </c:cat>
          <c:val>
            <c:numRef>
              <c:f>'cost of living'!$B$6:$B$12</c:f>
              <c:numCache>
                <c:formatCode>0%</c:formatCode>
                <c:ptCount val="7"/>
                <c:pt idx="0">
                  <c:v>7.0000000000000007E-2</c:v>
                </c:pt>
                <c:pt idx="1">
                  <c:v>0.08</c:v>
                </c:pt>
                <c:pt idx="2">
                  <c:v>0.11</c:v>
                </c:pt>
                <c:pt idx="3">
                  <c:v>0.14000000000000001</c:v>
                </c:pt>
                <c:pt idx="4">
                  <c:v>0.28999999999999998</c:v>
                </c:pt>
                <c:pt idx="5">
                  <c:v>0.28999999999999998</c:v>
                </c:pt>
                <c:pt idx="6">
                  <c:v>0.03</c:v>
                </c:pt>
              </c:numCache>
            </c:numRef>
          </c:val>
          <c:extLst>
            <c:ext xmlns:c16="http://schemas.microsoft.com/office/drawing/2014/chart" uri="{C3380CC4-5D6E-409C-BE32-E72D297353CC}">
              <c16:uniqueId val="{00000000-5E49-4FE4-B56A-2A6A844994B4}"/>
            </c:ext>
          </c:extLst>
        </c:ser>
        <c:dLbls>
          <c:showLegendKey val="0"/>
          <c:showVal val="0"/>
          <c:showCatName val="0"/>
          <c:showSerName val="0"/>
          <c:showPercent val="0"/>
          <c:showBubbleSize val="0"/>
        </c:dLbls>
        <c:gapWidth val="150"/>
        <c:overlap val="100"/>
        <c:axId val="952334736"/>
        <c:axId val="952337688"/>
      </c:barChart>
      <c:catAx>
        <c:axId val="95233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2337688"/>
        <c:crosses val="autoZero"/>
        <c:auto val="1"/>
        <c:lblAlgn val="ctr"/>
        <c:lblOffset val="100"/>
        <c:noMultiLvlLbl val="0"/>
      </c:catAx>
      <c:valAx>
        <c:axId val="952337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Share of respondents (%)</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2334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'air passenger flow'!$D$8</c:f>
              <c:strCache>
                <c:ptCount val="1"/>
                <c:pt idx="0">
                  <c:v>   George Best Belfast City Airport</c:v>
                </c:pt>
              </c:strCache>
            </c:strRef>
          </c:tx>
          <c:spPr>
            <a:ln w="28575" cap="rnd">
              <a:solidFill>
                <a:srgbClr val="7030A0"/>
              </a:solidFill>
              <a:round/>
            </a:ln>
            <a:effectLst/>
          </c:spPr>
          <c:marker>
            <c:symbol val="none"/>
          </c:marker>
          <c:cat>
            <c:strRef>
              <c:f>'air passenger flow'!$A$9:$A$135</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f>'air passenger flow'!$D$9:$D$135</c:f>
              <c:numCache>
                <c:formatCode>_-* #,##0_-;\-* #,##0_-;_-* "-"??_-;_-@_-</c:formatCode>
                <c:ptCount val="127"/>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681798</c:v>
                </c:pt>
                <c:pt idx="119">
                  <c:v>752553</c:v>
                </c:pt>
                <c:pt idx="120">
                  <c:v>812424</c:v>
                </c:pt>
                <c:pt idx="121">
                  <c:v>857166</c:v>
                </c:pt>
                <c:pt idx="122">
                  <c:v>931211</c:v>
                </c:pt>
                <c:pt idx="123">
                  <c:v>1019016</c:v>
                </c:pt>
                <c:pt idx="124">
                  <c:v>1101501</c:v>
                </c:pt>
                <c:pt idx="125">
                  <c:v>1194267</c:v>
                </c:pt>
                <c:pt idx="126">
                  <c:v>1266046</c:v>
                </c:pt>
              </c:numCache>
            </c:numRef>
          </c:val>
          <c:smooth val="0"/>
          <c:extLst>
            <c:ext xmlns:c16="http://schemas.microsoft.com/office/drawing/2014/chart" uri="{C3380CC4-5D6E-409C-BE32-E72D297353CC}">
              <c16:uniqueId val="{00000002-4FD2-4EFB-9F26-ABDE1A4CCBE3}"/>
            </c:ext>
          </c:extLst>
        </c:ser>
        <c:ser>
          <c:idx val="4"/>
          <c:order val="4"/>
          <c:tx>
            <c:strRef>
              <c:f>'air passenger flow'!$F$8</c:f>
              <c:strCache>
                <c:ptCount val="1"/>
                <c:pt idx="0">
                  <c:v>   Belfast International Airport</c:v>
                </c:pt>
              </c:strCache>
            </c:strRef>
          </c:tx>
          <c:spPr>
            <a:ln w="28575" cap="rnd">
              <a:solidFill>
                <a:srgbClr val="002060"/>
              </a:solidFill>
              <a:round/>
            </a:ln>
            <a:effectLst/>
          </c:spPr>
          <c:marker>
            <c:symbol val="none"/>
          </c:marker>
          <c:cat>
            <c:strRef>
              <c:f>'air passenger flow'!$A$9:$A$135</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f>'air passenger flow'!$F$9:$F$135</c:f>
              <c:numCache>
                <c:formatCode>_-* #,##0_-;\-* #,##0_-;_-* "-"??_-;_-@_-</c:formatCode>
                <c:ptCount val="127"/>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pt idx="119">
                  <c:v>2119396</c:v>
                </c:pt>
                <c:pt idx="120">
                  <c:v>2328276</c:v>
                </c:pt>
                <c:pt idx="121">
                  <c:v>2519615</c:v>
                </c:pt>
                <c:pt idx="122">
                  <c:v>2800031</c:v>
                </c:pt>
                <c:pt idx="123">
                  <c:v>3123962</c:v>
                </c:pt>
                <c:pt idx="124">
                  <c:v>3500014</c:v>
                </c:pt>
                <c:pt idx="125">
                  <c:v>3855231</c:v>
                </c:pt>
                <c:pt idx="126">
                  <c:v>4159166</c:v>
                </c:pt>
              </c:numCache>
            </c:numRef>
          </c:val>
          <c:smooth val="0"/>
          <c:extLst>
            <c:ext xmlns:c16="http://schemas.microsoft.com/office/drawing/2014/chart" uri="{C3380CC4-5D6E-409C-BE32-E72D297353CC}">
              <c16:uniqueId val="{00000004-4FD2-4EFB-9F26-ABDE1A4CCBE3}"/>
            </c:ext>
          </c:extLst>
        </c:ser>
        <c:ser>
          <c:idx val="6"/>
          <c:order val="6"/>
          <c:tx>
            <c:strRef>
              <c:f>'air passenger flow'!$H$8</c:f>
              <c:strCache>
                <c:ptCount val="1"/>
                <c:pt idx="0">
                  <c:v>   City of Derry Airport</c:v>
                </c:pt>
              </c:strCache>
            </c:strRef>
          </c:tx>
          <c:spPr>
            <a:ln w="28575" cap="rnd">
              <a:solidFill>
                <a:srgbClr val="C00000"/>
              </a:solidFill>
              <a:round/>
            </a:ln>
            <a:effectLst/>
          </c:spPr>
          <c:marker>
            <c:symbol val="none"/>
          </c:marker>
          <c:cat>
            <c:strRef>
              <c:f>'air passenger flow'!$A$9:$A$135</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f>'air passenger flow'!$H$9:$H$135</c:f>
              <c:numCache>
                <c:formatCode>_-* #,##0_-;\-* #,##0_-;_-* "-"??_-;_-@_-</c:formatCode>
                <c:ptCount val="127"/>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pt idx="119">
                  <c:v>67647</c:v>
                </c:pt>
                <c:pt idx="120">
                  <c:v>73024</c:v>
                </c:pt>
                <c:pt idx="121">
                  <c:v>79205</c:v>
                </c:pt>
                <c:pt idx="122">
                  <c:v>88229</c:v>
                </c:pt>
                <c:pt idx="123">
                  <c:v>97458</c:v>
                </c:pt>
                <c:pt idx="124">
                  <c:v>106908</c:v>
                </c:pt>
                <c:pt idx="125">
                  <c:v>116349</c:v>
                </c:pt>
                <c:pt idx="126">
                  <c:v>124313</c:v>
                </c:pt>
              </c:numCache>
            </c:numRef>
          </c:val>
          <c:smooth val="0"/>
          <c:extLst>
            <c:ext xmlns:c16="http://schemas.microsoft.com/office/drawing/2014/chart" uri="{C3380CC4-5D6E-409C-BE32-E72D297353CC}">
              <c16:uniqueId val="{00000006-4FD2-4EFB-9F26-ABDE1A4CCBE3}"/>
            </c:ext>
          </c:extLst>
        </c:ser>
        <c:dLbls>
          <c:showLegendKey val="0"/>
          <c:showVal val="0"/>
          <c:showCatName val="0"/>
          <c:showSerName val="0"/>
          <c:showPercent val="0"/>
          <c:showBubbleSize val="0"/>
        </c:dLbls>
        <c:smooth val="0"/>
        <c:axId val="1109138608"/>
        <c:axId val="1109139592"/>
        <c:extLst>
          <c:ext xmlns:c15="http://schemas.microsoft.com/office/drawing/2012/chart" uri="{02D57815-91ED-43cb-92C2-25804820EDAC}">
            <c15:filteredLineSeries>
              <c15:ser>
                <c:idx val="0"/>
                <c:order val="0"/>
                <c:tx>
                  <c:strRef>
                    <c:extLst>
                      <c:ext uri="{02D57815-91ED-43cb-92C2-25804820EDAC}">
                        <c15:formulaRef>
                          <c15:sqref>'air passenger flow'!$B$8</c15:sqref>
                        </c15:formulaRef>
                      </c:ext>
                    </c:extLst>
                    <c:strCache>
                      <c:ptCount val="1"/>
                      <c:pt idx="0">
                        <c:v>All NI Airports</c:v>
                      </c:pt>
                    </c:strCache>
                  </c:strRef>
                </c:tx>
                <c:spPr>
                  <a:ln w="28575" cap="rnd">
                    <a:solidFill>
                      <a:schemeClr val="accent1"/>
                    </a:solidFill>
                    <a:round/>
                  </a:ln>
                  <a:effectLst/>
                </c:spPr>
                <c:marker>
                  <c:symbol val="none"/>
                </c:marker>
                <c:cat>
                  <c:strRef>
                    <c:extLst>
                      <c:ex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uri="{02D57815-91ED-43cb-92C2-25804820EDAC}">
                        <c15:formulaRef>
                          <c15:sqref>'air passenger flow'!$B$9:$B$135</c15:sqref>
                        </c15:formulaRef>
                      </c:ext>
                    </c:extLst>
                    <c:numCache>
                      <c:formatCode>_-* #,##0_-;\-* #,##0_-;_-* "-"??_-;_-@_-</c:formatCode>
                      <c:ptCount val="127"/>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2606440</c:v>
                      </c:pt>
                      <c:pt idx="119">
                        <c:v>2939596</c:v>
                      </c:pt>
                      <c:pt idx="120">
                        <c:v>3213724</c:v>
                      </c:pt>
                      <c:pt idx="121">
                        <c:v>3455986</c:v>
                      </c:pt>
                      <c:pt idx="122">
                        <c:v>3819471</c:v>
                      </c:pt>
                      <c:pt idx="123">
                        <c:v>4240436</c:v>
                      </c:pt>
                      <c:pt idx="124">
                        <c:v>4708423</c:v>
                      </c:pt>
                      <c:pt idx="125">
                        <c:v>5165847</c:v>
                      </c:pt>
                      <c:pt idx="126">
                        <c:v>5549525</c:v>
                      </c:pt>
                    </c:numCache>
                  </c:numRef>
                </c:val>
                <c:smooth val="0"/>
                <c:extLst>
                  <c:ext xmlns:c16="http://schemas.microsoft.com/office/drawing/2014/chart" uri="{C3380CC4-5D6E-409C-BE32-E72D297353CC}">
                    <c16:uniqueId val="{00000000-4FD2-4EFB-9F26-ABDE1A4CCBE3}"/>
                  </c:ext>
                </c:extLst>
              </c15:ser>
            </c15:filteredLineSeries>
            <c15:filteredLine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flow'!$C$9:$C$135</c15:sqref>
                        </c15:formulaRef>
                      </c:ext>
                    </c:extLst>
                    <c:numCache>
                      <c:formatCode>_-* #,##0_-;\-* #,##0_-;_-* "-"??_-;_-@_-</c:formatCode>
                      <c:ptCount val="127"/>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-0.22458858963206604</c:v>
                      </c:pt>
                      <c:pt idx="119" formatCode="0%">
                        <c:v>3.544199195696196E-2</c:v>
                      </c:pt>
                      <c:pt idx="120" formatCode="0%">
                        <c:v>0.3559290282757</c:v>
                      </c:pt>
                      <c:pt idx="121" formatCode="0%">
                        <c:v>0.83625784437545458</c:v>
                      </c:pt>
                      <c:pt idx="122" formatCode="0%">
                        <c:v>1.8021421014868082</c:v>
                      </c:pt>
                      <c:pt idx="123" formatCode="0%">
                        <c:v>2.7626975767702158</c:v>
                      </c:pt>
                      <c:pt idx="124" formatCode="0%">
                        <c:v>2.8853984692509234</c:v>
                      </c:pt>
                      <c:pt idx="125" formatCode="0%">
                        <c:v>2.7850412439570165</c:v>
                      </c:pt>
                      <c:pt idx="126" formatCode="0%">
                        <c:v>2.4935653091377459</c:v>
                      </c:pt>
                    </c:numCache>
                  </c:numRef>
                </c:val>
                <c:smooth val="0"/>
                <c:extLst xmlns:c15="http://schemas.microsoft.com/office/drawing/2012/chart">
                  <c:ext xmlns:c16="http://schemas.microsoft.com/office/drawing/2014/chart" uri="{C3380CC4-5D6E-409C-BE32-E72D297353CC}">
                    <c16:uniqueId val="{00000001-4FD2-4EFB-9F26-ABDE1A4CCBE3}"/>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flow'!$E$9:$E$135</c15:sqref>
                        </c15:formulaRef>
                      </c:ext>
                    </c:extLst>
                    <c:numCache>
                      <c:formatCode>_-* #,##0_-;\-* #,##0_-;_-* "-"??_-;_-@_-</c:formatCode>
                      <c:ptCount val="127"/>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-0.16800533024842765</c:v>
                      </c:pt>
                      <c:pt idx="119" formatCode="0%">
                        <c:v>0.12299051083889317</c:v>
                      </c:pt>
                      <c:pt idx="120" formatCode="0%">
                        <c:v>0.49742602944998315</c:v>
                      </c:pt>
                      <c:pt idx="121" formatCode="0%">
                        <c:v>1.0433916115590181</c:v>
                      </c:pt>
                      <c:pt idx="122" formatCode="0%">
                        <c:v>2.2630677099576353</c:v>
                      </c:pt>
                      <c:pt idx="123" formatCode="0%">
                        <c:v>2.9599118651708096</c:v>
                      </c:pt>
                      <c:pt idx="124" formatCode="0%">
                        <c:v>2.8842552921387541</c:v>
                      </c:pt>
                      <c:pt idx="125" formatCode="0%">
                        <c:v>2.7779630133432875</c:v>
                      </c:pt>
                      <c:pt idx="126" formatCode="0%">
                        <c:v>2.3838378168891738</c:v>
                      </c:pt>
                    </c:numCache>
                  </c:numRef>
                </c:val>
                <c:smooth val="0"/>
                <c:extLst xmlns:c15="http://schemas.microsoft.com/office/drawing/2012/chart">
                  <c:ext xmlns:c16="http://schemas.microsoft.com/office/drawing/2014/chart" uri="{C3380CC4-5D6E-409C-BE32-E72D297353CC}">
                    <c16:uniqueId val="{00000003-4FD2-4EFB-9F26-ABDE1A4CCBE3}"/>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flow'!$G$9:$G$135</c15:sqref>
                        </c15:formulaRef>
                      </c:ext>
                    </c:extLst>
                    <c:numCache>
                      <c:formatCode>_-* #,##0_-;\-* #,##0_-;_-* "-"??_-;_-@_-</c:formatCode>
                      <c:ptCount val="127"/>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pt idx="119" formatCode="0%">
                        <c:v>2.0955298798831349E-2</c:v>
                      </c:pt>
                      <c:pt idx="120" formatCode="0%">
                        <c:v>0.33266250201764536</c:v>
                      </c:pt>
                      <c:pt idx="121" formatCode="0%">
                        <c:v>0.80463231086246667</c:v>
                      </c:pt>
                      <c:pt idx="122" formatCode="0%">
                        <c:v>1.7279636561322971</c:v>
                      </c:pt>
                      <c:pt idx="123" formatCode="0%">
                        <c:v>2.7799724363573883</c:v>
                      </c:pt>
                      <c:pt idx="124" formatCode="0%">
                        <c:v>2.9688683214135465</c:v>
                      </c:pt>
                      <c:pt idx="125" formatCode="0%">
                        <c:v>2.8598937516519958</c:v>
                      </c:pt>
                      <c:pt idx="126" formatCode="0%">
                        <c:v>2.5900931539768255</c:v>
                      </c:pt>
                    </c:numCache>
                  </c:numRef>
                </c:val>
                <c:smooth val="0"/>
                <c:extLst xmlns:c15="http://schemas.microsoft.com/office/drawing/2012/chart">
                  <c:ext xmlns:c16="http://schemas.microsoft.com/office/drawing/2014/chart" uri="{C3380CC4-5D6E-409C-BE32-E72D297353CC}">
                    <c16:uniqueId val="{00000005-4FD2-4EFB-9F26-ABDE1A4CCBE3}"/>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flow'!$A$9:$A$135</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ormulaRef>
                          <c15:sqref>'air passenger flow'!$I$9:$I$135</c15:sqref>
                        </c15:formulaRef>
                      </c:ext>
                    </c:extLst>
                    <c:numCache>
                      <c:formatCode>_-* #,##0_-;\-* #,##0_-;_-* "-"??_-;_-@_-</c:formatCode>
                      <c:ptCount val="127"/>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pt idx="119" formatCode="0%">
                        <c:v>-0.27221379466158863</c:v>
                      </c:pt>
                      <c:pt idx="120" formatCode="0%">
                        <c:v>-9.280194797127736E-2</c:v>
                      </c:pt>
                      <c:pt idx="121" formatCode="0%">
                        <c:v>0.19273860795711231</c:v>
                      </c:pt>
                      <c:pt idx="122" formatCode="0%">
                        <c:v>0.72130635815595923</c:v>
                      </c:pt>
                      <c:pt idx="123" formatCode="0%">
                        <c:v>1.2568603385591552</c:v>
                      </c:pt>
                      <c:pt idx="124" formatCode="0%">
                        <c:v>1.3051943851478103</c:v>
                      </c:pt>
                      <c:pt idx="125" formatCode="0%">
                        <c:v>1.3316432865731462</c:v>
                      </c:pt>
                      <c:pt idx="126" formatCode="0%">
                        <c:v>1.2261559399734967</c:v>
                      </c:pt>
                    </c:numCache>
                  </c:numRef>
                </c:val>
                <c:smooth val="0"/>
                <c:extLst xmlns:c15="http://schemas.microsoft.com/office/drawing/2012/chart">
                  <c:ext xmlns:c16="http://schemas.microsoft.com/office/drawing/2014/chart" uri="{C3380CC4-5D6E-409C-BE32-E72D297353CC}">
                    <c16:uniqueId val="{00000007-4FD2-4EFB-9F26-ABDE1A4CCBE3}"/>
                  </c:ext>
                </c:extLst>
              </c15:ser>
            </c15:filteredLineSeries>
          </c:ext>
        </c:extLst>
      </c:lineChart>
      <c:catAx>
        <c:axId val="110913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9592"/>
        <c:crosses val="autoZero"/>
        <c:auto val="1"/>
        <c:lblAlgn val="ctr"/>
        <c:lblOffset val="100"/>
        <c:tickLblSkip val="6"/>
        <c:noMultiLvlLbl val="0"/>
      </c:catAx>
      <c:valAx>
        <c:axId val="110913959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86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Traffic count at NI/ROI border (rolling 12 months</a:t>
            </a:r>
            <a:r>
              <a:rPr lang="en-GB"/>
              <a:t>)</a:t>
            </a:r>
          </a:p>
        </c:rich>
      </c:tx>
      <c:layout>
        <c:manualLayout>
          <c:xMode val="edge"/>
          <c:yMode val="edge"/>
          <c:x val="0.10761249790584687"/>
          <c:y val="3.388704407583760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'NI IE Traffic'!$I$8</c:f>
              <c:strCache>
                <c:ptCount val="1"/>
                <c:pt idx="0">
                  <c:v>Total </c:v>
                </c:pt>
              </c:strCache>
            </c:strRef>
          </c:tx>
          <c:spPr>
            <a:ln w="28575" cap="rnd">
              <a:solidFill>
                <a:schemeClr val="accent5"/>
              </a:solidFill>
              <a:round/>
            </a:ln>
            <a:effectLst/>
          </c:spPr>
          <c:marker>
            <c:symbol val="none"/>
          </c:marker>
          <c:cat>
            <c:strRef>
              <c:f>'NI IE Traffic'!$A$9:$A$112</c:f>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f>'NI IE Traffic'!$I$9:$I$112</c:f>
              <c:numCache>
                <c:formatCode>#,##0</c:formatCode>
                <c:ptCount val="104"/>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pt idx="94">
                  <c:v>38793048</c:v>
                </c:pt>
                <c:pt idx="95">
                  <c:v>40193796</c:v>
                </c:pt>
                <c:pt idx="96">
                  <c:v>41676855</c:v>
                </c:pt>
                <c:pt idx="97">
                  <c:v>43086453</c:v>
                </c:pt>
                <c:pt idx="98">
                  <c:v>44314425</c:v>
                </c:pt>
                <c:pt idx="99">
                  <c:v>44942444.399999999</c:v>
                </c:pt>
                <c:pt idx="100">
                  <c:v>45223692.399999999</c:v>
                </c:pt>
                <c:pt idx="101">
                  <c:v>45419989.799999997</c:v>
                </c:pt>
                <c:pt idx="102">
                  <c:v>45703367.799999997</c:v>
                </c:pt>
                <c:pt idx="103">
                  <c:v>45970863.799999997</c:v>
                </c:pt>
              </c:numCache>
            </c:numRef>
          </c:val>
          <c:smooth val="0"/>
          <c:extLst>
            <c:ext xmlns:c16="http://schemas.microsoft.com/office/drawing/2014/chart" uri="{C3380CC4-5D6E-409C-BE32-E72D297353CC}">
              <c16:uniqueId val="{00000000-A70A-4E73-98AA-D2976291640D}"/>
            </c:ext>
          </c:extLst>
        </c:ser>
        <c:dLbls>
          <c:showLegendKey val="0"/>
          <c:showVal val="0"/>
          <c:showCatName val="0"/>
          <c:showSerName val="0"/>
          <c:showPercent val="0"/>
          <c:showBubbleSize val="0"/>
        </c:dLbls>
        <c:smooth val="0"/>
        <c:axId val="831075824"/>
        <c:axId val="831083272"/>
        <c:extLst>
          <c:ext xmlns:c15="http://schemas.microsoft.com/office/drawing/2012/chart" uri="{02D57815-91ED-43cb-92C2-25804820EDAC}">
            <c15:filteredLineSeries>
              <c15:ser>
                <c:idx val="0"/>
                <c:order val="0"/>
                <c:tx>
                  <c:strRef>
                    <c:extLst>
                      <c:ext uri="{02D57815-91ED-43cb-92C2-25804820EDAC}">
                        <c15:formulaRef>
                          <c15:sqref>'NI IE Traffic'!$B$8</c15:sqref>
                        </c15:formulaRef>
                      </c:ext>
                    </c:extLst>
                    <c:strCache>
                      <c:ptCount val="1"/>
                      <c:pt idx="0">
                        <c:v>Car</c:v>
                      </c:pt>
                    </c:strCache>
                  </c:strRef>
                </c:tx>
                <c:spPr>
                  <a:ln w="28575" cap="rnd">
                    <a:solidFill>
                      <a:schemeClr val="accent1"/>
                    </a:solidFill>
                    <a:round/>
                  </a:ln>
                  <a:effectLst/>
                </c:spPr>
                <c:marker>
                  <c:symbol val="none"/>
                </c:marker>
                <c:cat>
                  <c:strRef>
                    <c:extLst>
                      <c:ex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c:ext uri="{02D57815-91ED-43cb-92C2-25804820EDAC}">
                        <c15:formulaRef>
                          <c15:sqref>'NI IE Traffic'!$B$9:$B$112</c15:sqref>
                        </c15:formulaRef>
                      </c:ext>
                    </c:extLst>
                    <c:numCache>
                      <c:formatCode>#,##0</c:formatCode>
                      <c:ptCount val="104"/>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pt idx="94">
                        <c:v>28624467</c:v>
                      </c:pt>
                      <c:pt idx="95">
                        <c:v>29808532</c:v>
                      </c:pt>
                      <c:pt idx="96">
                        <c:v>31101640</c:v>
                      </c:pt>
                      <c:pt idx="97">
                        <c:v>32362508</c:v>
                      </c:pt>
                      <c:pt idx="98">
                        <c:v>33492096</c:v>
                      </c:pt>
                      <c:pt idx="99">
                        <c:v>34041105.433333337</c:v>
                      </c:pt>
                      <c:pt idx="100">
                        <c:v>34301660.433333337</c:v>
                      </c:pt>
                      <c:pt idx="101">
                        <c:v>34504609.866666667</c:v>
                      </c:pt>
                      <c:pt idx="102">
                        <c:v>34743579.866666667</c:v>
                      </c:pt>
                      <c:pt idx="103">
                        <c:v>35007866.866666667</c:v>
                      </c:pt>
                    </c:numCache>
                  </c:numRef>
                </c:val>
                <c:smooth val="0"/>
                <c:extLst>
                  <c:ext xmlns:c16="http://schemas.microsoft.com/office/drawing/2014/chart" uri="{C3380CC4-5D6E-409C-BE32-E72D297353CC}">
                    <c16:uniqueId val="{00000001-A70A-4E73-98AA-D297629164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Traffic'!$C$9:$C$112</c15:sqref>
                        </c15:formulaRef>
                      </c:ext>
                    </c:extLst>
                    <c:numCache>
                      <c:formatCode>#,##0</c:formatCode>
                      <c:ptCount val="104"/>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pt idx="94">
                        <c:v>5542663</c:v>
                      </c:pt>
                      <c:pt idx="95">
                        <c:v>5706300</c:v>
                      </c:pt>
                      <c:pt idx="96">
                        <c:v>5866675</c:v>
                      </c:pt>
                      <c:pt idx="97">
                        <c:v>5991144</c:v>
                      </c:pt>
                      <c:pt idx="98">
                        <c:v>6088640</c:v>
                      </c:pt>
                      <c:pt idx="99">
                        <c:v>6145738.8666666672</c:v>
                      </c:pt>
                      <c:pt idx="100">
                        <c:v>6168440.8666666672</c:v>
                      </c:pt>
                      <c:pt idx="101">
                        <c:v>6174269.7333333343</c:v>
                      </c:pt>
                      <c:pt idx="102">
                        <c:v>6205550.7333333343</c:v>
                      </c:pt>
                      <c:pt idx="103">
                        <c:v>6224676.7333333343</c:v>
                      </c:pt>
                    </c:numCache>
                  </c:numRef>
                </c:val>
                <c:smooth val="0"/>
                <c:extLst xmlns:c15="http://schemas.microsoft.com/office/drawing/2012/chart">
                  <c:ext xmlns:c16="http://schemas.microsoft.com/office/drawing/2014/chart" uri="{C3380CC4-5D6E-409C-BE32-E72D297353CC}">
                    <c16:uniqueId val="{00000002-A70A-4E73-98AA-D297629164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Traffic'!$D$9:$D$112</c15:sqref>
                        </c15:formulaRef>
                      </c:ext>
                    </c:extLst>
                    <c:numCache>
                      <c:formatCode>#,##0</c:formatCode>
                      <c:ptCount val="104"/>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pt idx="94">
                        <c:v>983169</c:v>
                      </c:pt>
                      <c:pt idx="95">
                        <c:v>995799</c:v>
                      </c:pt>
                      <c:pt idx="96">
                        <c:v>1004115</c:v>
                      </c:pt>
                      <c:pt idx="97">
                        <c:v>1008020</c:v>
                      </c:pt>
                      <c:pt idx="98">
                        <c:v>1004833</c:v>
                      </c:pt>
                      <c:pt idx="99">
                        <c:v>1007930.3666666667</c:v>
                      </c:pt>
                      <c:pt idx="100">
                        <c:v>1001860.3666666667</c:v>
                      </c:pt>
                      <c:pt idx="101">
                        <c:v>987936.7333333334</c:v>
                      </c:pt>
                      <c:pt idx="102">
                        <c:v>978421.7333333334</c:v>
                      </c:pt>
                      <c:pt idx="103">
                        <c:v>963608.7333333334</c:v>
                      </c:pt>
                    </c:numCache>
                  </c:numRef>
                </c:val>
                <c:smooth val="0"/>
                <c:extLst xmlns:c15="http://schemas.microsoft.com/office/drawing/2012/chart">
                  <c:ext xmlns:c16="http://schemas.microsoft.com/office/drawing/2014/chart" uri="{C3380CC4-5D6E-409C-BE32-E72D297353CC}">
                    <c16:uniqueId val="{00000003-A70A-4E73-98AA-D297629164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Traffic'!$E$9:$E$112</c15:sqref>
                        </c15:formulaRef>
                      </c:ext>
                    </c:extLst>
                    <c:numCache>
                      <c:formatCode>#,##0</c:formatCode>
                      <c:ptCount val="104"/>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pt idx="94">
                        <c:v>2880638</c:v>
                      </c:pt>
                      <c:pt idx="95">
                        <c:v>2906046</c:v>
                      </c:pt>
                      <c:pt idx="96">
                        <c:v>2915797</c:v>
                      </c:pt>
                      <c:pt idx="97">
                        <c:v>2921169</c:v>
                      </c:pt>
                      <c:pt idx="98">
                        <c:v>2911684</c:v>
                      </c:pt>
                      <c:pt idx="99">
                        <c:v>2917246.1666666665</c:v>
                      </c:pt>
                      <c:pt idx="100">
                        <c:v>2914346.1666666665</c:v>
                      </c:pt>
                      <c:pt idx="101">
                        <c:v>2906696.333333333</c:v>
                      </c:pt>
                      <c:pt idx="102">
                        <c:v>2918431.333333333</c:v>
                      </c:pt>
                      <c:pt idx="103">
                        <c:v>2913057.3333333335</c:v>
                      </c:pt>
                    </c:numCache>
                  </c:numRef>
                </c:val>
                <c:smooth val="0"/>
                <c:extLst xmlns:c15="http://schemas.microsoft.com/office/drawing/2012/chart">
                  <c:ext xmlns:c16="http://schemas.microsoft.com/office/drawing/2014/chart" uri="{C3380CC4-5D6E-409C-BE32-E72D297353CC}">
                    <c16:uniqueId val="{00000004-A70A-4E73-98AA-D297629164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'NI IE Traffic'!$F$8</c15:sqref>
                        </c15:formulaRef>
                      </c:ext>
                    </c:extLst>
                    <c:strCache>
                      <c:ptCount val="1"/>
                      <c:pt idx="0">
                        <c:v>Bus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Traffic'!$F$9:$F$112</c15:sqref>
                        </c15:formulaRef>
                      </c:ext>
                    </c:extLst>
                    <c:numCache>
                      <c:formatCode>#,##0</c:formatCode>
                      <c:ptCount val="104"/>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pt idx="94">
                        <c:v>240875</c:v>
                      </c:pt>
                      <c:pt idx="95">
                        <c:v>247620</c:v>
                      </c:pt>
                      <c:pt idx="96">
                        <c:v>254801</c:v>
                      </c:pt>
                      <c:pt idx="97">
                        <c:v>263933</c:v>
                      </c:pt>
                      <c:pt idx="98">
                        <c:v>272366</c:v>
                      </c:pt>
                      <c:pt idx="99">
                        <c:v>282095.93333333335</c:v>
                      </c:pt>
                      <c:pt idx="100">
                        <c:v>291407.93333333335</c:v>
                      </c:pt>
                      <c:pt idx="101">
                        <c:v>300233.8666666667</c:v>
                      </c:pt>
                      <c:pt idx="102">
                        <c:v>307600.8666666667</c:v>
                      </c:pt>
                      <c:pt idx="103">
                        <c:v>313854.8666666667</c:v>
                      </c:pt>
                    </c:numCache>
                  </c:numRef>
                </c:val>
                <c:smooth val="0"/>
                <c:extLst xmlns:c15="http://schemas.microsoft.com/office/drawing/2012/chart">
                  <c:ext xmlns:c16="http://schemas.microsoft.com/office/drawing/2014/chart" uri="{C3380CC4-5D6E-409C-BE32-E72D297353CC}">
                    <c16:uniqueId val="{00000005-A70A-4E73-98AA-D297629164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'NI IE Traffic'!$G$8</c15:sqref>
                        </c15:formulaRef>
                      </c:ext>
                    </c:extLst>
                    <c:strCache>
                      <c:ptCount val="1"/>
                      <c:pt idx="0">
                        <c:v>Caravan</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Traffic'!$G$9:$G$112</c15:sqref>
                        </c15:formulaRef>
                      </c:ext>
                    </c:extLst>
                    <c:numCache>
                      <c:formatCode>#,##0</c:formatCode>
                      <c:ptCount val="104"/>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pt idx="94">
                        <c:v>432915</c:v>
                      </c:pt>
                      <c:pt idx="95">
                        <c:v>439457</c:v>
                      </c:pt>
                      <c:pt idx="96">
                        <c:v>443492</c:v>
                      </c:pt>
                      <c:pt idx="97">
                        <c:v>445813</c:v>
                      </c:pt>
                      <c:pt idx="98">
                        <c:v>448628</c:v>
                      </c:pt>
                      <c:pt idx="99">
                        <c:v>447686.6333333333</c:v>
                      </c:pt>
                      <c:pt idx="100">
                        <c:v>444642.6333333333</c:v>
                      </c:pt>
                      <c:pt idx="101">
                        <c:v>443914.2666666666</c:v>
                      </c:pt>
                      <c:pt idx="102">
                        <c:v>445667.2666666666</c:v>
                      </c:pt>
                      <c:pt idx="103">
                        <c:v>443747.2666666666</c:v>
                      </c:pt>
                    </c:numCache>
                  </c:numRef>
                </c:val>
                <c:smooth val="0"/>
                <c:extLst xmlns:c15="http://schemas.microsoft.com/office/drawing/2012/chart">
                  <c:ext xmlns:c16="http://schemas.microsoft.com/office/drawing/2014/chart" uri="{C3380CC4-5D6E-409C-BE32-E72D297353CC}">
                    <c16:uniqueId val="{00000006-A70A-4E73-98AA-D297629164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'NI IE Traffic'!$H$8</c15:sqref>
                        </c15:formulaRef>
                      </c:ext>
                    </c:extLst>
                    <c:strCache>
                      <c:ptCount val="1"/>
                      <c:pt idx="0">
                        <c:v>Motorbike</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Traffic'!$H$9:$H$112</c15:sqref>
                        </c15:formulaRef>
                      </c:ext>
                    </c:extLst>
                    <c:numCache>
                      <c:formatCode>#,##0</c:formatCode>
                      <c:ptCount val="104"/>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pt idx="94">
                        <c:v>88321</c:v>
                      </c:pt>
                      <c:pt idx="95">
                        <c:v>90042</c:v>
                      </c:pt>
                      <c:pt idx="96">
                        <c:v>90335</c:v>
                      </c:pt>
                      <c:pt idx="97">
                        <c:v>93866</c:v>
                      </c:pt>
                      <c:pt idx="98">
                        <c:v>96178</c:v>
                      </c:pt>
                      <c:pt idx="99">
                        <c:v>100641</c:v>
                      </c:pt>
                      <c:pt idx="100">
                        <c:v>101334</c:v>
                      </c:pt>
                      <c:pt idx="101">
                        <c:v>102329</c:v>
                      </c:pt>
                      <c:pt idx="102">
                        <c:v>104116</c:v>
                      </c:pt>
                      <c:pt idx="103">
                        <c:v>104052</c:v>
                      </c:pt>
                    </c:numCache>
                  </c:numRef>
                </c:val>
                <c:smooth val="0"/>
                <c:extLst xmlns:c15="http://schemas.microsoft.com/office/drawing/2012/chart">
                  <c:ext xmlns:c16="http://schemas.microsoft.com/office/drawing/2014/chart" uri="{C3380CC4-5D6E-409C-BE32-E72D297353CC}">
                    <c16:uniqueId val="{00000007-A70A-4E73-98AA-D2976291640D}"/>
                  </c:ext>
                </c:extLst>
              </c15:ser>
            </c15:filteredLineSeries>
          </c:ext>
        </c:extLst>
      </c:lineChart>
      <c:catAx>
        <c:axId val="831075824"/>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272"/>
        <c:crosses val="autoZero"/>
        <c:auto val="1"/>
        <c:lblAlgn val="ctr"/>
        <c:lblOffset val="100"/>
        <c:tickLblSkip val="12"/>
        <c:tickMarkSkip val="1"/>
        <c:noMultiLvlLbl val="1"/>
      </c:catAx>
      <c:valAx>
        <c:axId val="831083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5824"/>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Change in Air Passenger flow through NI airports (12 month rolling data) (%)</a:t>
            </a:r>
            <a:endParaRPr lang="en-GB"/>
          </a:p>
        </c:rich>
      </c:tx>
      <c:layout>
        <c:manualLayout>
          <c:xMode val="edge"/>
          <c:yMode val="edge"/>
          <c:x val="0.46584586901180292"/>
          <c:y val="2.20507166482910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'air passenger flow'!$E$8</c:f>
              <c:strCache>
                <c:ptCount val="1"/>
                <c:pt idx="0">
                  <c:v>% change year on year through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'air passenger flow'!$A$9:$A$135</c15:sqref>
                  </c15:fullRef>
                </c:ext>
              </c:extLst>
              <c:f>'air passenger flow'!$A$21:$A$135</c:f>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flow'!$E$9:$E$135</c15:sqref>
                  </c15:fullRef>
                </c:ext>
              </c:extLst>
              <c:f>'air passenger flow'!$E$21:$E$135</c:f>
              <c:numCache>
                <c:formatCode>_-* #,##0_-;\-* #,##0_-;_-* "-"??_-;_-@_-</c:formatCode>
                <c:ptCount val="115"/>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-0.16800533024842765</c:v>
                </c:pt>
                <c:pt idx="107" formatCode="0%">
                  <c:v>0.12299051083889317</c:v>
                </c:pt>
                <c:pt idx="108" formatCode="0%">
                  <c:v>0.49742602944998315</c:v>
                </c:pt>
                <c:pt idx="109" formatCode="0%">
                  <c:v>1.0433916115590181</c:v>
                </c:pt>
                <c:pt idx="110" formatCode="0%">
                  <c:v>2.2630677099576353</c:v>
                </c:pt>
                <c:pt idx="111" formatCode="0%">
                  <c:v>2.9599118651708096</c:v>
                </c:pt>
                <c:pt idx="112" formatCode="0%">
                  <c:v>2.8842552921387541</c:v>
                </c:pt>
                <c:pt idx="113" formatCode="0%">
                  <c:v>2.7779630133432875</c:v>
                </c:pt>
                <c:pt idx="114" formatCode="0%">
                  <c:v>2.3838378168891738</c:v>
                </c:pt>
              </c:numCache>
            </c:numRef>
          </c:val>
          <c:extLst>
            <c:ext xmlns:c16="http://schemas.microsoft.com/office/drawing/2014/chart" uri="{C3380CC4-5D6E-409C-BE32-E72D297353CC}">
              <c16:uniqueId val="{00000003-34C8-44E9-B540-B69D984B6069}"/>
            </c:ext>
          </c:extLst>
        </c:ser>
        <c:ser>
          <c:idx val="5"/>
          <c:order val="5"/>
          <c:tx>
            <c:strRef>
              <c:f>'air passenger flow'!$G$8</c:f>
              <c:strCache>
                <c:ptCount val="1"/>
                <c:pt idx="0">
                  <c:v>% change year on year through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'air passenger flow'!$A$9:$A$135</c15:sqref>
                  </c15:fullRef>
                </c:ext>
              </c:extLst>
              <c:f>'air passenger flow'!$A$21:$A$135</c:f>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flow'!$G$9:$G$135</c15:sqref>
                  </c15:fullRef>
                </c:ext>
              </c:extLst>
              <c:f>'air passenger flow'!$G$21:$G$135</c:f>
              <c:numCache>
                <c:formatCode>_-* #,##0_-;\-* #,##0_-;_-* "-"??_-;_-@_-</c:formatCode>
                <c:ptCount val="115"/>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pt idx="107" formatCode="0%">
                  <c:v>2.0955298798831349E-2</c:v>
                </c:pt>
                <c:pt idx="108" formatCode="0%">
                  <c:v>0.33266250201764536</c:v>
                </c:pt>
                <c:pt idx="109" formatCode="0%">
                  <c:v>0.80463231086246667</c:v>
                </c:pt>
                <c:pt idx="110" formatCode="0%">
                  <c:v>1.7279636561322971</c:v>
                </c:pt>
                <c:pt idx="111" formatCode="0%">
                  <c:v>2.7799724363573883</c:v>
                </c:pt>
                <c:pt idx="112" formatCode="0%">
                  <c:v>2.9688683214135465</c:v>
                </c:pt>
                <c:pt idx="113" formatCode="0%">
                  <c:v>2.8598937516519958</c:v>
                </c:pt>
                <c:pt idx="114" formatCode="0%">
                  <c:v>2.5900931539768255</c:v>
                </c:pt>
              </c:numCache>
            </c:numRef>
          </c:val>
          <c:extLst>
            <c:ext xmlns:c16="http://schemas.microsoft.com/office/drawing/2014/chart" uri="{C3380CC4-5D6E-409C-BE32-E72D297353CC}">
              <c16:uniqueId val="{00000005-34C8-44E9-B540-B69D984B6069}"/>
            </c:ext>
          </c:extLst>
        </c:ser>
        <c:ser>
          <c:idx val="7"/>
          <c:order val="7"/>
          <c:tx>
            <c:strRef>
              <c:f>'air passenger flow'!$I$8</c:f>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flow'!$A$9:$A$135</c15:sqref>
                  </c15:fullRef>
                </c:ext>
              </c:extLst>
              <c:f>'air passenger flow'!$A$21:$A$135</c:f>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flow'!$I$9:$I$135</c15:sqref>
                  </c15:fullRef>
                </c:ext>
              </c:extLst>
              <c:f>'air passenger flow'!$I$21:$I$135</c:f>
              <c:numCache>
                <c:formatCode>_-* #,##0_-;\-* #,##0_-;_-* "-"??_-;_-@_-</c:formatCode>
                <c:ptCount val="115"/>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pt idx="107" formatCode="0%">
                  <c:v>-0.27221379466158863</c:v>
                </c:pt>
                <c:pt idx="108" formatCode="0%">
                  <c:v>-9.280194797127736E-2</c:v>
                </c:pt>
                <c:pt idx="109" formatCode="0%">
                  <c:v>0.19273860795711231</c:v>
                </c:pt>
                <c:pt idx="110" formatCode="0%">
                  <c:v>0.72130635815595923</c:v>
                </c:pt>
                <c:pt idx="111" formatCode="0%">
                  <c:v>1.2568603385591552</c:v>
                </c:pt>
                <c:pt idx="112" formatCode="0%">
                  <c:v>1.3051943851478103</c:v>
                </c:pt>
                <c:pt idx="113" formatCode="0%">
                  <c:v>1.3316432865731462</c:v>
                </c:pt>
                <c:pt idx="114" formatCode="0%">
                  <c:v>1.2261559399734967</c:v>
                </c:pt>
              </c:numCache>
            </c:numRef>
          </c:val>
          <c:extLst>
            <c:ext xmlns:c16="http://schemas.microsoft.com/office/drawing/2014/chart" uri="{C3380CC4-5D6E-409C-BE32-E72D297353CC}">
              <c16:uniqueId val="{00000007-34C8-44E9-B540-B69D984B6069}"/>
            </c:ext>
          </c:extLst>
        </c:ser>
        <c:dLbls>
          <c:showLegendKey val="0"/>
          <c:showVal val="0"/>
          <c:showCatName val="0"/>
          <c:showSerName val="0"/>
          <c:showPercent val="0"/>
          <c:showBubbleSize val="0"/>
        </c:dLbls>
        <c:gapWidth val="219"/>
        <c:overlap val="-27"/>
        <c:axId val="1009706648"/>
        <c:axId val="100970697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uri="{02D57815-91ED-43cb-92C2-25804820EDAC}">
                        <c15:fullRef>
                          <c15:sqref>'air passenger flow'!$B$9:$B$135</c15:sqref>
                        </c15:fullRef>
                        <c15:formulaRef>
                          <c15:sqref>'air passenger flow'!$B$21:$B$135</c15:sqref>
                        </c15:formulaRef>
                      </c:ext>
                    </c:extLst>
                    <c:numCache>
                      <c:formatCode>_-* #,##0_-;\-* #,##0_-;_-* "-"??_-;_-@_-</c:formatCode>
                      <c:ptCount val="115"/>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2606440</c:v>
                      </c:pt>
                      <c:pt idx="107">
                        <c:v>2939596</c:v>
                      </c:pt>
                      <c:pt idx="108">
                        <c:v>3213724</c:v>
                      </c:pt>
                      <c:pt idx="109">
                        <c:v>3455986</c:v>
                      </c:pt>
                      <c:pt idx="110">
                        <c:v>3819471</c:v>
                      </c:pt>
                      <c:pt idx="111">
                        <c:v>4240436</c:v>
                      </c:pt>
                      <c:pt idx="112">
                        <c:v>4708423</c:v>
                      </c:pt>
                      <c:pt idx="113">
                        <c:v>5165847</c:v>
                      </c:pt>
                      <c:pt idx="114">
                        <c:v>5549525</c:v>
                      </c:pt>
                    </c:numCache>
                  </c:numRef>
                </c:val>
                <c:extLst>
                  <c:ext xmlns:c16="http://schemas.microsoft.com/office/drawing/2014/chart" uri="{C3380CC4-5D6E-409C-BE32-E72D297353CC}">
                    <c16:uniqueId val="{00000000-34C8-44E9-B540-B69D984B6069}"/>
                  </c:ext>
                </c:extLst>
              </c15:ser>
            </c15:filteredBarSeries>
            <c15:filteredBar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solidFill>
                    <a:schemeClr val="accent2"/>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flow'!$C$9:$C$135</c15:sqref>
                        </c15:fullRef>
                        <c15:formulaRef>
                          <c15:sqref>'air passenger flow'!$C$21:$C$135</c15:sqref>
                        </c15:formulaRef>
                      </c:ext>
                    </c:extLst>
                    <c:numCache>
                      <c:formatCode>_-* #,##0_-;\-* #,##0_-;_-* "-"??_-;_-@_-</c:formatCode>
                      <c:ptCount val="115"/>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-0.22458858963206604</c:v>
                      </c:pt>
                      <c:pt idx="107" formatCode="0%">
                        <c:v>3.544199195696196E-2</c:v>
                      </c:pt>
                      <c:pt idx="108" formatCode="0%">
                        <c:v>0.3559290282757</c:v>
                      </c:pt>
                      <c:pt idx="109" formatCode="0%">
                        <c:v>0.83625784437545458</c:v>
                      </c:pt>
                      <c:pt idx="110" formatCode="0%">
                        <c:v>1.8021421014868082</c:v>
                      </c:pt>
                      <c:pt idx="111" formatCode="0%">
                        <c:v>2.7626975767702158</c:v>
                      </c:pt>
                      <c:pt idx="112" formatCode="0%">
                        <c:v>2.8853984692509234</c:v>
                      </c:pt>
                      <c:pt idx="113" formatCode="0%">
                        <c:v>2.7850412439570165</c:v>
                      </c:pt>
                      <c:pt idx="114" formatCode="0%">
                        <c:v>2.4935653091377459</c:v>
                      </c:pt>
                    </c:numCache>
                  </c:numRef>
                </c:val>
                <c:extLst xmlns:c15="http://schemas.microsoft.com/office/drawing/2012/chart">
                  <c:ext xmlns:c16="http://schemas.microsoft.com/office/drawing/2014/chart" uri="{C3380CC4-5D6E-409C-BE32-E72D297353CC}">
                    <c16:uniqueId val="{00000001-34C8-44E9-B540-B69D984B6069}"/>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flow'!$D$9:$D$135</c15:sqref>
                        </c15:fullRef>
                        <c15:formulaRef>
                          <c15:sqref>'air passenger flow'!$D$21:$D$135</c15:sqref>
                        </c15:formulaRef>
                      </c:ext>
                    </c:extLst>
                    <c:numCache>
                      <c:formatCode>_-* #,##0_-;\-* #,##0_-;_-* "-"??_-;_-@_-</c:formatCode>
                      <c:ptCount val="115"/>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681798</c:v>
                      </c:pt>
                      <c:pt idx="107">
                        <c:v>752553</c:v>
                      </c:pt>
                      <c:pt idx="108">
                        <c:v>812424</c:v>
                      </c:pt>
                      <c:pt idx="109">
                        <c:v>857166</c:v>
                      </c:pt>
                      <c:pt idx="110">
                        <c:v>931211</c:v>
                      </c:pt>
                      <c:pt idx="111">
                        <c:v>1019016</c:v>
                      </c:pt>
                      <c:pt idx="112">
                        <c:v>1101501</c:v>
                      </c:pt>
                      <c:pt idx="113">
                        <c:v>1194267</c:v>
                      </c:pt>
                      <c:pt idx="114">
                        <c:v>1266046</c:v>
                      </c:pt>
                    </c:numCache>
                  </c:numRef>
                </c:val>
                <c:extLst xmlns:c15="http://schemas.microsoft.com/office/drawing/2012/chart">
                  <c:ext xmlns:c16="http://schemas.microsoft.com/office/drawing/2014/chart" uri="{C3380CC4-5D6E-409C-BE32-E72D297353CC}">
                    <c16:uniqueId val="{00000002-34C8-44E9-B540-B69D984B6069}"/>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flow'!$F$9:$F$135</c15:sqref>
                        </c15:fullRef>
                        <c15:formulaRef>
                          <c15:sqref>'air passenger flow'!$F$21:$F$135</c15:sqref>
                        </c15:formulaRef>
                      </c:ext>
                    </c:extLst>
                    <c:numCache>
                      <c:formatCode>_-* #,##0_-;\-* #,##0_-;_-* "-"??_-;_-@_-</c:formatCode>
                      <c:ptCount val="115"/>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pt idx="107">
                        <c:v>2119396</c:v>
                      </c:pt>
                      <c:pt idx="108">
                        <c:v>2328276</c:v>
                      </c:pt>
                      <c:pt idx="109">
                        <c:v>2519615</c:v>
                      </c:pt>
                      <c:pt idx="110">
                        <c:v>2800031</c:v>
                      </c:pt>
                      <c:pt idx="111">
                        <c:v>3123962</c:v>
                      </c:pt>
                      <c:pt idx="112">
                        <c:v>3500014</c:v>
                      </c:pt>
                      <c:pt idx="113">
                        <c:v>3855231</c:v>
                      </c:pt>
                      <c:pt idx="114">
                        <c:v>4159166</c:v>
                      </c:pt>
                    </c:numCache>
                  </c:numRef>
                </c:val>
                <c:extLst xmlns:c15="http://schemas.microsoft.com/office/drawing/2012/chart">
                  <c:ext xmlns:c16="http://schemas.microsoft.com/office/drawing/2014/chart" uri="{C3380CC4-5D6E-409C-BE32-E72D297353CC}">
                    <c16:uniqueId val="{00000004-34C8-44E9-B540-B69D984B6069}"/>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flow'!$A$9:$A$135</c15:sqref>
                        </c15:fullRef>
                        <c15:formulaRef>
                          <c15:sqref>'air passenger flow'!$A$21:$A$135</c15:sqref>
                        </c15:formulaRef>
                      </c:ext>
                    </c:extLst>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strCache>
                  </c:strRef>
                </c:cat>
                <c:val>
                  <c:numRef>
                    <c:extLst>
                      <c:ext xmlns:c15="http://schemas.microsoft.com/office/drawing/2012/chart" uri="{02D57815-91ED-43cb-92C2-25804820EDAC}">
                        <c15:fullRef>
                          <c15:sqref>'air passenger flow'!$H$9:$H$135</c15:sqref>
                        </c15:fullRef>
                        <c15:formulaRef>
                          <c15:sqref>'air passenger flow'!$H$21:$H$135</c15:sqref>
                        </c15:formulaRef>
                      </c:ext>
                    </c:extLst>
                    <c:numCache>
                      <c:formatCode>_-* #,##0_-;\-* #,##0_-;_-* "-"??_-;_-@_-</c:formatCode>
                      <c:ptCount val="115"/>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pt idx="107">
                        <c:v>67647</c:v>
                      </c:pt>
                      <c:pt idx="108">
                        <c:v>73024</c:v>
                      </c:pt>
                      <c:pt idx="109">
                        <c:v>79205</c:v>
                      </c:pt>
                      <c:pt idx="110">
                        <c:v>88229</c:v>
                      </c:pt>
                      <c:pt idx="111">
                        <c:v>97458</c:v>
                      </c:pt>
                      <c:pt idx="112">
                        <c:v>106908</c:v>
                      </c:pt>
                      <c:pt idx="113">
                        <c:v>116349</c:v>
                      </c:pt>
                      <c:pt idx="114">
                        <c:v>124313</c:v>
                      </c:pt>
                    </c:numCache>
                  </c:numRef>
                </c:val>
                <c:extLst xmlns:c15="http://schemas.microsoft.com/office/drawing/2012/chart">
                  <c:ext xmlns:c16="http://schemas.microsoft.com/office/drawing/2014/chart" uri="{C3380CC4-5D6E-409C-BE32-E72D297353CC}">
                    <c16:uniqueId val="{00000006-34C8-44E9-B540-B69D984B6069}"/>
                  </c:ext>
                </c:extLst>
              </c15:ser>
            </c15:filteredBarSeries>
          </c:ext>
        </c:extLst>
      </c:barChart>
      <c:catAx>
        <c:axId val="100970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976"/>
        <c:crosses val="autoZero"/>
        <c:auto val="1"/>
        <c:lblAlgn val="ctr"/>
        <c:lblOffset val="100"/>
        <c:tickLblSkip val="6"/>
        <c:noMultiLvlLbl val="0"/>
      </c:catAx>
      <c:valAx>
        <c:axId val="10097069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Domestic Air Passenger Flow through NI airports (rolling 12 months)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'domestic air flow'!$J$8</c:f>
              <c:strCache>
                <c:ptCount val="1"/>
                <c:pt idx="0">
                  <c:v>   George Best Belfast City Airport</c:v>
                </c:pt>
              </c:strCache>
            </c:strRef>
          </c:tx>
          <c:spPr>
            <a:ln w="28575" cap="rnd">
              <a:solidFill>
                <a:srgbClr val="7030A0"/>
              </a:solidFill>
              <a:round/>
            </a:ln>
            <a:effectLst/>
          </c:spPr>
          <c:marker>
            <c:symbol val="none"/>
          </c:marker>
          <c:dLbls>
            <c:dLbl>
              <c:idx val="71"/>
              <c:layout>
                <c:manualLayout>
                  <c:x val="-8.9225958487025635E-4"/>
                  <c:y val="-5.6910569105691054E-2"/>
                </c:manualLayout>
              </c:layout>
              <c:tx>
                <c:rich>
                  <a:bodyPr/>
                  <a:lstStyle/>
                  <a:p>
                    <a:r>
                      <a:rPr lang="en-US"/>
                      <a:t>George Best Belfast City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flow'!$A$9:$A$147</c15:sqref>
                  </c15:fullRef>
                </c:ext>
              </c:extLst>
              <c:f>'domestic air flow'!$A$15:$A$147</c:f>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flow'!$J$9:$J$147</c15:sqref>
                  </c15:fullRef>
                </c:ext>
              </c:extLst>
              <c:f>'domestic air flow'!$J$15:$J$147</c:f>
              <c:numCache>
                <c:formatCode>_-* #,##0_-;\-* #,##0_-;_-* "-"??_-;_-@_-</c:formatCode>
                <c:ptCount val="133"/>
                <c:pt idx="0">
                  <c:v>2544792</c:v>
                </c:pt>
                <c:pt idx="1">
                  <c:v>2490719</c:v>
                </c:pt>
                <c:pt idx="2">
                  <c:v>2441802</c:v>
                </c:pt>
                <c:pt idx="3">
                  <c:v>2391283</c:v>
                </c:pt>
                <c:pt idx="4">
                  <c:v>2329234</c:v>
                </c:pt>
                <c:pt idx="5">
                  <c:v>2331590</c:v>
                </c:pt>
                <c:pt idx="6">
                  <c:v>2350416</c:v>
                </c:pt>
                <c:pt idx="7">
                  <c:v>2325042</c:v>
                </c:pt>
                <c:pt idx="8">
                  <c:v>2308023</c:v>
                </c:pt>
                <c:pt idx="9">
                  <c:v>2288332</c:v>
                </c:pt>
                <c:pt idx="10">
                  <c:v>2266330</c:v>
                </c:pt>
                <c:pt idx="11">
                  <c:v>2256432</c:v>
                </c:pt>
                <c:pt idx="12">
                  <c:v>2231916</c:v>
                </c:pt>
                <c:pt idx="13">
                  <c:v>2202688</c:v>
                </c:pt>
                <c:pt idx="14">
                  <c:v>2174426</c:v>
                </c:pt>
                <c:pt idx="15">
                  <c:v>2154837</c:v>
                </c:pt>
                <c:pt idx="16">
                  <c:v>2142065</c:v>
                </c:pt>
                <c:pt idx="17">
                  <c:v>2159656</c:v>
                </c:pt>
                <c:pt idx="18">
                  <c:v>2172925</c:v>
                </c:pt>
                <c:pt idx="19">
                  <c:v>2178062</c:v>
                </c:pt>
                <c:pt idx="20">
                  <c:v>2178319</c:v>
                </c:pt>
                <c:pt idx="21">
                  <c:v>2177836</c:v>
                </c:pt>
                <c:pt idx="22">
                  <c:v>2179934</c:v>
                </c:pt>
                <c:pt idx="23">
                  <c:v>2191260</c:v>
                </c:pt>
                <c:pt idx="24">
                  <c:v>2224761</c:v>
                </c:pt>
                <c:pt idx="25">
                  <c:v>2272790</c:v>
                </c:pt>
                <c:pt idx="26">
                  <c:v>2311924</c:v>
                </c:pt>
                <c:pt idx="27">
                  <c:v>2346460</c:v>
                </c:pt>
                <c:pt idx="28">
                  <c:v>2376203</c:v>
                </c:pt>
                <c:pt idx="29">
                  <c:v>2377056</c:v>
                </c:pt>
                <c:pt idx="30">
                  <c:v>2383694</c:v>
                </c:pt>
                <c:pt idx="31">
                  <c:v>2395072</c:v>
                </c:pt>
                <c:pt idx="32">
                  <c:v>2400584</c:v>
                </c:pt>
                <c:pt idx="33">
                  <c:v>2406168</c:v>
                </c:pt>
                <c:pt idx="34">
                  <c:v>2411639</c:v>
                </c:pt>
                <c:pt idx="35">
                  <c:v>2410184</c:v>
                </c:pt>
                <c:pt idx="36">
                  <c:v>2407642</c:v>
                </c:pt>
                <c:pt idx="37">
                  <c:v>2402376</c:v>
                </c:pt>
                <c:pt idx="38">
                  <c:v>2402408</c:v>
                </c:pt>
                <c:pt idx="39">
                  <c:v>2401004</c:v>
                </c:pt>
                <c:pt idx="40">
                  <c:v>2403185</c:v>
                </c:pt>
                <c:pt idx="41">
                  <c:v>2409452</c:v>
                </c:pt>
                <c:pt idx="42">
                  <c:v>2417867</c:v>
                </c:pt>
                <c:pt idx="43">
                  <c:v>2424238</c:v>
                </c:pt>
                <c:pt idx="44">
                  <c:v>2441426</c:v>
                </c:pt>
                <c:pt idx="45">
                  <c:v>2457333</c:v>
                </c:pt>
                <c:pt idx="46">
                  <c:v>2468001</c:v>
                </c:pt>
                <c:pt idx="47">
                  <c:v>2480974</c:v>
                </c:pt>
                <c:pt idx="48">
                  <c:v>2492183</c:v>
                </c:pt>
                <c:pt idx="49">
                  <c:v>2504091</c:v>
                </c:pt>
                <c:pt idx="50">
                  <c:v>2513900</c:v>
                </c:pt>
                <c:pt idx="51">
                  <c:v>2520361</c:v>
                </c:pt>
                <c:pt idx="52">
                  <c:v>2526820</c:v>
                </c:pt>
                <c:pt idx="53">
                  <c:v>2521366</c:v>
                </c:pt>
                <c:pt idx="54">
                  <c:v>2521625</c:v>
                </c:pt>
                <c:pt idx="55">
                  <c:v>2513361</c:v>
                </c:pt>
                <c:pt idx="56">
                  <c:v>2511934</c:v>
                </c:pt>
                <c:pt idx="57">
                  <c:v>2506557</c:v>
                </c:pt>
                <c:pt idx="58">
                  <c:v>2495864</c:v>
                </c:pt>
                <c:pt idx="59">
                  <c:v>2483148</c:v>
                </c:pt>
                <c:pt idx="60">
                  <c:v>2474730</c:v>
                </c:pt>
                <c:pt idx="61">
                  <c:v>2461343</c:v>
                </c:pt>
                <c:pt idx="62">
                  <c:v>2456050</c:v>
                </c:pt>
                <c:pt idx="63">
                  <c:v>2444852</c:v>
                </c:pt>
                <c:pt idx="64">
                  <c:v>2428064</c:v>
                </c:pt>
                <c:pt idx="65">
                  <c:v>2418406</c:v>
                </c:pt>
                <c:pt idx="66">
                  <c:v>2403763</c:v>
                </c:pt>
                <c:pt idx="67">
                  <c:v>2398590</c:v>
                </c:pt>
                <c:pt idx="68">
                  <c:v>2380898</c:v>
                </c:pt>
                <c:pt idx="69">
                  <c:v>2367585</c:v>
                </c:pt>
                <c:pt idx="70">
                  <c:v>2364028</c:v>
                </c:pt>
                <c:pt idx="71">
                  <c:v>2354722</c:v>
                </c:pt>
                <c:pt idx="72">
                  <c:v>2351442</c:v>
                </c:pt>
                <c:pt idx="73">
                  <c:v>2349087</c:v>
                </c:pt>
                <c:pt idx="74">
                  <c:v>2345639</c:v>
                </c:pt>
                <c:pt idx="75">
                  <c:v>2344820</c:v>
                </c:pt>
                <c:pt idx="76">
                  <c:v>2343024</c:v>
                </c:pt>
                <c:pt idx="77">
                  <c:v>2347081</c:v>
                </c:pt>
                <c:pt idx="78">
                  <c:v>2349996</c:v>
                </c:pt>
                <c:pt idx="79">
                  <c:v>2356239</c:v>
                </c:pt>
                <c:pt idx="80">
                  <c:v>2359034</c:v>
                </c:pt>
                <c:pt idx="81">
                  <c:v>2358865</c:v>
                </c:pt>
                <c:pt idx="82">
                  <c:v>2361713</c:v>
                </c:pt>
                <c:pt idx="83">
                  <c:v>2379620</c:v>
                </c:pt>
                <c:pt idx="84">
                  <c:v>2381319</c:v>
                </c:pt>
                <c:pt idx="85">
                  <c:v>2385227</c:v>
                </c:pt>
                <c:pt idx="86">
                  <c:v>2385593</c:v>
                </c:pt>
                <c:pt idx="87">
                  <c:v>2380254</c:v>
                </c:pt>
                <c:pt idx="88">
                  <c:v>2383652</c:v>
                </c:pt>
                <c:pt idx="89">
                  <c:v>2377918</c:v>
                </c:pt>
                <c:pt idx="90">
                  <c:v>2375144</c:v>
                </c:pt>
                <c:pt idx="91">
                  <c:v>2374579</c:v>
                </c:pt>
                <c:pt idx="92">
                  <c:v>2374491</c:v>
                </c:pt>
                <c:pt idx="93">
                  <c:v>2375619</c:v>
                </c:pt>
                <c:pt idx="94">
                  <c:v>2376760</c:v>
                </c:pt>
                <c:pt idx="95">
                  <c:v>2368512</c:v>
                </c:pt>
                <c:pt idx="96">
                  <c:v>2367078</c:v>
                </c:pt>
                <c:pt idx="97">
                  <c:v>2374098</c:v>
                </c:pt>
                <c:pt idx="98">
                  <c:v>2370480</c:v>
                </c:pt>
                <c:pt idx="99">
                  <c:v>2366303</c:v>
                </c:pt>
                <c:pt idx="100">
                  <c:v>2362167</c:v>
                </c:pt>
                <c:pt idx="101">
                  <c:v>2347648</c:v>
                </c:pt>
                <c:pt idx="102">
                  <c:v>2329979</c:v>
                </c:pt>
                <c:pt idx="103">
                  <c:v>2310096</c:v>
                </c:pt>
                <c:pt idx="104">
                  <c:v>2285330</c:v>
                </c:pt>
                <c:pt idx="105">
                  <c:v>2137970</c:v>
                </c:pt>
                <c:pt idx="106">
                  <c:v>1940347</c:v>
                </c:pt>
                <c:pt idx="107">
                  <c:v>1740932</c:v>
                </c:pt>
                <c:pt idx="108">
                  <c:v>1539304</c:v>
                </c:pt>
                <c:pt idx="109">
                  <c:v>1326691</c:v>
                </c:pt>
                <c:pt idx="110">
                  <c:v>1124834</c:v>
                </c:pt>
                <c:pt idx="111">
                  <c:v>965210</c:v>
                </c:pt>
                <c:pt idx="112">
                  <c:v>799171</c:v>
                </c:pt>
                <c:pt idx="113">
                  <c:v>653793</c:v>
                </c:pt>
                <c:pt idx="114">
                  <c:v>529603</c:v>
                </c:pt>
                <c:pt idx="115">
                  <c:v>409314</c:v>
                </c:pt>
                <c:pt idx="116">
                  <c:v>278562</c:v>
                </c:pt>
                <c:pt idx="117">
                  <c:v>252260</c:v>
                </c:pt>
                <c:pt idx="118">
                  <c:v>278104</c:v>
                </c:pt>
                <c:pt idx="119">
                  <c:v>309651</c:v>
                </c:pt>
                <c:pt idx="120">
                  <c:v>361647</c:v>
                </c:pt>
                <c:pt idx="121">
                  <c:v>423226</c:v>
                </c:pt>
                <c:pt idx="122">
                  <c:v>498044</c:v>
                </c:pt>
                <c:pt idx="123">
                  <c:v>554130</c:v>
                </c:pt>
                <c:pt idx="124">
                  <c:v>626682</c:v>
                </c:pt>
                <c:pt idx="125">
                  <c:v>695452</c:v>
                </c:pt>
                <c:pt idx="126">
                  <c:v>753736</c:v>
                </c:pt>
                <c:pt idx="127">
                  <c:v>797709</c:v>
                </c:pt>
                <c:pt idx="128">
                  <c:v>870699</c:v>
                </c:pt>
                <c:pt idx="129">
                  <c:v>956083</c:v>
                </c:pt>
                <c:pt idx="130">
                  <c:v>1035057</c:v>
                </c:pt>
                <c:pt idx="131">
                  <c:v>1123880</c:v>
                </c:pt>
                <c:pt idx="132">
                  <c:v>1194833</c:v>
                </c:pt>
              </c:numCache>
            </c:numRef>
          </c:val>
          <c:smooth val="0"/>
          <c:extLst>
            <c:ext xmlns:c16="http://schemas.microsoft.com/office/drawing/2014/chart" uri="{C3380CC4-5D6E-409C-BE32-E72D297353CC}">
              <c16:uniqueId val="{00000001-995A-4FE2-9F1C-2C8D3FD27D2B}"/>
            </c:ext>
          </c:extLst>
        </c:ser>
        <c:ser>
          <c:idx val="10"/>
          <c:order val="10"/>
          <c:tx>
            <c:strRef>
              <c:f>'domestic air flow'!$L$8</c:f>
              <c:strCache>
                <c:ptCount val="1"/>
                <c:pt idx="0">
                  <c:v>   Belfast International Airport</c:v>
                </c:pt>
              </c:strCache>
            </c:strRef>
          </c:tx>
          <c:spPr>
            <a:ln w="28575" cap="rnd">
              <a:solidFill>
                <a:srgbClr val="1902C4"/>
              </a:solidFill>
              <a:round/>
            </a:ln>
            <a:effectLst/>
          </c:spPr>
          <c:marker>
            <c:symbol val="none"/>
          </c:marker>
          <c:dLbls>
            <c:dLbl>
              <c:idx val="71"/>
              <c:layout>
                <c:manualLayout>
                  <c:x val="-3.5690383394810254E-3"/>
                  <c:y val="-4.878048780487805E-2"/>
                </c:manualLayout>
              </c:layout>
              <c:tx>
                <c:rich>
                  <a:bodyPr/>
                  <a:lstStyle/>
                  <a:p>
                    <a:r>
                      <a:rPr lang="en-US"/>
                      <a:t>Belfast International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flow'!$A$9:$A$147</c15:sqref>
                  </c15:fullRef>
                </c:ext>
              </c:extLst>
              <c:f>'domestic air flow'!$A$15:$A$147</c:f>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flow'!$L$9:$L$147</c15:sqref>
                  </c15:fullRef>
                </c:ext>
              </c:extLst>
              <c:f>'domestic air flow'!$L$15:$L$147</c:f>
              <c:numCache>
                <c:formatCode>_-* #,##0_-;\-* #,##0_-;_-* "-"??_-;_-@_-</c:formatCode>
                <c:ptCount val="133"/>
                <c:pt idx="0">
                  <c:v>2457623</c:v>
                </c:pt>
                <c:pt idx="1">
                  <c:v>2468946</c:v>
                </c:pt>
                <c:pt idx="2">
                  <c:v>2476822</c:v>
                </c:pt>
                <c:pt idx="3">
                  <c:v>2491899</c:v>
                </c:pt>
                <c:pt idx="4">
                  <c:v>2497502</c:v>
                </c:pt>
                <c:pt idx="5">
                  <c:v>2498679</c:v>
                </c:pt>
                <c:pt idx="6">
                  <c:v>2539965</c:v>
                </c:pt>
                <c:pt idx="7">
                  <c:v>2560449</c:v>
                </c:pt>
                <c:pt idx="8">
                  <c:v>2581982</c:v>
                </c:pt>
                <c:pt idx="9">
                  <c:v>2611660</c:v>
                </c:pt>
                <c:pt idx="10">
                  <c:v>2650250</c:v>
                </c:pt>
                <c:pt idx="11">
                  <c:v>2675787</c:v>
                </c:pt>
                <c:pt idx="12">
                  <c:v>2703877</c:v>
                </c:pt>
                <c:pt idx="13">
                  <c:v>2729287</c:v>
                </c:pt>
                <c:pt idx="14">
                  <c:v>2753785</c:v>
                </c:pt>
                <c:pt idx="15">
                  <c:v>2771326</c:v>
                </c:pt>
                <c:pt idx="16">
                  <c:v>2789403</c:v>
                </c:pt>
                <c:pt idx="17">
                  <c:v>2799405</c:v>
                </c:pt>
                <c:pt idx="18">
                  <c:v>2801415</c:v>
                </c:pt>
                <c:pt idx="19">
                  <c:v>2799036</c:v>
                </c:pt>
                <c:pt idx="20">
                  <c:v>2808565</c:v>
                </c:pt>
                <c:pt idx="21">
                  <c:v>2822775</c:v>
                </c:pt>
                <c:pt idx="22">
                  <c:v>2805382</c:v>
                </c:pt>
                <c:pt idx="23">
                  <c:v>2806521</c:v>
                </c:pt>
                <c:pt idx="24">
                  <c:v>2784863</c:v>
                </c:pt>
                <c:pt idx="25">
                  <c:v>2765882</c:v>
                </c:pt>
                <c:pt idx="26">
                  <c:v>2751291</c:v>
                </c:pt>
                <c:pt idx="27">
                  <c:v>2741595</c:v>
                </c:pt>
                <c:pt idx="28">
                  <c:v>2733314</c:v>
                </c:pt>
                <c:pt idx="29">
                  <c:v>2729377</c:v>
                </c:pt>
                <c:pt idx="30">
                  <c:v>2735918</c:v>
                </c:pt>
                <c:pt idx="31">
                  <c:v>2746794</c:v>
                </c:pt>
                <c:pt idx="32">
                  <c:v>2748458</c:v>
                </c:pt>
                <c:pt idx="33">
                  <c:v>2740783</c:v>
                </c:pt>
                <c:pt idx="34">
                  <c:v>2749603</c:v>
                </c:pt>
                <c:pt idx="35">
                  <c:v>2747361</c:v>
                </c:pt>
                <c:pt idx="36">
                  <c:v>2755323</c:v>
                </c:pt>
                <c:pt idx="37">
                  <c:v>2743870</c:v>
                </c:pt>
                <c:pt idx="38">
                  <c:v>2723207</c:v>
                </c:pt>
                <c:pt idx="39">
                  <c:v>2709489</c:v>
                </c:pt>
                <c:pt idx="40">
                  <c:v>2707509</c:v>
                </c:pt>
                <c:pt idx="41">
                  <c:v>2707758</c:v>
                </c:pt>
                <c:pt idx="42">
                  <c:v>2705817</c:v>
                </c:pt>
                <c:pt idx="43">
                  <c:v>2700559</c:v>
                </c:pt>
                <c:pt idx="44">
                  <c:v>2703169</c:v>
                </c:pt>
                <c:pt idx="45">
                  <c:v>2724249</c:v>
                </c:pt>
                <c:pt idx="46">
                  <c:v>2729917</c:v>
                </c:pt>
                <c:pt idx="47">
                  <c:v>2747843</c:v>
                </c:pt>
                <c:pt idx="48">
                  <c:v>2765696</c:v>
                </c:pt>
                <c:pt idx="49">
                  <c:v>2790632</c:v>
                </c:pt>
                <c:pt idx="50">
                  <c:v>2816158</c:v>
                </c:pt>
                <c:pt idx="51">
                  <c:v>2843896</c:v>
                </c:pt>
                <c:pt idx="52">
                  <c:v>2884553</c:v>
                </c:pt>
                <c:pt idx="53">
                  <c:v>2926232</c:v>
                </c:pt>
                <c:pt idx="54">
                  <c:v>2953628</c:v>
                </c:pt>
                <c:pt idx="55">
                  <c:v>2989303</c:v>
                </c:pt>
                <c:pt idx="56">
                  <c:v>3033436</c:v>
                </c:pt>
                <c:pt idx="57">
                  <c:v>3064493</c:v>
                </c:pt>
                <c:pt idx="58">
                  <c:v>3115770</c:v>
                </c:pt>
                <c:pt idx="59">
                  <c:v>3162244</c:v>
                </c:pt>
                <c:pt idx="60">
                  <c:v>3218142</c:v>
                </c:pt>
                <c:pt idx="61">
                  <c:v>3279456</c:v>
                </c:pt>
                <c:pt idx="62">
                  <c:v>3345552</c:v>
                </c:pt>
                <c:pt idx="63">
                  <c:v>3402177</c:v>
                </c:pt>
                <c:pt idx="64">
                  <c:v>3443684</c:v>
                </c:pt>
                <c:pt idx="65">
                  <c:v>3493004</c:v>
                </c:pt>
                <c:pt idx="66">
                  <c:v>3563658</c:v>
                </c:pt>
                <c:pt idx="67">
                  <c:v>3624023</c:v>
                </c:pt>
                <c:pt idx="68">
                  <c:v>3667398</c:v>
                </c:pt>
                <c:pt idx="69">
                  <c:v>3716259</c:v>
                </c:pt>
                <c:pt idx="70">
                  <c:v>3768132</c:v>
                </c:pt>
                <c:pt idx="71">
                  <c:v>3800432</c:v>
                </c:pt>
                <c:pt idx="72">
                  <c:v>3813332</c:v>
                </c:pt>
                <c:pt idx="73">
                  <c:v>3817114</c:v>
                </c:pt>
                <c:pt idx="74">
                  <c:v>3810242</c:v>
                </c:pt>
                <c:pt idx="75">
                  <c:v>3812861</c:v>
                </c:pt>
                <c:pt idx="76">
                  <c:v>3815055</c:v>
                </c:pt>
                <c:pt idx="77">
                  <c:v>3799750</c:v>
                </c:pt>
                <c:pt idx="78">
                  <c:v>3771164</c:v>
                </c:pt>
                <c:pt idx="79">
                  <c:v>3746132</c:v>
                </c:pt>
                <c:pt idx="80">
                  <c:v>3717290</c:v>
                </c:pt>
                <c:pt idx="81">
                  <c:v>3701768</c:v>
                </c:pt>
                <c:pt idx="82">
                  <c:v>3687519</c:v>
                </c:pt>
                <c:pt idx="83">
                  <c:v>3688963</c:v>
                </c:pt>
                <c:pt idx="84">
                  <c:v>3699387</c:v>
                </c:pt>
                <c:pt idx="85">
                  <c:v>3727371</c:v>
                </c:pt>
                <c:pt idx="86">
                  <c:v>3765224</c:v>
                </c:pt>
                <c:pt idx="87">
                  <c:v>3790504</c:v>
                </c:pt>
                <c:pt idx="88">
                  <c:v>3820208</c:v>
                </c:pt>
                <c:pt idx="89">
                  <c:v>3867067</c:v>
                </c:pt>
                <c:pt idx="90">
                  <c:v>3919175</c:v>
                </c:pt>
                <c:pt idx="91">
                  <c:v>3953410</c:v>
                </c:pt>
                <c:pt idx="92">
                  <c:v>4007127</c:v>
                </c:pt>
                <c:pt idx="93">
                  <c:v>4041898</c:v>
                </c:pt>
                <c:pt idx="94">
                  <c:v>4064929</c:v>
                </c:pt>
                <c:pt idx="95">
                  <c:v>4090398</c:v>
                </c:pt>
                <c:pt idx="96">
                  <c:v>4084533</c:v>
                </c:pt>
                <c:pt idx="97">
                  <c:v>4058503</c:v>
                </c:pt>
                <c:pt idx="98">
                  <c:v>4029614</c:v>
                </c:pt>
                <c:pt idx="99">
                  <c:v>4015618</c:v>
                </c:pt>
                <c:pt idx="100">
                  <c:v>3993834</c:v>
                </c:pt>
                <c:pt idx="101">
                  <c:v>3961051</c:v>
                </c:pt>
                <c:pt idx="102">
                  <c:v>3936906</c:v>
                </c:pt>
                <c:pt idx="103">
                  <c:v>3939606</c:v>
                </c:pt>
                <c:pt idx="104">
                  <c:v>3908706</c:v>
                </c:pt>
                <c:pt idx="105">
                  <c:v>3749231</c:v>
                </c:pt>
                <c:pt idx="106">
                  <c:v>3397734</c:v>
                </c:pt>
                <c:pt idx="107">
                  <c:v>3043121</c:v>
                </c:pt>
                <c:pt idx="108">
                  <c:v>2739244</c:v>
                </c:pt>
                <c:pt idx="109">
                  <c:v>2498539</c:v>
                </c:pt>
                <c:pt idx="110">
                  <c:v>2341003</c:v>
                </c:pt>
                <c:pt idx="111">
                  <c:v>2176835</c:v>
                </c:pt>
                <c:pt idx="112">
                  <c:v>1951587</c:v>
                </c:pt>
                <c:pt idx="113">
                  <c:v>1664488</c:v>
                </c:pt>
                <c:pt idx="114">
                  <c:v>1413522</c:v>
                </c:pt>
                <c:pt idx="115">
                  <c:v>1143816</c:v>
                </c:pt>
                <c:pt idx="116">
                  <c:v>864558</c:v>
                </c:pt>
                <c:pt idx="117">
                  <c:v>708882</c:v>
                </c:pt>
                <c:pt idx="118">
                  <c:v>764080</c:v>
                </c:pt>
                <c:pt idx="119">
                  <c:v>880015</c:v>
                </c:pt>
                <c:pt idx="120">
                  <c:v>1035013</c:v>
                </c:pt>
                <c:pt idx="121">
                  <c:v>1205514</c:v>
                </c:pt>
                <c:pt idx="122">
                  <c:v>1333971</c:v>
                </c:pt>
                <c:pt idx="123">
                  <c:v>1449048</c:v>
                </c:pt>
                <c:pt idx="124">
                  <c:v>1647762</c:v>
                </c:pt>
                <c:pt idx="125">
                  <c:v>1880215</c:v>
                </c:pt>
                <c:pt idx="126">
                  <c:v>2066763</c:v>
                </c:pt>
                <c:pt idx="127">
                  <c:v>2228490</c:v>
                </c:pt>
                <c:pt idx="128">
                  <c:v>2457797</c:v>
                </c:pt>
                <c:pt idx="129">
                  <c:v>2711690</c:v>
                </c:pt>
                <c:pt idx="130">
                  <c:v>2969688</c:v>
                </c:pt>
                <c:pt idx="131">
                  <c:v>3162485</c:v>
                </c:pt>
                <c:pt idx="132">
                  <c:v>3287568</c:v>
                </c:pt>
              </c:numCache>
            </c:numRef>
          </c:val>
          <c:smooth val="0"/>
          <c:extLst>
            <c:ext xmlns:c16="http://schemas.microsoft.com/office/drawing/2014/chart" uri="{C3380CC4-5D6E-409C-BE32-E72D297353CC}">
              <c16:uniqueId val="{00000003-995A-4FE2-9F1C-2C8D3FD27D2B}"/>
            </c:ext>
          </c:extLst>
        </c:ser>
        <c:ser>
          <c:idx val="12"/>
          <c:order val="12"/>
          <c:tx>
            <c:strRef>
              <c:f>'domestic air flow'!$N$8</c:f>
              <c:strCache>
                <c:ptCount val="1"/>
                <c:pt idx="0">
                  <c:v>   City of Derry Airport</c:v>
                </c:pt>
              </c:strCache>
            </c:strRef>
          </c:tx>
          <c:spPr>
            <a:ln w="28575" cap="rnd">
              <a:solidFill>
                <a:srgbClr val="C00000"/>
              </a:solidFill>
              <a:round/>
            </a:ln>
            <a:effectLst/>
          </c:spPr>
          <c:marker>
            <c:symbol val="none"/>
          </c:marker>
          <c:dLbls>
            <c:dLbl>
              <c:idx val="71"/>
              <c:layout>
                <c:manualLayout>
                  <c:x val="-8.0303362638323075E-3"/>
                  <c:y val="-5.6910569105691054E-2"/>
                </c:manualLayout>
              </c:layout>
              <c:tx>
                <c:rich>
                  <a:bodyPr/>
                  <a:lstStyle/>
                  <a:p>
                    <a:r>
                      <a:rPr lang="en-US"/>
                      <a:t>City of Derry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flow'!$A$9:$A$147</c15:sqref>
                  </c15:fullRef>
                </c:ext>
              </c:extLst>
              <c:f>'domestic air flow'!$A$15:$A$147</c:f>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flow'!$N$9:$N$147</c15:sqref>
                  </c15:fullRef>
                </c:ext>
              </c:extLst>
              <c:f>'domestic air flow'!$N$15:$N$147</c:f>
              <c:numCache>
                <c:formatCode>_-* #,##0_-;\-* #,##0_-;_-* "-"??_-;_-@_-</c:formatCode>
                <c:ptCount val="133"/>
                <c:pt idx="0">
                  <c:v>308840</c:v>
                </c:pt>
                <c:pt idx="1">
                  <c:v>318728</c:v>
                </c:pt>
                <c:pt idx="2">
                  <c:v>327094</c:v>
                </c:pt>
                <c:pt idx="3">
                  <c:v>333780</c:v>
                </c:pt>
                <c:pt idx="4">
                  <c:v>340206</c:v>
                </c:pt>
                <c:pt idx="5">
                  <c:v>344361</c:v>
                </c:pt>
                <c:pt idx="6">
                  <c:v>351831</c:v>
                </c:pt>
                <c:pt idx="7">
                  <c:v>354478</c:v>
                </c:pt>
                <c:pt idx="8">
                  <c:v>357227</c:v>
                </c:pt>
                <c:pt idx="9">
                  <c:v>359037</c:v>
                </c:pt>
                <c:pt idx="10">
                  <c:v>363967</c:v>
                </c:pt>
                <c:pt idx="11">
                  <c:v>365913</c:v>
                </c:pt>
                <c:pt idx="12">
                  <c:v>365828</c:v>
                </c:pt>
                <c:pt idx="13">
                  <c:v>363466</c:v>
                </c:pt>
                <c:pt idx="14">
                  <c:v>361540</c:v>
                </c:pt>
                <c:pt idx="15">
                  <c:v>361106</c:v>
                </c:pt>
                <c:pt idx="16">
                  <c:v>358872</c:v>
                </c:pt>
                <c:pt idx="17">
                  <c:v>356821</c:v>
                </c:pt>
                <c:pt idx="18">
                  <c:v>356300</c:v>
                </c:pt>
                <c:pt idx="19">
                  <c:v>353483</c:v>
                </c:pt>
                <c:pt idx="20">
                  <c:v>349784</c:v>
                </c:pt>
                <c:pt idx="21">
                  <c:v>347133</c:v>
                </c:pt>
                <c:pt idx="22">
                  <c:v>346601</c:v>
                </c:pt>
                <c:pt idx="23">
                  <c:v>346166</c:v>
                </c:pt>
                <c:pt idx="24">
                  <c:v>343694</c:v>
                </c:pt>
                <c:pt idx="25">
                  <c:v>344359</c:v>
                </c:pt>
                <c:pt idx="26">
                  <c:v>344696</c:v>
                </c:pt>
                <c:pt idx="27">
                  <c:v>344976</c:v>
                </c:pt>
                <c:pt idx="28">
                  <c:v>345465</c:v>
                </c:pt>
                <c:pt idx="29">
                  <c:v>344047</c:v>
                </c:pt>
                <c:pt idx="30">
                  <c:v>342631</c:v>
                </c:pt>
                <c:pt idx="31">
                  <c:v>342929</c:v>
                </c:pt>
                <c:pt idx="32">
                  <c:v>342593</c:v>
                </c:pt>
                <c:pt idx="33">
                  <c:v>340688</c:v>
                </c:pt>
                <c:pt idx="34">
                  <c:v>336376</c:v>
                </c:pt>
                <c:pt idx="35">
                  <c:v>332028</c:v>
                </c:pt>
                <c:pt idx="36">
                  <c:v>329565</c:v>
                </c:pt>
                <c:pt idx="37">
                  <c:v>327009</c:v>
                </c:pt>
                <c:pt idx="38">
                  <c:v>325016</c:v>
                </c:pt>
                <c:pt idx="39">
                  <c:v>320566</c:v>
                </c:pt>
                <c:pt idx="40">
                  <c:v>319907</c:v>
                </c:pt>
                <c:pt idx="41">
                  <c:v>318583</c:v>
                </c:pt>
                <c:pt idx="42">
                  <c:v>314907</c:v>
                </c:pt>
                <c:pt idx="43">
                  <c:v>312949</c:v>
                </c:pt>
                <c:pt idx="44">
                  <c:v>311565</c:v>
                </c:pt>
                <c:pt idx="45">
                  <c:v>310205</c:v>
                </c:pt>
                <c:pt idx="46">
                  <c:v>306967</c:v>
                </c:pt>
                <c:pt idx="47">
                  <c:v>303612</c:v>
                </c:pt>
                <c:pt idx="48">
                  <c:v>300866</c:v>
                </c:pt>
                <c:pt idx="49">
                  <c:v>293617</c:v>
                </c:pt>
                <c:pt idx="50">
                  <c:v>287166</c:v>
                </c:pt>
                <c:pt idx="51">
                  <c:v>285129</c:v>
                </c:pt>
                <c:pt idx="52">
                  <c:v>279693</c:v>
                </c:pt>
                <c:pt idx="53">
                  <c:v>278760</c:v>
                </c:pt>
                <c:pt idx="54">
                  <c:v>277342</c:v>
                </c:pt>
                <c:pt idx="55">
                  <c:v>277589</c:v>
                </c:pt>
                <c:pt idx="56">
                  <c:v>279297</c:v>
                </c:pt>
                <c:pt idx="57">
                  <c:v>280747</c:v>
                </c:pt>
                <c:pt idx="58">
                  <c:v>280177</c:v>
                </c:pt>
                <c:pt idx="59">
                  <c:v>281029</c:v>
                </c:pt>
                <c:pt idx="60">
                  <c:v>280729</c:v>
                </c:pt>
                <c:pt idx="61">
                  <c:v>283091</c:v>
                </c:pt>
                <c:pt idx="62">
                  <c:v>283381</c:v>
                </c:pt>
                <c:pt idx="63">
                  <c:v>283839</c:v>
                </c:pt>
                <c:pt idx="64">
                  <c:v>283468</c:v>
                </c:pt>
                <c:pt idx="65">
                  <c:v>279445</c:v>
                </c:pt>
                <c:pt idx="66">
                  <c:v>278861</c:v>
                </c:pt>
                <c:pt idx="67">
                  <c:v>277928</c:v>
                </c:pt>
                <c:pt idx="68">
                  <c:v>274241</c:v>
                </c:pt>
                <c:pt idx="69">
                  <c:v>268451</c:v>
                </c:pt>
                <c:pt idx="70">
                  <c:v>256714</c:v>
                </c:pt>
                <c:pt idx="71">
                  <c:v>247053</c:v>
                </c:pt>
                <c:pt idx="72">
                  <c:v>238802</c:v>
                </c:pt>
                <c:pt idx="73">
                  <c:v>228619</c:v>
                </c:pt>
                <c:pt idx="74">
                  <c:v>218263</c:v>
                </c:pt>
                <c:pt idx="75">
                  <c:v>210013</c:v>
                </c:pt>
                <c:pt idx="76">
                  <c:v>201109</c:v>
                </c:pt>
                <c:pt idx="77">
                  <c:v>196894</c:v>
                </c:pt>
                <c:pt idx="78">
                  <c:v>191510</c:v>
                </c:pt>
                <c:pt idx="79">
                  <c:v>186380</c:v>
                </c:pt>
                <c:pt idx="80">
                  <c:v>180415</c:v>
                </c:pt>
                <c:pt idx="81">
                  <c:v>176391</c:v>
                </c:pt>
                <c:pt idx="82">
                  <c:v>180811</c:v>
                </c:pt>
                <c:pt idx="83">
                  <c:v>182500</c:v>
                </c:pt>
                <c:pt idx="84">
                  <c:v>183784</c:v>
                </c:pt>
                <c:pt idx="85">
                  <c:v>185147</c:v>
                </c:pt>
                <c:pt idx="86">
                  <c:v>186738</c:v>
                </c:pt>
                <c:pt idx="87">
                  <c:v>184529</c:v>
                </c:pt>
                <c:pt idx="88">
                  <c:v>182287</c:v>
                </c:pt>
                <c:pt idx="89">
                  <c:v>182310</c:v>
                </c:pt>
                <c:pt idx="90">
                  <c:v>183194</c:v>
                </c:pt>
                <c:pt idx="91">
                  <c:v>182802</c:v>
                </c:pt>
                <c:pt idx="92">
                  <c:v>181712</c:v>
                </c:pt>
                <c:pt idx="93">
                  <c:v>182655</c:v>
                </c:pt>
                <c:pt idx="94">
                  <c:v>183554</c:v>
                </c:pt>
                <c:pt idx="95">
                  <c:v>183354</c:v>
                </c:pt>
                <c:pt idx="96">
                  <c:v>184895</c:v>
                </c:pt>
                <c:pt idx="97">
                  <c:v>187341</c:v>
                </c:pt>
                <c:pt idx="98">
                  <c:v>190841</c:v>
                </c:pt>
                <c:pt idx="99">
                  <c:v>194786</c:v>
                </c:pt>
                <c:pt idx="100">
                  <c:v>200140</c:v>
                </c:pt>
                <c:pt idx="101">
                  <c:v>201231</c:v>
                </c:pt>
                <c:pt idx="102">
                  <c:v>203411</c:v>
                </c:pt>
                <c:pt idx="103">
                  <c:v>204440</c:v>
                </c:pt>
                <c:pt idx="104">
                  <c:v>206871</c:v>
                </c:pt>
                <c:pt idx="105">
                  <c:v>200057</c:v>
                </c:pt>
                <c:pt idx="106">
                  <c:v>184336</c:v>
                </c:pt>
                <c:pt idx="107">
                  <c:v>169941</c:v>
                </c:pt>
                <c:pt idx="108">
                  <c:v>154509</c:v>
                </c:pt>
                <c:pt idx="109">
                  <c:v>141911</c:v>
                </c:pt>
                <c:pt idx="110">
                  <c:v>130359</c:v>
                </c:pt>
                <c:pt idx="111">
                  <c:v>119874</c:v>
                </c:pt>
                <c:pt idx="112">
                  <c:v>105304</c:v>
                </c:pt>
                <c:pt idx="113">
                  <c:v>92879</c:v>
                </c:pt>
                <c:pt idx="114">
                  <c:v>80424</c:v>
                </c:pt>
                <c:pt idx="115">
                  <c:v>66336</c:v>
                </c:pt>
                <c:pt idx="116">
                  <c:v>51187</c:v>
                </c:pt>
                <c:pt idx="117">
                  <c:v>43113</c:v>
                </c:pt>
                <c:pt idx="118">
                  <c:v>46307</c:v>
                </c:pt>
                <c:pt idx="119">
                  <c:v>49830</c:v>
                </c:pt>
                <c:pt idx="120">
                  <c:v>55772</c:v>
                </c:pt>
                <c:pt idx="121">
                  <c:v>58419</c:v>
                </c:pt>
                <c:pt idx="122">
                  <c:v>60134</c:v>
                </c:pt>
                <c:pt idx="123">
                  <c:v>62168</c:v>
                </c:pt>
                <c:pt idx="124">
                  <c:v>66289</c:v>
                </c:pt>
                <c:pt idx="125">
                  <c:v>67647</c:v>
                </c:pt>
                <c:pt idx="126">
                  <c:v>73024</c:v>
                </c:pt>
                <c:pt idx="127">
                  <c:v>79205</c:v>
                </c:pt>
                <c:pt idx="128">
                  <c:v>88229</c:v>
                </c:pt>
                <c:pt idx="129">
                  <c:v>97458</c:v>
                </c:pt>
                <c:pt idx="130">
                  <c:v>106908</c:v>
                </c:pt>
                <c:pt idx="131">
                  <c:v>116349</c:v>
                </c:pt>
                <c:pt idx="132">
                  <c:v>123946</c:v>
                </c:pt>
              </c:numCache>
            </c:numRef>
          </c:val>
          <c:smooth val="0"/>
          <c:extLst>
            <c:ext xmlns:c16="http://schemas.microsoft.com/office/drawing/2014/chart" uri="{C3380CC4-5D6E-409C-BE32-E72D297353CC}">
              <c16:uniqueId val="{00000005-995A-4FE2-9F1C-2C8D3FD27D2B}"/>
            </c:ext>
          </c:extLst>
        </c:ser>
        <c:dLbls>
          <c:showLegendKey val="0"/>
          <c:showVal val="0"/>
          <c:showCatName val="0"/>
          <c:showSerName val="0"/>
          <c:showPercent val="0"/>
          <c:showBubbleSize val="0"/>
        </c:dLbls>
        <c:smooth val="0"/>
        <c:axId val="825054096"/>
        <c:axId val="825054488"/>
        <c:extLst>
          <c:ext xmlns:c15="http://schemas.microsoft.com/office/drawing/2012/chart" uri="{02D57815-91ED-43cb-92C2-25804820EDAC}">
            <c15:filteredLineSeries>
              <c15:ser>
                <c:idx val="0"/>
                <c:order val="0"/>
                <c:tx>
                  <c:strRef>
                    <c:extLst>
                      <c:ext uri="{02D57815-91ED-43cb-92C2-25804820EDAC}">
                        <c15:formulaRef>
                          <c15:sqref>'domestic air flow'!$B$8</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uri="{02D57815-91ED-43cb-92C2-25804820EDAC}">
                        <c15:fullRef>
                          <c15:sqref>'domestic air flow'!$B$9:$B$147</c15:sqref>
                        </c15:fullRef>
                        <c15:formulaRef>
                          <c15:sqref>'domestic air flow'!$B$15:$B$147</c15:sqref>
                        </c15:formulaRef>
                      </c:ext>
                    </c:extLst>
                    <c:numCache>
                      <c:formatCode>_-* #,##0_-;\-* #,##0_-;_-* "-"??_-;_-@_-</c:formatCode>
                      <c:ptCount val="133"/>
                      <c:pt idx="0">
                        <c:v>41404148</c:v>
                      </c:pt>
                      <c:pt idx="1">
                        <c:v>41171859</c:v>
                      </c:pt>
                      <c:pt idx="2">
                        <c:v>40976320</c:v>
                      </c:pt>
                      <c:pt idx="3">
                        <c:v>40734148</c:v>
                      </c:pt>
                      <c:pt idx="4">
                        <c:v>40393969</c:v>
                      </c:pt>
                      <c:pt idx="5">
                        <c:v>40324871</c:v>
                      </c:pt>
                      <c:pt idx="6">
                        <c:v>40821175</c:v>
                      </c:pt>
                      <c:pt idx="7">
                        <c:v>40738714</c:v>
                      </c:pt>
                      <c:pt idx="8">
                        <c:v>40723326</c:v>
                      </c:pt>
                      <c:pt idx="9">
                        <c:v>40676387</c:v>
                      </c:pt>
                      <c:pt idx="10">
                        <c:v>40751500</c:v>
                      </c:pt>
                      <c:pt idx="11">
                        <c:v>40872332</c:v>
                      </c:pt>
                      <c:pt idx="12">
                        <c:v>40752950</c:v>
                      </c:pt>
                      <c:pt idx="13">
                        <c:v>40600250</c:v>
                      </c:pt>
                      <c:pt idx="14">
                        <c:v>40448094</c:v>
                      </c:pt>
                      <c:pt idx="15">
                        <c:v>40333488</c:v>
                      </c:pt>
                      <c:pt idx="16">
                        <c:v>40336724</c:v>
                      </c:pt>
                      <c:pt idx="17">
                        <c:v>40474727</c:v>
                      </c:pt>
                      <c:pt idx="18">
                        <c:v>40509692</c:v>
                      </c:pt>
                      <c:pt idx="19">
                        <c:v>40432460</c:v>
                      </c:pt>
                      <c:pt idx="20">
                        <c:v>40393848</c:v>
                      </c:pt>
                      <c:pt idx="21">
                        <c:v>40373218</c:v>
                      </c:pt>
                      <c:pt idx="22">
                        <c:v>40316688</c:v>
                      </c:pt>
                      <c:pt idx="23">
                        <c:v>40386558</c:v>
                      </c:pt>
                      <c:pt idx="24">
                        <c:v>40492405</c:v>
                      </c:pt>
                      <c:pt idx="25">
                        <c:v>40741010</c:v>
                      </c:pt>
                      <c:pt idx="26">
                        <c:v>40963472</c:v>
                      </c:pt>
                      <c:pt idx="27">
                        <c:v>41131195</c:v>
                      </c:pt>
                      <c:pt idx="28">
                        <c:v>41273745</c:v>
                      </c:pt>
                      <c:pt idx="29">
                        <c:v>41267872</c:v>
                      </c:pt>
                      <c:pt idx="30">
                        <c:v>41341226</c:v>
                      </c:pt>
                      <c:pt idx="31">
                        <c:v>41507718</c:v>
                      </c:pt>
                      <c:pt idx="32">
                        <c:v>41574637</c:v>
                      </c:pt>
                      <c:pt idx="33">
                        <c:v>41630565</c:v>
                      </c:pt>
                      <c:pt idx="34">
                        <c:v>41783416</c:v>
                      </c:pt>
                      <c:pt idx="35">
                        <c:v>41823690</c:v>
                      </c:pt>
                      <c:pt idx="36">
                        <c:v>41901737</c:v>
                      </c:pt>
                      <c:pt idx="37">
                        <c:v>41903783</c:v>
                      </c:pt>
                      <c:pt idx="38">
                        <c:v>41865601</c:v>
                      </c:pt>
                      <c:pt idx="39">
                        <c:v>41837649</c:v>
                      </c:pt>
                      <c:pt idx="40">
                        <c:v>41918609</c:v>
                      </c:pt>
                      <c:pt idx="41">
                        <c:v>42074774</c:v>
                      </c:pt>
                      <c:pt idx="42">
                        <c:v>42298176</c:v>
                      </c:pt>
                      <c:pt idx="43">
                        <c:v>42436498</c:v>
                      </c:pt>
                      <c:pt idx="44">
                        <c:v>42653286</c:v>
                      </c:pt>
                      <c:pt idx="45">
                        <c:v>42951194</c:v>
                      </c:pt>
                      <c:pt idx="46">
                        <c:v>43133661</c:v>
                      </c:pt>
                      <c:pt idx="47">
                        <c:v>43298340</c:v>
                      </c:pt>
                      <c:pt idx="48">
                        <c:v>43538554</c:v>
                      </c:pt>
                      <c:pt idx="49">
                        <c:v>43783223</c:v>
                      </c:pt>
                      <c:pt idx="50">
                        <c:v>43970198</c:v>
                      </c:pt>
                      <c:pt idx="51">
                        <c:v>44201943</c:v>
                      </c:pt>
                      <c:pt idx="52">
                        <c:v>44311415</c:v>
                      </c:pt>
                      <c:pt idx="53">
                        <c:v>44323914</c:v>
                      </c:pt>
                      <c:pt idx="54">
                        <c:v>44305102</c:v>
                      </c:pt>
                      <c:pt idx="55">
                        <c:v>44342584</c:v>
                      </c:pt>
                      <c:pt idx="56">
                        <c:v>44487903</c:v>
                      </c:pt>
                      <c:pt idx="57">
                        <c:v>44472435</c:v>
                      </c:pt>
                      <c:pt idx="58">
                        <c:v>44512587</c:v>
                      </c:pt>
                      <c:pt idx="59">
                        <c:v>44512860</c:v>
                      </c:pt>
                      <c:pt idx="60">
                        <c:v>44487375</c:v>
                      </c:pt>
                      <c:pt idx="61">
                        <c:v>44467839</c:v>
                      </c:pt>
                      <c:pt idx="62">
                        <c:v>44627575</c:v>
                      </c:pt>
                      <c:pt idx="63">
                        <c:v>44688555</c:v>
                      </c:pt>
                      <c:pt idx="64">
                        <c:v>44757430</c:v>
                      </c:pt>
                      <c:pt idx="65">
                        <c:v>44867151</c:v>
                      </c:pt>
                      <c:pt idx="66">
                        <c:v>45047892</c:v>
                      </c:pt>
                      <c:pt idx="67">
                        <c:v>45199257</c:v>
                      </c:pt>
                      <c:pt idx="68">
                        <c:v>45173727</c:v>
                      </c:pt>
                      <c:pt idx="69">
                        <c:v>45287343</c:v>
                      </c:pt>
                      <c:pt idx="70">
                        <c:v>45442018</c:v>
                      </c:pt>
                      <c:pt idx="71">
                        <c:v>45605068</c:v>
                      </c:pt>
                      <c:pt idx="72">
                        <c:v>45763371</c:v>
                      </c:pt>
                      <c:pt idx="73">
                        <c:v>45831815</c:v>
                      </c:pt>
                      <c:pt idx="74">
                        <c:v>45889965</c:v>
                      </c:pt>
                      <c:pt idx="75">
                        <c:v>45876513</c:v>
                      </c:pt>
                      <c:pt idx="76">
                        <c:v>45920450</c:v>
                      </c:pt>
                      <c:pt idx="77">
                        <c:v>45920833</c:v>
                      </c:pt>
                      <c:pt idx="78">
                        <c:v>45859162</c:v>
                      </c:pt>
                      <c:pt idx="79">
                        <c:v>45824753</c:v>
                      </c:pt>
                      <c:pt idx="80">
                        <c:v>45689797</c:v>
                      </c:pt>
                      <c:pt idx="81">
                        <c:v>45438172</c:v>
                      </c:pt>
                      <c:pt idx="82">
                        <c:v>45459059</c:v>
                      </c:pt>
                      <c:pt idx="83">
                        <c:v>45616948</c:v>
                      </c:pt>
                      <c:pt idx="84">
                        <c:v>45679670</c:v>
                      </c:pt>
                      <c:pt idx="85">
                        <c:v>45817568</c:v>
                      </c:pt>
                      <c:pt idx="86">
                        <c:v>45935211</c:v>
                      </c:pt>
                      <c:pt idx="87">
                        <c:v>45979868</c:v>
                      </c:pt>
                      <c:pt idx="88">
                        <c:v>46090875</c:v>
                      </c:pt>
                      <c:pt idx="89">
                        <c:v>46201906</c:v>
                      </c:pt>
                      <c:pt idx="90">
                        <c:v>46328932</c:v>
                      </c:pt>
                      <c:pt idx="91">
                        <c:v>46410799</c:v>
                      </c:pt>
                      <c:pt idx="92">
                        <c:v>46532894</c:v>
                      </c:pt>
                      <c:pt idx="93">
                        <c:v>46754635</c:v>
                      </c:pt>
                      <c:pt idx="94">
                        <c:v>46743161</c:v>
                      </c:pt>
                      <c:pt idx="95">
                        <c:v>46696012</c:v>
                      </c:pt>
                      <c:pt idx="96">
                        <c:v>46484013</c:v>
                      </c:pt>
                      <c:pt idx="97">
                        <c:v>46247106</c:v>
                      </c:pt>
                      <c:pt idx="98">
                        <c:v>45981495</c:v>
                      </c:pt>
                      <c:pt idx="99">
                        <c:v>45735351</c:v>
                      </c:pt>
                      <c:pt idx="100">
                        <c:v>45489312</c:v>
                      </c:pt>
                      <c:pt idx="101">
                        <c:v>45187875</c:v>
                      </c:pt>
                      <c:pt idx="102">
                        <c:v>45012825</c:v>
                      </c:pt>
                      <c:pt idx="103">
                        <c:v>44847854</c:v>
                      </c:pt>
                      <c:pt idx="104">
                        <c:v>44600233</c:v>
                      </c:pt>
                      <c:pt idx="105">
                        <c:v>42449145</c:v>
                      </c:pt>
                      <c:pt idx="106">
                        <c:v>38594318</c:v>
                      </c:pt>
                      <c:pt idx="107">
                        <c:v>34520247</c:v>
                      </c:pt>
                      <c:pt idx="108">
                        <c:v>30666986</c:v>
                      </c:pt>
                      <c:pt idx="109">
                        <c:v>27077314</c:v>
                      </c:pt>
                      <c:pt idx="110">
                        <c:v>24006357</c:v>
                      </c:pt>
                      <c:pt idx="111">
                        <c:v>21207848</c:v>
                      </c:pt>
                      <c:pt idx="112">
                        <c:v>18101612</c:v>
                      </c:pt>
                      <c:pt idx="113">
                        <c:v>14927910</c:v>
                      </c:pt>
                      <c:pt idx="114">
                        <c:v>12021734</c:v>
                      </c:pt>
                      <c:pt idx="115">
                        <c:v>9248504</c:v>
                      </c:pt>
                      <c:pt idx="116">
                        <c:v>6382005</c:v>
                      </c:pt>
                      <c:pt idx="117">
                        <c:v>5035277</c:v>
                      </c:pt>
                      <c:pt idx="118">
                        <c:v>5377358</c:v>
                      </c:pt>
                      <c:pt idx="119">
                        <c:v>6111819</c:v>
                      </c:pt>
                      <c:pt idx="120">
                        <c:v>7308873</c:v>
                      </c:pt>
                      <c:pt idx="121">
                        <c:v>8627044</c:v>
                      </c:pt>
                      <c:pt idx="122">
                        <c:v>9833015</c:v>
                      </c:pt>
                      <c:pt idx="123">
                        <c:v>10978917</c:v>
                      </c:pt>
                      <c:pt idx="124">
                        <c:v>12586871</c:v>
                      </c:pt>
                      <c:pt idx="125">
                        <c:v>14413651</c:v>
                      </c:pt>
                      <c:pt idx="126">
                        <c:v>15943344</c:v>
                      </c:pt>
                      <c:pt idx="127">
                        <c:v>17135506</c:v>
                      </c:pt>
                      <c:pt idx="128">
                        <c:v>18820535</c:v>
                      </c:pt>
                      <c:pt idx="129">
                        <c:v>20920034</c:v>
                      </c:pt>
                      <c:pt idx="130">
                        <c:v>23214361</c:v>
                      </c:pt>
                      <c:pt idx="131">
                        <c:v>25279727</c:v>
                      </c:pt>
                      <c:pt idx="132">
                        <c:v>26842073</c:v>
                      </c:pt>
                    </c:numCache>
                  </c:numRef>
                </c:val>
                <c:smooth val="0"/>
                <c:extLst>
                  <c:ext xmlns:c16="http://schemas.microsoft.com/office/drawing/2014/chart" uri="{C3380CC4-5D6E-409C-BE32-E72D297353CC}">
                    <c16:uniqueId val="{00000006-995A-4FE2-9F1C-2C8D3FD27D2B}"/>
                  </c:ext>
                </c:extLst>
              </c15:ser>
            </c15:filteredLineSeries>
            <c15:filteredLine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flow'!$C$9:$C$147</c15:sqref>
                        </c15:fullRef>
                        <c15:formulaRef>
                          <c15:sqref>'domestic air flow'!$C$15:$C$147</c15:sqref>
                        </c15:formulaRef>
                      </c:ext>
                    </c:extLst>
                    <c:numCache>
                      <c:formatCode>_-* #,##0_-;\-* #,##0_-;_-* "-"??_-;_-@_-</c:formatCode>
                      <c:ptCount val="133"/>
                      <c:pt idx="6" formatCode="0%">
                        <c:v>-3.1176220433898516E-3</c:v>
                      </c:pt>
                      <c:pt idx="7" formatCode="0%">
                        <c:v>-8.267449645648909E-3</c:v>
                      </c:pt>
                      <c:pt idx="8" formatCode="0%">
                        <c:v>-5.2671103777047956E-3</c:v>
                      </c:pt>
                      <c:pt idx="9" formatCode="0%">
                        <c:v>-2.9540477619097705E-3</c:v>
                      </c:pt>
                      <c:pt idx="10" formatCode="0%">
                        <c:v>-1.4933755585271097E-2</c:v>
                      </c:pt>
                      <c:pt idx="11" formatCode="0%">
                        <c:v>-1.5534945299069416E-2</c:v>
                      </c:pt>
                      <c:pt idx="12" formatCode="0%">
                        <c:v>-1.5727844466211453E-2</c:v>
                      </c:pt>
                      <c:pt idx="13" formatCode="0%">
                        <c:v>-1.3883487748270001E-2</c:v>
                      </c:pt>
                      <c:pt idx="14" formatCode="0%">
                        <c:v>-1.2891006317795254E-2</c:v>
                      </c:pt>
                      <c:pt idx="15" formatCode="0%">
                        <c:v>-9.8359734932960911E-3</c:v>
                      </c:pt>
                      <c:pt idx="16" formatCode="0%">
                        <c:v>-1.4171670033217088E-3</c:v>
                      </c:pt>
                      <c:pt idx="17" formatCode="0%">
                        <c:v>3.7162177158607647E-3</c:v>
                      </c:pt>
                      <c:pt idx="18" formatCode="0%">
                        <c:v>-7.6304271006407826E-3</c:v>
                      </c:pt>
                      <c:pt idx="19" formatCode="0%">
                        <c:v>-7.5175176123625309E-3</c:v>
                      </c:pt>
                      <c:pt idx="20" formatCode="0%">
                        <c:v>-8.0906456412720325E-3</c:v>
                      </c:pt>
                      <c:pt idx="21" formatCode="0%">
                        <c:v>-7.4531939132155469E-3</c:v>
                      </c:pt>
                      <c:pt idx="22" formatCode="0%">
                        <c:v>-1.0669840373973965E-2</c:v>
                      </c:pt>
                      <c:pt idx="23" formatCode="0%">
                        <c:v>-1.1885154974763857E-2</c:v>
                      </c:pt>
                      <c:pt idx="24" formatCode="0%">
                        <c:v>-6.3932795049192756E-3</c:v>
                      </c:pt>
                      <c:pt idx="25" formatCode="0%">
                        <c:v>3.4669737255312466E-3</c:v>
                      </c:pt>
                      <c:pt idx="26" formatCode="0%">
                        <c:v>1.2741712872799396E-2</c:v>
                      </c:pt>
                      <c:pt idx="27" formatCode="0%">
                        <c:v>1.9777783662052732E-2</c:v>
                      </c:pt>
                      <c:pt idx="28" formatCode="0%">
                        <c:v>2.3229972766256376E-2</c:v>
                      </c:pt>
                      <c:pt idx="29" formatCode="0%">
                        <c:v>1.9596055583030864E-2</c:v>
                      </c:pt>
                      <c:pt idx="30" formatCode="0%">
                        <c:v>2.0526791465114078E-2</c:v>
                      </c:pt>
                      <c:pt idx="31" formatCode="0%">
                        <c:v>2.6593929728737753E-2</c:v>
                      </c:pt>
                      <c:pt idx="32" formatCode="0%">
                        <c:v>2.9231901848023985E-2</c:v>
                      </c:pt>
                      <c:pt idx="33" formatCode="0%">
                        <c:v>3.1143095900851896E-2</c:v>
                      </c:pt>
                      <c:pt idx="34" formatCode="0%">
                        <c:v>3.6380170910864505E-2</c:v>
                      </c:pt>
                      <c:pt idx="35" formatCode="0%">
                        <c:v>3.5584414002302452E-2</c:v>
                      </c:pt>
                      <c:pt idx="36" formatCode="0%">
                        <c:v>3.4804847970872563E-2</c:v>
                      </c:pt>
                      <c:pt idx="37" formatCode="0%">
                        <c:v>2.854060319074073E-2</c:v>
                      </c:pt>
                      <c:pt idx="38" formatCode="0%">
                        <c:v>2.2022767015452204E-2</c:v>
                      </c:pt>
                      <c:pt idx="39" formatCode="0%">
                        <c:v>1.7175625458973415E-2</c:v>
                      </c:pt>
                      <c:pt idx="40" formatCode="0%">
                        <c:v>1.5624072882167587E-2</c:v>
                      </c:pt>
                      <c:pt idx="41" formatCode="0%">
                        <c:v>1.9552789152782097E-2</c:v>
                      </c:pt>
                      <c:pt idx="42" formatCode="0%">
                        <c:v>2.3147596058230108E-2</c:v>
                      </c:pt>
                      <c:pt idx="43" formatCode="0%">
                        <c:v>2.2376079552241343E-2</c:v>
                      </c:pt>
                      <c:pt idx="44" formatCode="0%">
                        <c:v>2.5944880769494152E-2</c:v>
                      </c:pt>
                      <c:pt idx="45" formatCode="0%">
                        <c:v>3.1722581713700015E-2</c:v>
                      </c:pt>
                      <c:pt idx="46" formatCode="0%">
                        <c:v>3.231533295410792E-2</c:v>
                      </c:pt>
                      <c:pt idx="47" formatCode="0%">
                        <c:v>3.5258725377889898E-2</c:v>
                      </c:pt>
                      <c:pt idx="48" formatCode="0%">
                        <c:v>3.9063225469626713E-2</c:v>
                      </c:pt>
                      <c:pt idx="49" formatCode="0%">
                        <c:v>4.4851320464312255E-2</c:v>
                      </c:pt>
                      <c:pt idx="50" formatCode="0%">
                        <c:v>5.0270316195866867E-2</c:v>
                      </c:pt>
                      <c:pt idx="51" formatCode="0%">
                        <c:v>5.6511158167611188E-2</c:v>
                      </c:pt>
                      <c:pt idx="52" formatCode="0%">
                        <c:v>5.7082189917132029E-2</c:v>
                      </c:pt>
                      <c:pt idx="53" formatCode="0%">
                        <c:v>5.3455783268140669E-2</c:v>
                      </c:pt>
                      <c:pt idx="54" formatCode="0%">
                        <c:v>4.7447105047744846E-2</c:v>
                      </c:pt>
                      <c:pt idx="55" formatCode="0%">
                        <c:v>4.4916194545553685E-2</c:v>
                      </c:pt>
                      <c:pt idx="56" formatCode="0%">
                        <c:v>4.3012325005862384E-2</c:v>
                      </c:pt>
                      <c:pt idx="57" formatCode="0%">
                        <c:v>3.5417897812107392E-2</c:v>
                      </c:pt>
                      <c:pt idx="58" formatCode="0%">
                        <c:v>3.1968675230233758E-2</c:v>
                      </c:pt>
                      <c:pt idx="59" formatCode="0%">
                        <c:v>2.8050036098381602E-2</c:v>
                      </c:pt>
                      <c:pt idx="60" formatCode="0%">
                        <c:v>2.1792662200035399E-2</c:v>
                      </c:pt>
                      <c:pt idx="61" formatCode="0%">
                        <c:v>1.5636491630595582E-2</c:v>
                      </c:pt>
                      <c:pt idx="62" formatCode="0%">
                        <c:v>1.4950512617659806E-2</c:v>
                      </c:pt>
                      <c:pt idx="63" formatCode="0%">
                        <c:v>1.1008837326449654E-2</c:v>
                      </c:pt>
                      <c:pt idx="64" formatCode="0%">
                        <c:v>1.0065465072600368E-2</c:v>
                      </c:pt>
                      <c:pt idx="65" formatCode="0%">
                        <c:v>1.2256070165644667E-2</c:v>
                      </c:pt>
                      <c:pt idx="66" formatCode="0%">
                        <c:v>1.676533777080572E-2</c:v>
                      </c:pt>
                      <c:pt idx="67" formatCode="0%">
                        <c:v>1.9319419905705088E-2</c:v>
                      </c:pt>
                      <c:pt idx="68" formatCode="0%">
                        <c:v>1.5415965998667099E-2</c:v>
                      </c:pt>
                      <c:pt idx="69" formatCode="0%">
                        <c:v>1.8323889843225361E-2</c:v>
                      </c:pt>
                      <c:pt idx="70" formatCode="0%">
                        <c:v>2.0880183845526659E-2</c:v>
                      </c:pt>
                      <c:pt idx="71" formatCode="0%">
                        <c:v>2.4536909108963119E-2</c:v>
                      </c:pt>
                      <c:pt idx="72" formatCode="0%">
                        <c:v>2.8682204782817598E-2</c:v>
                      </c:pt>
                      <c:pt idx="73" formatCode="0%">
                        <c:v>3.0673314257524412E-2</c:v>
                      </c:pt>
                      <c:pt idx="74" formatCode="0%">
                        <c:v>2.828721928090424E-2</c:v>
                      </c:pt>
                      <c:pt idx="75" formatCode="0%">
                        <c:v>2.6583047941469578E-2</c:v>
                      </c:pt>
                      <c:pt idx="76" formatCode="0%">
                        <c:v>2.5984959368757322E-2</c:v>
                      </c:pt>
                      <c:pt idx="77" formatCode="0%">
                        <c:v>2.3484486456472352E-2</c:v>
                      </c:pt>
                      <c:pt idx="78" formatCode="0%">
                        <c:v>1.800905578445269E-2</c:v>
                      </c:pt>
                      <c:pt idx="79" formatCode="0%">
                        <c:v>1.3838634559855708E-2</c:v>
                      </c:pt>
                      <c:pt idx="80" formatCode="0%">
                        <c:v>1.1424118271224333E-2</c:v>
                      </c:pt>
                      <c:pt idx="81" formatCode="0%">
                        <c:v>3.3304890507707637E-3</c:v>
                      </c:pt>
                      <c:pt idx="82" formatCode="0%">
                        <c:v>3.7500535297530142E-4</c:v>
                      </c:pt>
                      <c:pt idx="83" formatCode="0%">
                        <c:v>2.604973640210338E-4</c:v>
                      </c:pt>
                      <c:pt idx="84" formatCode="0%">
                        <c:v>-1.8289955082198817E-3</c:v>
                      </c:pt>
                      <c:pt idx="85" formatCode="0%">
                        <c:v>-3.1085393410668988E-4</c:v>
                      </c:pt>
                      <c:pt idx="86" formatCode="0%">
                        <c:v>9.8596719348118911E-4</c:v>
                      </c:pt>
                      <c:pt idx="87" formatCode="0%">
                        <c:v>2.2528957246598057E-3</c:v>
                      </c:pt>
                      <c:pt idx="88" formatCode="0%">
                        <c:v>3.7113094492758673E-3</c:v>
                      </c:pt>
                      <c:pt idx="89" formatCode="0%">
                        <c:v>6.1208166672412061E-3</c:v>
                      </c:pt>
                      <c:pt idx="90" formatCode="0%">
                        <c:v>1.0243754563155776E-2</c:v>
                      </c:pt>
                      <c:pt idx="91" formatCode="0%">
                        <c:v>1.2788852347987561E-2</c:v>
                      </c:pt>
                      <c:pt idx="92" formatCode="0%">
                        <c:v>1.8452631776849436E-2</c:v>
                      </c:pt>
                      <c:pt idx="93" formatCode="0%">
                        <c:v>2.8972622402151212E-2</c:v>
                      </c:pt>
                      <c:pt idx="94" formatCode="0%">
                        <c:v>2.824743908579366E-2</c:v>
                      </c:pt>
                      <c:pt idx="95" formatCode="0%">
                        <c:v>2.3654892475489592E-2</c:v>
                      </c:pt>
                      <c:pt idx="96" formatCode="0%">
                        <c:v>1.7608336487544677E-2</c:v>
                      </c:pt>
                      <c:pt idx="97" formatCode="0%">
                        <c:v>9.3749628963283246E-3</c:v>
                      </c:pt>
                      <c:pt idx="98" formatCode="0%">
                        <c:v>1.0075930640658208E-3</c:v>
                      </c:pt>
                      <c:pt idx="99" formatCode="0%">
                        <c:v>-5.3179143532991443E-3</c:v>
                      </c:pt>
                      <c:pt idx="100" formatCode="0%">
                        <c:v>-1.3051672375497319E-2</c:v>
                      </c:pt>
                      <c:pt idx="101" formatCode="0%">
                        <c:v>-2.1947817477486753E-2</c:v>
                      </c:pt>
                      <c:pt idx="102" formatCode="0%">
                        <c:v>-2.840788559511797E-2</c:v>
                      </c:pt>
                      <c:pt idx="103" formatCode="0%">
                        <c:v>-3.3676321754339975E-2</c:v>
                      </c:pt>
                      <c:pt idx="104" formatCode="0%">
                        <c:v>-4.1533221638869057E-2</c:v>
                      </c:pt>
                      <c:pt idx="105" formatCode="0%">
                        <c:v>-9.2086912880402119E-2</c:v>
                      </c:pt>
                      <c:pt idx="106" formatCode="0%">
                        <c:v>-0.17433230499751612</c:v>
                      </c:pt>
                      <c:pt idx="107" formatCode="0%">
                        <c:v>-0.26074528591435175</c:v>
                      </c:pt>
                      <c:pt idx="108" formatCode="0%">
                        <c:v>-0.34026810464922641</c:v>
                      </c:pt>
                      <c:pt idx="109" formatCode="0%">
                        <c:v>-0.4145079261824513</c:v>
                      </c:pt>
                      <c:pt idx="110" formatCode="0%">
                        <c:v>-0.47791264725081251</c:v>
                      </c:pt>
                      <c:pt idx="111" formatCode="0%">
                        <c:v>-0.53629200309406178</c:v>
                      </c:pt>
                      <c:pt idx="112" formatCode="0%">
                        <c:v>-0.60206889917350259</c:v>
                      </c:pt>
                      <c:pt idx="113" formatCode="0%">
                        <c:v>-0.66964788673952913</c:v>
                      </c:pt>
                      <c:pt idx="114" formatCode="0%">
                        <c:v>-0.73292647151117485</c:v>
                      </c:pt>
                      <c:pt idx="115" formatCode="0%">
                        <c:v>-0.79378045602806324</c:v>
                      </c:pt>
                      <c:pt idx="116" formatCode="0%">
                        <c:v>-0.85690646504021628</c:v>
                      </c:pt>
                      <c:pt idx="117" formatCode="0%">
                        <c:v>-0.88138095596507304</c:v>
                      </c:pt>
                      <c:pt idx="118" formatCode="0%">
                        <c:v>-0.8606696975445971</c:v>
                      </c:pt>
                      <c:pt idx="119" formatCode="0%">
                        <c:v>-0.82294973150105211</c:v>
                      </c:pt>
                      <c:pt idx="120" formatCode="0%">
                        <c:v>-0.76166966652673329</c:v>
                      </c:pt>
                      <c:pt idx="121" formatCode="0%">
                        <c:v>-0.68139217944586383</c:v>
                      </c:pt>
                      <c:pt idx="122" formatCode="0%">
                        <c:v>-0.59039953458994221</c:v>
                      </c:pt>
                      <c:pt idx="123" formatCode="0%">
                        <c:v>-0.4823181965468632</c:v>
                      </c:pt>
                      <c:pt idx="124" formatCode="0%">
                        <c:v>-0.3046546904220464</c:v>
                      </c:pt>
                      <c:pt idx="125" formatCode="0%">
                        <c:v>-3.444949761888972E-2</c:v>
                      </c:pt>
                      <c:pt idx="126" formatCode="0%">
                        <c:v>0.32621001263212113</c:v>
                      </c:pt>
                      <c:pt idx="127" formatCode="0%">
                        <c:v>0.852786785841256</c:v>
                      </c:pt>
                      <c:pt idx="128" formatCode="0%">
                        <c:v>1.9490003533372349</c:v>
                      </c:pt>
                      <c:pt idx="129" formatCode="0%">
                        <c:v>3.1546937735500946</c:v>
                      </c:pt>
                      <c:pt idx="130" formatCode="0%">
                        <c:v>3.317057000854323</c:v>
                      </c:pt>
                      <c:pt idx="131" formatCode="0%">
                        <c:v>3.1362034772299374</c:v>
                      </c:pt>
                      <c:pt idx="132" formatCode="0%">
                        <c:v>2.6725324136840247</c:v>
                      </c:pt>
                    </c:numCache>
                  </c:numRef>
                </c:val>
                <c:smooth val="0"/>
                <c:extLst xmlns:c15="http://schemas.microsoft.com/office/drawing/2012/chart">
                  <c:ext xmlns:c16="http://schemas.microsoft.com/office/drawing/2014/chart" uri="{C3380CC4-5D6E-409C-BE32-E72D297353CC}">
                    <c16:uniqueId val="{00000007-995A-4FE2-9F1C-2C8D3FD27D2B}"/>
                  </c:ext>
                </c:extLst>
              </c15:ser>
            </c15:filteredLineSeries>
            <c15:filteredLine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flow'!$D$9:$D$147</c15:sqref>
                        </c15:fullRef>
                        <c15:formulaRef>
                          <c15:sqref>'domestic air flow'!$D$15:$D$147</c15:sqref>
                        </c15:formulaRef>
                      </c:ext>
                    </c:extLst>
                    <c:numCache>
                      <c:formatCode>_-* #,##0_-;\-* #,##0_-;_-* "-"??_-;_-@_-</c:formatCode>
                      <c:ptCount val="133"/>
                      <c:pt idx="0">
                        <c:v>4982811</c:v>
                      </c:pt>
                      <c:pt idx="1">
                        <c:v>4918246</c:v>
                      </c:pt>
                      <c:pt idx="2">
                        <c:v>4855439</c:v>
                      </c:pt>
                      <c:pt idx="3">
                        <c:v>4783982</c:v>
                      </c:pt>
                      <c:pt idx="4">
                        <c:v>4700745</c:v>
                      </c:pt>
                      <c:pt idx="5">
                        <c:v>4648435</c:v>
                      </c:pt>
                      <c:pt idx="6">
                        <c:v>4703442</c:v>
                      </c:pt>
                      <c:pt idx="7">
                        <c:v>4678945</c:v>
                      </c:pt>
                      <c:pt idx="8">
                        <c:v>4668170</c:v>
                      </c:pt>
                      <c:pt idx="9">
                        <c:v>4651851</c:v>
                      </c:pt>
                      <c:pt idx="10">
                        <c:v>4662753</c:v>
                      </c:pt>
                      <c:pt idx="11">
                        <c:v>4687615</c:v>
                      </c:pt>
                      <c:pt idx="12">
                        <c:v>4690109</c:v>
                      </c:pt>
                      <c:pt idx="13">
                        <c:v>4695498</c:v>
                      </c:pt>
                      <c:pt idx="14">
                        <c:v>4703161</c:v>
                      </c:pt>
                      <c:pt idx="15">
                        <c:v>4705449</c:v>
                      </c:pt>
                      <c:pt idx="16">
                        <c:v>4708208</c:v>
                      </c:pt>
                      <c:pt idx="17">
                        <c:v>4715668</c:v>
                      </c:pt>
                      <c:pt idx="18">
                        <c:v>4726020</c:v>
                      </c:pt>
                      <c:pt idx="19">
                        <c:v>4705796</c:v>
                      </c:pt>
                      <c:pt idx="20">
                        <c:v>4697187</c:v>
                      </c:pt>
                      <c:pt idx="21">
                        <c:v>4694438</c:v>
                      </c:pt>
                      <c:pt idx="22">
                        <c:v>4697716</c:v>
                      </c:pt>
                      <c:pt idx="23">
                        <c:v>4704627</c:v>
                      </c:pt>
                      <c:pt idx="24">
                        <c:v>4735866</c:v>
                      </c:pt>
                      <c:pt idx="25">
                        <c:v>4784087</c:v>
                      </c:pt>
                      <c:pt idx="26">
                        <c:v>4837462</c:v>
                      </c:pt>
                      <c:pt idx="27">
                        <c:v>4883223</c:v>
                      </c:pt>
                      <c:pt idx="28">
                        <c:v>4936301</c:v>
                      </c:pt>
                      <c:pt idx="29">
                        <c:v>4979707</c:v>
                      </c:pt>
                      <c:pt idx="30">
                        <c:v>5006475</c:v>
                      </c:pt>
                      <c:pt idx="31">
                        <c:v>5041128</c:v>
                      </c:pt>
                      <c:pt idx="32">
                        <c:v>5065931</c:v>
                      </c:pt>
                      <c:pt idx="33">
                        <c:v>5090559</c:v>
                      </c:pt>
                      <c:pt idx="34">
                        <c:v>5129284</c:v>
                      </c:pt>
                      <c:pt idx="35">
                        <c:v>5169137</c:v>
                      </c:pt>
                      <c:pt idx="36">
                        <c:v>5199381</c:v>
                      </c:pt>
                      <c:pt idx="37">
                        <c:v>5210366</c:v>
                      </c:pt>
                      <c:pt idx="38">
                        <c:v>5202774</c:v>
                      </c:pt>
                      <c:pt idx="39">
                        <c:v>5216037</c:v>
                      </c:pt>
                      <c:pt idx="40">
                        <c:v>5228098</c:v>
                      </c:pt>
                      <c:pt idx="41">
                        <c:v>5244434</c:v>
                      </c:pt>
                      <c:pt idx="42">
                        <c:v>5282679</c:v>
                      </c:pt>
                      <c:pt idx="43">
                        <c:v>5301566</c:v>
                      </c:pt>
                      <c:pt idx="44">
                        <c:v>5310459</c:v>
                      </c:pt>
                      <c:pt idx="45">
                        <c:v>5327964</c:v>
                      </c:pt>
                      <c:pt idx="46">
                        <c:v>5337213</c:v>
                      </c:pt>
                      <c:pt idx="47">
                        <c:v>5330160</c:v>
                      </c:pt>
                      <c:pt idx="48">
                        <c:v>5326518</c:v>
                      </c:pt>
                      <c:pt idx="49">
                        <c:v>5336371</c:v>
                      </c:pt>
                      <c:pt idx="50">
                        <c:v>5333262</c:v>
                      </c:pt>
                      <c:pt idx="51">
                        <c:v>5314979</c:v>
                      </c:pt>
                      <c:pt idx="52">
                        <c:v>5268849</c:v>
                      </c:pt>
                      <c:pt idx="53">
                        <c:v>5206579</c:v>
                      </c:pt>
                      <c:pt idx="54">
                        <c:v>5141446</c:v>
                      </c:pt>
                      <c:pt idx="55">
                        <c:v>5092268</c:v>
                      </c:pt>
                      <c:pt idx="56">
                        <c:v>5058269</c:v>
                      </c:pt>
                      <c:pt idx="57">
                        <c:v>4997071</c:v>
                      </c:pt>
                      <c:pt idx="58">
                        <c:v>4957656</c:v>
                      </c:pt>
                      <c:pt idx="59">
                        <c:v>4902759</c:v>
                      </c:pt>
                      <c:pt idx="60">
                        <c:v>4848161</c:v>
                      </c:pt>
                      <c:pt idx="61">
                        <c:v>4769272</c:v>
                      </c:pt>
                      <c:pt idx="62">
                        <c:v>4719672</c:v>
                      </c:pt>
                      <c:pt idx="63">
                        <c:v>4675610</c:v>
                      </c:pt>
                      <c:pt idx="64">
                        <c:v>4658891</c:v>
                      </c:pt>
                      <c:pt idx="65">
                        <c:v>4671732</c:v>
                      </c:pt>
                      <c:pt idx="66">
                        <c:v>4669671</c:v>
                      </c:pt>
                      <c:pt idx="67">
                        <c:v>4675041</c:v>
                      </c:pt>
                      <c:pt idx="68">
                        <c:v>4667139</c:v>
                      </c:pt>
                      <c:pt idx="69">
                        <c:v>4683797</c:v>
                      </c:pt>
                      <c:pt idx="70">
                        <c:v>4683707</c:v>
                      </c:pt>
                      <c:pt idx="71">
                        <c:v>4695347</c:v>
                      </c:pt>
                      <c:pt idx="72">
                        <c:v>4706462</c:v>
                      </c:pt>
                      <c:pt idx="73">
                        <c:v>4727034</c:v>
                      </c:pt>
                      <c:pt idx="74">
                        <c:v>4753017</c:v>
                      </c:pt>
                      <c:pt idx="75">
                        <c:v>4750294</c:v>
                      </c:pt>
                      <c:pt idx="76">
                        <c:v>4758427</c:v>
                      </c:pt>
                      <c:pt idx="77">
                        <c:v>4777094</c:v>
                      </c:pt>
                      <c:pt idx="78">
                        <c:v>4800779</c:v>
                      </c:pt>
                      <c:pt idx="79">
                        <c:v>4823964</c:v>
                      </c:pt>
                      <c:pt idx="80">
                        <c:v>4835598</c:v>
                      </c:pt>
                      <c:pt idx="81">
                        <c:v>4829544</c:v>
                      </c:pt>
                      <c:pt idx="82">
                        <c:v>4832571</c:v>
                      </c:pt>
                      <c:pt idx="83">
                        <c:v>4854898</c:v>
                      </c:pt>
                      <c:pt idx="84">
                        <c:v>4860721</c:v>
                      </c:pt>
                      <c:pt idx="85">
                        <c:v>4856274</c:v>
                      </c:pt>
                      <c:pt idx="86">
                        <c:v>4841569</c:v>
                      </c:pt>
                      <c:pt idx="87">
                        <c:v>4839239</c:v>
                      </c:pt>
                      <c:pt idx="88">
                        <c:v>4850608</c:v>
                      </c:pt>
                      <c:pt idx="89">
                        <c:v>4819522</c:v>
                      </c:pt>
                      <c:pt idx="90">
                        <c:v>4792938</c:v>
                      </c:pt>
                      <c:pt idx="91">
                        <c:v>4759194</c:v>
                      </c:pt>
                      <c:pt idx="92">
                        <c:v>4732886</c:v>
                      </c:pt>
                      <c:pt idx="93">
                        <c:v>4733603</c:v>
                      </c:pt>
                      <c:pt idx="94">
                        <c:v>4752453</c:v>
                      </c:pt>
                      <c:pt idx="95">
                        <c:v>4765281</c:v>
                      </c:pt>
                      <c:pt idx="96">
                        <c:v>4774460</c:v>
                      </c:pt>
                      <c:pt idx="97">
                        <c:v>4793246</c:v>
                      </c:pt>
                      <c:pt idx="98">
                        <c:v>4808033</c:v>
                      </c:pt>
                      <c:pt idx="99">
                        <c:v>4784198</c:v>
                      </c:pt>
                      <c:pt idx="100">
                        <c:v>4789418</c:v>
                      </c:pt>
                      <c:pt idx="101">
                        <c:v>4825288</c:v>
                      </c:pt>
                      <c:pt idx="102">
                        <c:v>4866325</c:v>
                      </c:pt>
                      <c:pt idx="103">
                        <c:v>4902351</c:v>
                      </c:pt>
                      <c:pt idx="104">
                        <c:v>4930304</c:v>
                      </c:pt>
                      <c:pt idx="105">
                        <c:v>4746199</c:v>
                      </c:pt>
                      <c:pt idx="106">
                        <c:v>4333671</c:v>
                      </c:pt>
                      <c:pt idx="107">
                        <c:v>3906700</c:v>
                      </c:pt>
                      <c:pt idx="108">
                        <c:v>3491883</c:v>
                      </c:pt>
                      <c:pt idx="109">
                        <c:v>3105682</c:v>
                      </c:pt>
                      <c:pt idx="110">
                        <c:v>2773680</c:v>
                      </c:pt>
                      <c:pt idx="111">
                        <c:v>2494887</c:v>
                      </c:pt>
                      <c:pt idx="112">
                        <c:v>2190771</c:v>
                      </c:pt>
                      <c:pt idx="113">
                        <c:v>1833176</c:v>
                      </c:pt>
                      <c:pt idx="114">
                        <c:v>1520428</c:v>
                      </c:pt>
                      <c:pt idx="115">
                        <c:v>1218069</c:v>
                      </c:pt>
                      <c:pt idx="116">
                        <c:v>921455</c:v>
                      </c:pt>
                      <c:pt idx="117">
                        <c:v>774341</c:v>
                      </c:pt>
                      <c:pt idx="118">
                        <c:v>829627</c:v>
                      </c:pt>
                      <c:pt idx="119">
                        <c:v>925700</c:v>
                      </c:pt>
                      <c:pt idx="120">
                        <c:v>1060641</c:v>
                      </c:pt>
                      <c:pt idx="121">
                        <c:v>1178995</c:v>
                      </c:pt>
                      <c:pt idx="122">
                        <c:v>1288009</c:v>
                      </c:pt>
                      <c:pt idx="123">
                        <c:v>1403193</c:v>
                      </c:pt>
                      <c:pt idx="124">
                        <c:v>1541708</c:v>
                      </c:pt>
                      <c:pt idx="125">
                        <c:v>1762937</c:v>
                      </c:pt>
                      <c:pt idx="126">
                        <c:v>1924958</c:v>
                      </c:pt>
                      <c:pt idx="127">
                        <c:v>2071369</c:v>
                      </c:pt>
                      <c:pt idx="128">
                        <c:v>2240348</c:v>
                      </c:pt>
                      <c:pt idx="129">
                        <c:v>2486207</c:v>
                      </c:pt>
                      <c:pt idx="130">
                        <c:v>2746601</c:v>
                      </c:pt>
                      <c:pt idx="131">
                        <c:v>2995096</c:v>
                      </c:pt>
                      <c:pt idx="132">
                        <c:v>3187344</c:v>
                      </c:pt>
                    </c:numCache>
                  </c:numRef>
                </c:val>
                <c:smooth val="0"/>
                <c:extLst xmlns:c15="http://schemas.microsoft.com/office/drawing/2012/chart">
                  <c:ext xmlns:c16="http://schemas.microsoft.com/office/drawing/2014/chart" uri="{C3380CC4-5D6E-409C-BE32-E72D297353CC}">
                    <c16:uniqueId val="{00000008-995A-4FE2-9F1C-2C8D3FD27D2B}"/>
                  </c:ext>
                </c:extLst>
              </c15:ser>
            </c15:filteredLineSeries>
            <c15:filteredLine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flow'!$E$9:$E$147</c15:sqref>
                        </c15:fullRef>
                        <c15:formulaRef>
                          <c15:sqref>'domestic air flow'!$E$15:$E$147</c15:sqref>
                        </c15:formulaRef>
                      </c:ext>
                    </c:extLst>
                    <c:numCache>
                      <c:formatCode>_-* #,##0_-;\-* #,##0_-;_-* "-"??_-;_-@_-</c:formatCode>
                      <c:ptCount val="133"/>
                      <c:pt idx="6" formatCode="0%">
                        <c:v>-2.8381484835664612E-2</c:v>
                      </c:pt>
                      <c:pt idx="7" formatCode="0%">
                        <c:v>-4.1846548661620617E-2</c:v>
                      </c:pt>
                      <c:pt idx="8" formatCode="0%">
                        <c:v>-4.2614608783465485E-2</c:v>
                      </c:pt>
                      <c:pt idx="9" formatCode="0%">
                        <c:v>-5.1399984339033818E-2</c:v>
                      </c:pt>
                      <c:pt idx="10" formatCode="0%">
                        <c:v>-5.9022760625957578E-2</c:v>
                      </c:pt>
                      <c:pt idx="11" formatCode="0%">
                        <c:v>-6.1029483051071531E-2</c:v>
                      </c:pt>
                      <c:pt idx="12" formatCode="0%">
                        <c:v>-5.8742344431687257E-2</c:v>
                      </c:pt>
                      <c:pt idx="13" formatCode="0%">
                        <c:v>-4.5290129855237012E-2</c:v>
                      </c:pt>
                      <c:pt idx="14" formatCode="0%">
                        <c:v>-3.1362354670710517E-2</c:v>
                      </c:pt>
                      <c:pt idx="15" formatCode="0%">
                        <c:v>-1.6415822634784159E-2</c:v>
                      </c:pt>
                      <c:pt idx="16" formatCode="0%">
                        <c:v>1.5876206856572735E-3</c:v>
                      </c:pt>
                      <c:pt idx="17" formatCode="0%">
                        <c:v>1.4463577526629931E-2</c:v>
                      </c:pt>
                      <c:pt idx="18" formatCode="0%">
                        <c:v>4.8003143230000494E-3</c:v>
                      </c:pt>
                      <c:pt idx="19" formatCode="0%">
                        <c:v>5.7386868193577828E-3</c:v>
                      </c:pt>
                      <c:pt idx="20" formatCode="0%">
                        <c:v>6.2159261552171404E-3</c:v>
                      </c:pt>
                      <c:pt idx="21" formatCode="0%">
                        <c:v>9.1548504025601857E-3</c:v>
                      </c:pt>
                      <c:pt idx="22" formatCode="0%">
                        <c:v>7.4983598745204817E-3</c:v>
                      </c:pt>
                      <c:pt idx="23" formatCode="0%">
                        <c:v>3.6291376318234327E-3</c:v>
                      </c:pt>
                      <c:pt idx="24" formatCode="0%">
                        <c:v>9.7560632386155637E-3</c:v>
                      </c:pt>
                      <c:pt idx="25" formatCode="0%">
                        <c:v>1.8866795385707756E-2</c:v>
                      </c:pt>
                      <c:pt idx="26" formatCode="0%">
                        <c:v>2.855547577469706E-2</c:v>
                      </c:pt>
                      <c:pt idx="27" formatCode="0%">
                        <c:v>3.7780454107567633E-2</c:v>
                      </c:pt>
                      <c:pt idx="28" formatCode="0%">
                        <c:v>4.8445820575471601E-2</c:v>
                      </c:pt>
                      <c:pt idx="29" formatCode="0%">
                        <c:v>5.5991855236628196E-2</c:v>
                      </c:pt>
                      <c:pt idx="30" formatCode="0%">
                        <c:v>5.9342745058209655E-2</c:v>
                      </c:pt>
                      <c:pt idx="31" formatCode="0%">
                        <c:v>7.1259357609212134E-2</c:v>
                      </c:pt>
                      <c:pt idx="32" formatCode="0%">
                        <c:v>7.8503155186284895E-2</c:v>
                      </c:pt>
                      <c:pt idx="33" formatCode="0%">
                        <c:v>8.4380920570257825E-2</c:v>
                      </c:pt>
                      <c:pt idx="34" formatCode="0%">
                        <c:v>9.1867622478668351E-2</c:v>
                      </c:pt>
                      <c:pt idx="35" formatCode="0%">
                        <c:v>9.8734713719068487E-2</c:v>
                      </c:pt>
                      <c:pt idx="36" formatCode="0%">
                        <c:v>9.7873335098585978E-2</c:v>
                      </c:pt>
                      <c:pt idx="37" formatCode="0%">
                        <c:v>8.9103521737794483E-2</c:v>
                      </c:pt>
                      <c:pt idx="38" formatCode="0%">
                        <c:v>7.5517285717179791E-2</c:v>
                      </c:pt>
                      <c:pt idx="39" formatCode="0%">
                        <c:v>6.815457741741468E-2</c:v>
                      </c:pt>
                      <c:pt idx="40" formatCode="0%">
                        <c:v>5.9112481187836803E-2</c:v>
                      </c:pt>
                      <c:pt idx="41" formatCode="0%">
                        <c:v>5.3161159883503187E-2</c:v>
                      </c:pt>
                      <c:pt idx="42" formatCode="0%">
                        <c:v>5.5169355684388716E-2</c:v>
                      </c:pt>
                      <c:pt idx="43" formatCode="0%">
                        <c:v>5.1662643757508238E-2</c:v>
                      </c:pt>
                      <c:pt idx="44" formatCode="0%">
                        <c:v>4.8269113811459333E-2</c:v>
                      </c:pt>
                      <c:pt idx="45" formatCode="0%">
                        <c:v>4.6636332080622185E-2</c:v>
                      </c:pt>
                      <c:pt idx="46" formatCode="0%">
                        <c:v>4.0537626694096093E-2</c:v>
                      </c:pt>
                      <c:pt idx="47" formatCode="0%">
                        <c:v>3.1150847810766092E-2</c:v>
                      </c:pt>
                      <c:pt idx="48" formatCode="0%">
                        <c:v>2.4452333845125025E-2</c:v>
                      </c:pt>
                      <c:pt idx="49" formatCode="0%">
                        <c:v>2.4183521848561117E-2</c:v>
                      </c:pt>
                      <c:pt idx="50" formatCode="0%">
                        <c:v>2.508046668950064E-2</c:v>
                      </c:pt>
                      <c:pt idx="51" formatCode="0%">
                        <c:v>1.8968807161452269E-2</c:v>
                      </c:pt>
                      <c:pt idx="52" formatCode="0%">
                        <c:v>7.7946128783354862E-3</c:v>
                      </c:pt>
                      <c:pt idx="53" formatCode="0%">
                        <c:v>-7.2181287818666416E-3</c:v>
                      </c:pt>
                      <c:pt idx="54" formatCode="0%">
                        <c:v>-2.6735109212579451E-2</c:v>
                      </c:pt>
                      <c:pt idx="55" formatCode="0%">
                        <c:v>-3.9478523892751687E-2</c:v>
                      </c:pt>
                      <c:pt idx="56" formatCode="0%">
                        <c:v>-4.7489303655296085E-2</c:v>
                      </c:pt>
                      <c:pt idx="57" formatCode="0%">
                        <c:v>-6.2104961670161433E-2</c:v>
                      </c:pt>
                      <c:pt idx="58" formatCode="0%">
                        <c:v>-7.1115205632602638E-2</c:v>
                      </c:pt>
                      <c:pt idx="59" formatCode="0%">
                        <c:v>-8.0185397811697964E-2</c:v>
                      </c:pt>
                      <c:pt idx="60" formatCode="0%">
                        <c:v>-8.9806699235785936E-2</c:v>
                      </c:pt>
                      <c:pt idx="61" formatCode="0%">
                        <c:v>-0.10627053478852951</c:v>
                      </c:pt>
                      <c:pt idx="62" formatCode="0%">
                        <c:v>-0.11504966378925319</c:v>
                      </c:pt>
                      <c:pt idx="63" formatCode="0%">
                        <c:v>-0.12029567755582854</c:v>
                      </c:pt>
                      <c:pt idx="64" formatCode="0%">
                        <c:v>-0.11576684015806868</c:v>
                      </c:pt>
                      <c:pt idx="65" formatCode="0%">
                        <c:v>-0.10272522514303538</c:v>
                      </c:pt>
                      <c:pt idx="66" formatCode="0%">
                        <c:v>-9.1759205484215914E-2</c:v>
                      </c:pt>
                      <c:pt idx="67" formatCode="0%">
                        <c:v>-8.1933433197153016E-2</c:v>
                      </c:pt>
                      <c:pt idx="68" formatCode="0%">
                        <c:v>-7.732487141352111E-2</c:v>
                      </c:pt>
                      <c:pt idx="69" formatCode="0%">
                        <c:v>-6.2691524695166423E-2</c:v>
                      </c:pt>
                      <c:pt idx="70" formatCode="0%">
                        <c:v>-5.5257766976974605E-2</c:v>
                      </c:pt>
                      <c:pt idx="71" formatCode="0%">
                        <c:v>-4.230515919709698E-2</c:v>
                      </c:pt>
                      <c:pt idx="72" formatCode="0%">
                        <c:v>-2.9227370955708772E-2</c:v>
                      </c:pt>
                      <c:pt idx="73" formatCode="0%">
                        <c:v>-8.8562782747555607E-3</c:v>
                      </c:pt>
                      <c:pt idx="74" formatCode="0%">
                        <c:v>7.0651096093118336E-3</c:v>
                      </c:pt>
                      <c:pt idx="75" formatCode="0%">
                        <c:v>1.5973102974799012E-2</c:v>
                      </c:pt>
                      <c:pt idx="76" formatCode="0%">
                        <c:v>2.1364741093964208E-2</c:v>
                      </c:pt>
                      <c:pt idx="77" formatCode="0%">
                        <c:v>2.2553091658511232E-2</c:v>
                      </c:pt>
                      <c:pt idx="78" formatCode="0%">
                        <c:v>2.807649618142263E-2</c:v>
                      </c:pt>
                      <c:pt idx="79" formatCode="0%">
                        <c:v>3.1854907796530552E-2</c:v>
                      </c:pt>
                      <c:pt idx="80" formatCode="0%">
                        <c:v>3.6094703843189586E-2</c:v>
                      </c:pt>
                      <c:pt idx="81" formatCode="0%">
                        <c:v>3.1117275150908546E-2</c:v>
                      </c:pt>
                      <c:pt idx="82" formatCode="0%">
                        <c:v>3.1783371590067437E-2</c:v>
                      </c:pt>
                      <c:pt idx="83" formatCode="0%">
                        <c:v>3.3980662132106529E-2</c:v>
                      </c:pt>
                      <c:pt idx="84" formatCode="0%">
                        <c:v>3.2776000316161055E-2</c:v>
                      </c:pt>
                      <c:pt idx="85" formatCode="0%">
                        <c:v>2.7340611470110011E-2</c:v>
                      </c:pt>
                      <c:pt idx="86" formatCode="0%">
                        <c:v>1.8630692884119709E-2</c:v>
                      </c:pt>
                      <c:pt idx="87" formatCode="0%">
                        <c:v>1.8724104234390544E-2</c:v>
                      </c:pt>
                      <c:pt idx="88" formatCode="0%">
                        <c:v>1.9372158068201951E-2</c:v>
                      </c:pt>
                      <c:pt idx="89" formatCode="0%">
                        <c:v>8.881550164179311E-3</c:v>
                      </c:pt>
                      <c:pt idx="90" formatCode="0%">
                        <c:v>-1.6332765994852086E-3</c:v>
                      </c:pt>
                      <c:pt idx="91" formatCode="0%">
                        <c:v>-1.3426717114804339E-2</c:v>
                      </c:pt>
                      <c:pt idx="92" formatCode="0%">
                        <c:v>-2.1240806204320541E-2</c:v>
                      </c:pt>
                      <c:pt idx="93" formatCode="0%">
                        <c:v>-1.9865436571237367E-2</c:v>
                      </c:pt>
                      <c:pt idx="94" formatCode="0%">
                        <c:v>-1.6578752800527917E-2</c:v>
                      </c:pt>
                      <c:pt idx="95" formatCode="0%">
                        <c:v>-1.8459090180679389E-2</c:v>
                      </c:pt>
                      <c:pt idx="96" formatCode="0%">
                        <c:v>-1.7746544185523093E-2</c:v>
                      </c:pt>
                      <c:pt idx="97" formatCode="0%">
                        <c:v>-1.2978674597026445E-2</c:v>
                      </c:pt>
                      <c:pt idx="98" formatCode="0%">
                        <c:v>-6.9266801733074545E-3</c:v>
                      </c:pt>
                      <c:pt idx="99" formatCode="0%">
                        <c:v>-1.1373895771628556E-2</c:v>
                      </c:pt>
                      <c:pt idx="100" formatCode="0%">
                        <c:v>-1.2614913429409262E-2</c:v>
                      </c:pt>
                      <c:pt idx="101" formatCode="0%">
                        <c:v>1.1963842057365855E-3</c:v>
                      </c:pt>
                      <c:pt idx="102" formatCode="0%">
                        <c:v>1.531148535616359E-2</c:v>
                      </c:pt>
                      <c:pt idx="103" formatCode="0%">
                        <c:v>3.0080093393965449E-2</c:v>
                      </c:pt>
                      <c:pt idx="104" formatCode="0%">
                        <c:v>4.1711970243948404E-2</c:v>
                      </c:pt>
                      <c:pt idx="105" formatCode="0%">
                        <c:v>2.6609751599363106E-3</c:v>
                      </c:pt>
                      <c:pt idx="106" formatCode="0%">
                        <c:v>-8.811912500765394E-2</c:v>
                      </c:pt>
                      <c:pt idx="107" formatCode="0%">
                        <c:v>-0.18017426464462433</c:v>
                      </c:pt>
                      <c:pt idx="108" formatCode="0%">
                        <c:v>-0.26863289251559341</c:v>
                      </c:pt>
                      <c:pt idx="109" formatCode="0%">
                        <c:v>-0.35207122688883485</c:v>
                      </c:pt>
                      <c:pt idx="110" formatCode="0%">
                        <c:v>-0.4231154403474352</c:v>
                      </c:pt>
                      <c:pt idx="111" formatCode="0%">
                        <c:v>-0.47851510326286661</c:v>
                      </c:pt>
                      <c:pt idx="112" formatCode="0%">
                        <c:v>-0.54258095660057237</c:v>
                      </c:pt>
                      <c:pt idx="113" formatCode="0%">
                        <c:v>-0.62008982676267199</c:v>
                      </c:pt>
                      <c:pt idx="114" formatCode="0%">
                        <c:v>-0.68756135276620445</c:v>
                      </c:pt>
                      <c:pt idx="115" formatCode="0%">
                        <c:v>-0.75153370291111343</c:v>
                      </c:pt>
                      <c:pt idx="116" formatCode="0%">
                        <c:v>-0.81310381672205201</c:v>
                      </c:pt>
                      <c:pt idx="117" formatCode="0%">
                        <c:v>-0.83685028798834604</c:v>
                      </c:pt>
                      <c:pt idx="118" formatCode="0%">
                        <c:v>-0.80856253278109946</c:v>
                      </c:pt>
                      <c:pt idx="119" formatCode="0%">
                        <c:v>-0.7630480968592418</c:v>
                      </c:pt>
                      <c:pt idx="120" formatCode="0%">
                        <c:v>-0.69625528690394267</c:v>
                      </c:pt>
                      <c:pt idx="121" formatCode="0%">
                        <c:v>-0.62037484842298729</c:v>
                      </c:pt>
                      <c:pt idx="122" formatCode="0%">
                        <c:v>-0.5356317239191255</c:v>
                      </c:pt>
                      <c:pt idx="123" formatCode="0%">
                        <c:v>-0.4375725233247037</c:v>
                      </c:pt>
                      <c:pt idx="124" formatCode="0%">
                        <c:v>-0.29627149528636265</c:v>
                      </c:pt>
                      <c:pt idx="125" formatCode="0%">
                        <c:v>-3.8315469982151198E-2</c:v>
                      </c:pt>
                      <c:pt idx="126" formatCode="0%">
                        <c:v>0.26606324008765952</c:v>
                      </c:pt>
                      <c:pt idx="127" formatCode="0%">
                        <c:v>0.7005350271618439</c:v>
                      </c:pt>
                      <c:pt idx="128" formatCode="0%">
                        <c:v>1.4313156909452984</c:v>
                      </c:pt>
                      <c:pt idx="129" formatCode="0%">
                        <c:v>2.2107391962972387</c:v>
                      </c:pt>
                      <c:pt idx="130" formatCode="0%">
                        <c:v>2.3106456274928373</c:v>
                      </c:pt>
                      <c:pt idx="131" formatCode="0%">
                        <c:v>2.2354931403262395</c:v>
                      </c:pt>
                      <c:pt idx="132" formatCode="0%">
                        <c:v>2.0051110601985025</c:v>
                      </c:pt>
                    </c:numCache>
                  </c:numRef>
                </c:val>
                <c:smooth val="0"/>
                <c:extLst xmlns:c15="http://schemas.microsoft.com/office/drawing/2012/chart">
                  <c:ext xmlns:c16="http://schemas.microsoft.com/office/drawing/2014/chart" uri="{C3380CC4-5D6E-409C-BE32-E72D297353CC}">
                    <c16:uniqueId val="{00000009-995A-4FE2-9F1C-2C8D3FD27D2B}"/>
                  </c:ext>
                </c:extLst>
              </c15:ser>
            </c15:filteredLineSeries>
            <c15:filteredLine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flow'!$F$9:$F$147</c15:sqref>
                        </c15:fullRef>
                        <c15:formulaRef>
                          <c15:sqref>'domestic air flow'!$F$15:$F$147</c15:sqref>
                        </c15:formulaRef>
                      </c:ext>
                    </c:extLst>
                    <c:numCache>
                      <c:formatCode>_-* #,##0_-;\-* #,##0_-;_-* "-"??_-;_-@_-</c:formatCode>
                      <c:ptCount val="133"/>
                      <c:pt idx="0">
                        <c:v>36092893</c:v>
                      </c:pt>
                      <c:pt idx="1">
                        <c:v>35893466</c:v>
                      </c:pt>
                      <c:pt idx="2">
                        <c:v>35730602</c:v>
                      </c:pt>
                      <c:pt idx="3">
                        <c:v>35517186</c:v>
                      </c:pt>
                      <c:pt idx="4">
                        <c:v>35227027</c:v>
                      </c:pt>
                      <c:pt idx="5">
                        <c:v>35150241</c:v>
                      </c:pt>
                      <c:pt idx="6">
                        <c:v>35578963</c:v>
                      </c:pt>
                      <c:pt idx="7">
                        <c:v>35498745</c:v>
                      </c:pt>
                      <c:pt idx="8">
                        <c:v>35476094</c:v>
                      </c:pt>
                      <c:pt idx="9">
                        <c:v>35417358</c:v>
                      </c:pt>
                      <c:pt idx="10">
                        <c:v>35470953</c:v>
                      </c:pt>
                      <c:pt idx="11">
                        <c:v>35574200</c:v>
                      </c:pt>
                      <c:pt idx="12">
                        <c:v>35451329</c:v>
                      </c:pt>
                      <c:pt idx="13">
                        <c:v>35304809</c:v>
                      </c:pt>
                      <c:pt idx="14">
                        <c:v>35158343</c:v>
                      </c:pt>
                      <c:pt idx="15">
                        <c:v>35046219</c:v>
                      </c:pt>
                      <c:pt idx="16">
                        <c:v>35046384</c:v>
                      </c:pt>
                      <c:pt idx="17">
                        <c:v>35158845</c:v>
                      </c:pt>
                      <c:pt idx="18">
                        <c:v>35179052</c:v>
                      </c:pt>
                      <c:pt idx="19">
                        <c:v>35101879</c:v>
                      </c:pt>
                      <c:pt idx="20">
                        <c:v>35057180</c:v>
                      </c:pt>
                      <c:pt idx="21">
                        <c:v>35025474</c:v>
                      </c:pt>
                      <c:pt idx="22">
                        <c:v>34984771</c:v>
                      </c:pt>
                      <c:pt idx="23">
                        <c:v>35042611</c:v>
                      </c:pt>
                      <c:pt idx="24">
                        <c:v>35139087</c:v>
                      </c:pt>
                      <c:pt idx="25">
                        <c:v>35357979</c:v>
                      </c:pt>
                      <c:pt idx="26">
                        <c:v>35555561</c:v>
                      </c:pt>
                      <c:pt idx="27">
                        <c:v>35698164</c:v>
                      </c:pt>
                      <c:pt idx="28">
                        <c:v>35818763</c:v>
                      </c:pt>
                      <c:pt idx="29">
                        <c:v>35817392</c:v>
                      </c:pt>
                      <c:pt idx="30">
                        <c:v>35878983</c:v>
                      </c:pt>
                      <c:pt idx="31">
                        <c:v>36022923</c:v>
                      </c:pt>
                      <c:pt idx="32">
                        <c:v>36083002</c:v>
                      </c:pt>
                      <c:pt idx="33">
                        <c:v>36142926</c:v>
                      </c:pt>
                      <c:pt idx="34">
                        <c:v>36285798</c:v>
                      </c:pt>
                      <c:pt idx="35">
                        <c:v>36334117</c:v>
                      </c:pt>
                      <c:pt idx="36">
                        <c:v>36409207</c:v>
                      </c:pt>
                      <c:pt idx="37">
                        <c:v>36430528</c:v>
                      </c:pt>
                      <c:pt idx="38">
                        <c:v>36414970</c:v>
                      </c:pt>
                      <c:pt idx="39">
                        <c:v>36406590</c:v>
                      </c:pt>
                      <c:pt idx="40">
                        <c:v>36488008</c:v>
                      </c:pt>
                      <c:pt idx="41">
                        <c:v>36638981</c:v>
                      </c:pt>
                      <c:pt idx="42">
                        <c:v>36859585</c:v>
                      </c:pt>
                      <c:pt idx="43">
                        <c:v>36998752</c:v>
                      </c:pt>
                      <c:pt idx="44">
                        <c:v>37197126</c:v>
                      </c:pt>
                      <c:pt idx="45">
                        <c:v>37459407</c:v>
                      </c:pt>
                      <c:pt idx="46">
                        <c:v>37628776</c:v>
                      </c:pt>
                      <c:pt idx="47">
                        <c:v>37765911</c:v>
                      </c:pt>
                      <c:pt idx="48">
                        <c:v>37979809</c:v>
                      </c:pt>
                      <c:pt idx="49">
                        <c:v>38194883</c:v>
                      </c:pt>
                      <c:pt idx="50">
                        <c:v>38352974</c:v>
                      </c:pt>
                      <c:pt idx="51">
                        <c:v>38552557</c:v>
                      </c:pt>
                      <c:pt idx="52">
                        <c:v>38620349</c:v>
                      </c:pt>
                      <c:pt idx="53">
                        <c:v>38597556</c:v>
                      </c:pt>
                      <c:pt idx="54">
                        <c:v>38552507</c:v>
                      </c:pt>
                      <c:pt idx="55">
                        <c:v>38562331</c:v>
                      </c:pt>
                      <c:pt idx="56">
                        <c:v>38663236</c:v>
                      </c:pt>
                      <c:pt idx="57">
                        <c:v>38620638</c:v>
                      </c:pt>
                      <c:pt idx="58">
                        <c:v>38620776</c:v>
                      </c:pt>
                      <c:pt idx="59">
                        <c:v>38586439</c:v>
                      </c:pt>
                      <c:pt idx="60">
                        <c:v>38513774</c:v>
                      </c:pt>
                      <c:pt idx="61">
                        <c:v>38443949</c:v>
                      </c:pt>
                      <c:pt idx="62">
                        <c:v>38542592</c:v>
                      </c:pt>
                      <c:pt idx="63">
                        <c:v>38557687</c:v>
                      </c:pt>
                      <c:pt idx="64">
                        <c:v>38602214</c:v>
                      </c:pt>
                      <c:pt idx="65">
                        <c:v>38676296</c:v>
                      </c:pt>
                      <c:pt idx="66">
                        <c:v>38801610</c:v>
                      </c:pt>
                      <c:pt idx="67">
                        <c:v>38898716</c:v>
                      </c:pt>
                      <c:pt idx="68">
                        <c:v>38851190</c:v>
                      </c:pt>
                      <c:pt idx="69">
                        <c:v>38935048</c:v>
                      </c:pt>
                      <c:pt idx="70">
                        <c:v>39053144</c:v>
                      </c:pt>
                      <c:pt idx="71">
                        <c:v>39202861</c:v>
                      </c:pt>
                      <c:pt idx="72">
                        <c:v>39359795</c:v>
                      </c:pt>
                      <c:pt idx="73">
                        <c:v>39436995</c:v>
                      </c:pt>
                      <c:pt idx="74">
                        <c:v>39515821</c:v>
                      </c:pt>
                      <c:pt idx="75">
                        <c:v>39508819</c:v>
                      </c:pt>
                      <c:pt idx="76">
                        <c:v>39561262</c:v>
                      </c:pt>
                      <c:pt idx="77">
                        <c:v>39577108</c:v>
                      </c:pt>
                      <c:pt idx="78">
                        <c:v>39546492</c:v>
                      </c:pt>
                      <c:pt idx="79">
                        <c:v>39536002</c:v>
                      </c:pt>
                      <c:pt idx="80">
                        <c:v>39433058</c:v>
                      </c:pt>
                      <c:pt idx="81">
                        <c:v>39201148</c:v>
                      </c:pt>
                      <c:pt idx="82">
                        <c:v>39229016</c:v>
                      </c:pt>
                      <c:pt idx="83">
                        <c:v>39365865</c:v>
                      </c:pt>
                      <c:pt idx="84">
                        <c:v>39415180</c:v>
                      </c:pt>
                      <c:pt idx="85">
                        <c:v>39519823</c:v>
                      </c:pt>
                      <c:pt idx="86">
                        <c:v>39597656</c:v>
                      </c:pt>
                      <c:pt idx="87">
                        <c:v>39624581</c:v>
                      </c:pt>
                      <c:pt idx="88">
                        <c:v>39704728</c:v>
                      </c:pt>
                      <c:pt idx="89">
                        <c:v>39774611</c:v>
                      </c:pt>
                      <c:pt idx="90">
                        <c:v>39851419</c:v>
                      </c:pt>
                      <c:pt idx="91">
                        <c:v>39900008</c:v>
                      </c:pt>
                      <c:pt idx="92">
                        <c:v>39969564</c:v>
                      </c:pt>
                      <c:pt idx="93">
                        <c:v>40154463</c:v>
                      </c:pt>
                      <c:pt idx="94">
                        <c:v>40117918</c:v>
                      </c:pt>
                      <c:pt idx="95">
                        <c:v>40053748</c:v>
                      </c:pt>
                      <c:pt idx="96">
                        <c:v>39847507</c:v>
                      </c:pt>
                      <c:pt idx="97">
                        <c:v>39627164</c:v>
                      </c:pt>
                      <c:pt idx="98">
                        <c:v>39390560</c:v>
                      </c:pt>
                      <c:pt idx="99">
                        <c:v>39158644</c:v>
                      </c:pt>
                      <c:pt idx="100">
                        <c:v>38933171</c:v>
                      </c:pt>
                      <c:pt idx="101">
                        <c:v>38677945</c:v>
                      </c:pt>
                      <c:pt idx="102">
                        <c:v>38542529</c:v>
                      </c:pt>
                      <c:pt idx="103">
                        <c:v>38393712</c:v>
                      </c:pt>
                      <c:pt idx="104">
                        <c:v>38199326</c:v>
                      </c:pt>
                      <c:pt idx="105">
                        <c:v>36361887</c:v>
                      </c:pt>
                      <c:pt idx="106">
                        <c:v>33071901</c:v>
                      </c:pt>
                      <c:pt idx="107">
                        <c:v>29566253</c:v>
                      </c:pt>
                      <c:pt idx="108">
                        <c:v>26233929</c:v>
                      </c:pt>
                      <c:pt idx="109">
                        <c:v>23110173</c:v>
                      </c:pt>
                      <c:pt idx="110">
                        <c:v>20410161</c:v>
                      </c:pt>
                      <c:pt idx="111">
                        <c:v>17945929</c:v>
                      </c:pt>
                      <c:pt idx="112">
                        <c:v>15245550</c:v>
                      </c:pt>
                      <c:pt idx="113">
                        <c:v>12516750</c:v>
                      </c:pt>
                      <c:pt idx="114">
                        <c:v>9998185</c:v>
                      </c:pt>
                      <c:pt idx="115">
                        <c:v>7629038</c:v>
                      </c:pt>
                      <c:pt idx="116">
                        <c:v>5187698</c:v>
                      </c:pt>
                      <c:pt idx="117">
                        <c:v>4031022</c:v>
                      </c:pt>
                      <c:pt idx="118">
                        <c:v>4288867</c:v>
                      </c:pt>
                      <c:pt idx="119">
                        <c:v>4872323</c:v>
                      </c:pt>
                      <c:pt idx="120">
                        <c:v>5856441</c:v>
                      </c:pt>
                      <c:pt idx="121">
                        <c:v>6712749</c:v>
                      </c:pt>
                      <c:pt idx="122">
                        <c:v>7713730</c:v>
                      </c:pt>
                      <c:pt idx="123">
                        <c:v>8686435</c:v>
                      </c:pt>
                      <c:pt idx="124">
                        <c:v>10246138</c:v>
                      </c:pt>
                      <c:pt idx="125">
                        <c:v>11770337</c:v>
                      </c:pt>
                      <c:pt idx="126">
                        <c:v>13049821</c:v>
                      </c:pt>
                      <c:pt idx="127">
                        <c:v>14030102</c:v>
                      </c:pt>
                      <c:pt idx="128">
                        <c:v>15403810</c:v>
                      </c:pt>
                      <c:pt idx="129">
                        <c:v>17154803</c:v>
                      </c:pt>
                      <c:pt idx="130">
                        <c:v>19102708</c:v>
                      </c:pt>
                      <c:pt idx="131">
                        <c:v>20877013</c:v>
                      </c:pt>
                      <c:pt idx="132">
                        <c:v>22235726</c:v>
                      </c:pt>
                    </c:numCache>
                  </c:numRef>
                </c:val>
                <c:smooth val="0"/>
                <c:extLst xmlns:c15="http://schemas.microsoft.com/office/drawing/2012/chart">
                  <c:ext xmlns:c16="http://schemas.microsoft.com/office/drawing/2014/chart" uri="{C3380CC4-5D6E-409C-BE32-E72D297353CC}">
                    <c16:uniqueId val="{0000000A-995A-4FE2-9F1C-2C8D3FD27D2B}"/>
                  </c:ext>
                </c:extLst>
              </c15:ser>
            </c15:filteredLineSeries>
            <c15:filteredLine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flow'!$G$9:$G$147</c15:sqref>
                        </c15:fullRef>
                        <c15:formulaRef>
                          <c15:sqref>'domestic air flow'!$G$15:$G$147</c15:sqref>
                        </c15:formulaRef>
                      </c:ext>
                    </c:extLst>
                    <c:numCache>
                      <c:formatCode>_-* #,##0_-;\-* #,##0_-;_-* "-"??_-;_-@_-</c:formatCode>
                      <c:ptCount val="133"/>
                      <c:pt idx="6" formatCode="0%">
                        <c:v>-8.0176901997533554E-4</c:v>
                      </c:pt>
                      <c:pt idx="7" formatCode="0%">
                        <c:v>-7.0264731345990195E-3</c:v>
                      </c:pt>
                      <c:pt idx="8" formatCode="0%">
                        <c:v>-4.6855630017836273E-3</c:v>
                      </c:pt>
                      <c:pt idx="9" formatCode="0%">
                        <c:v>-3.6541221245456612E-3</c:v>
                      </c:pt>
                      <c:pt idx="10" formatCode="0%">
                        <c:v>-1.6016665627783502E-2</c:v>
                      </c:pt>
                      <c:pt idx="11" formatCode="0%">
                        <c:v>-1.6600733434698759E-2</c:v>
                      </c:pt>
                      <c:pt idx="12" formatCode="0%">
                        <c:v>-1.7775355386446857E-2</c:v>
                      </c:pt>
                      <c:pt idx="13" formatCode="0%">
                        <c:v>-1.6400115831666968E-2</c:v>
                      </c:pt>
                      <c:pt idx="14" formatCode="0%">
                        <c:v>-1.6015935023988681E-2</c:v>
                      </c:pt>
                      <c:pt idx="15" formatCode="0%">
                        <c:v>-1.3260256598031161E-2</c:v>
                      </c:pt>
                      <c:pt idx="16" formatCode="0%">
                        <c:v>-5.1279660926254154E-3</c:v>
                      </c:pt>
                      <c:pt idx="17" formatCode="0%">
                        <c:v>2.4477783808082566E-4</c:v>
                      </c:pt>
                      <c:pt idx="18" formatCode="0%">
                        <c:v>-1.1240097132679218E-2</c:v>
                      </c:pt>
                      <c:pt idx="19" formatCode="0%">
                        <c:v>-1.1179719170353769E-2</c:v>
                      </c:pt>
                      <c:pt idx="20" formatCode="0%">
                        <c:v>-1.1808346206321362E-2</c:v>
                      </c:pt>
                      <c:pt idx="21" formatCode="0%">
                        <c:v>-1.1064744016196804E-2</c:v>
                      </c:pt>
                      <c:pt idx="22" formatCode="0%">
                        <c:v>-1.3706482597183109E-2</c:v>
                      </c:pt>
                      <c:pt idx="23" formatCode="0%">
                        <c:v>-1.4943104834402461E-2</c:v>
                      </c:pt>
                      <c:pt idx="24" formatCode="0%">
                        <c:v>-8.8076246732527296E-3</c:v>
                      </c:pt>
                      <c:pt idx="25" formatCode="0%">
                        <c:v>1.5060271250865568E-3</c:v>
                      </c:pt>
                      <c:pt idx="26" formatCode="0%">
                        <c:v>1.1297972717314921E-2</c:v>
                      </c:pt>
                      <c:pt idx="27" formatCode="0%">
                        <c:v>1.8602434687747627E-2</c:v>
                      </c:pt>
                      <c:pt idx="28" formatCode="0%">
                        <c:v>2.2038764398632397E-2</c:v>
                      </c:pt>
                      <c:pt idx="29" formatCode="0%">
                        <c:v>1.8730620985985175E-2</c:v>
                      </c:pt>
                      <c:pt idx="30" formatCode="0%">
                        <c:v>1.9896243935169144E-2</c:v>
                      </c:pt>
                      <c:pt idx="31" formatCode="0%">
                        <c:v>2.6239165145546767E-2</c:v>
                      </c:pt>
                      <c:pt idx="32" formatCode="0%">
                        <c:v>2.9261395240575541E-2</c:v>
                      </c:pt>
                      <c:pt idx="33" formatCode="0%">
                        <c:v>3.1903979372270595E-2</c:v>
                      </c:pt>
                      <c:pt idx="34" formatCode="0%">
                        <c:v>3.7188381195920932E-2</c:v>
                      </c:pt>
                      <c:pt idx="35" formatCode="0%">
                        <c:v>3.6855301678291041E-2</c:v>
                      </c:pt>
                      <c:pt idx="36" formatCode="0%">
                        <c:v>3.6145503723531577E-2</c:v>
                      </c:pt>
                      <c:pt idx="37" formatCode="0%">
                        <c:v>3.0334001838736316E-2</c:v>
                      </c:pt>
                      <c:pt idx="38" formatCode="0%">
                        <c:v>2.4170874423834855E-2</c:v>
                      </c:pt>
                      <c:pt idx="39" formatCode="0%">
                        <c:v>1.9844886140362849E-2</c:v>
                      </c:pt>
                      <c:pt idx="40" formatCode="0%">
                        <c:v>1.8684201908368527E-2</c:v>
                      </c:pt>
                      <c:pt idx="41" formatCode="0%">
                        <c:v>2.2938269765704886E-2</c:v>
                      </c:pt>
                      <c:pt idx="42" formatCode="0%">
                        <c:v>2.7330819270992159E-2</c:v>
                      </c:pt>
                      <c:pt idx="43" formatCode="0%">
                        <c:v>2.7089112118969357E-2</c:v>
                      </c:pt>
                      <c:pt idx="44" formatCode="0%">
                        <c:v>3.0876699228074206E-2</c:v>
                      </c:pt>
                      <c:pt idx="45" formatCode="0%">
                        <c:v>3.6424306100729088E-2</c:v>
                      </c:pt>
                      <c:pt idx="46" formatCode="0%">
                        <c:v>3.7011119336551448E-2</c:v>
                      </c:pt>
                      <c:pt idx="47" formatCode="0%">
                        <c:v>3.940632436450843E-2</c:v>
                      </c:pt>
                      <c:pt idx="48" formatCode="0%">
                        <c:v>4.313749541427804E-2</c:v>
                      </c:pt>
                      <c:pt idx="49" formatCode="0%">
                        <c:v>4.843067330783677E-2</c:v>
                      </c:pt>
                      <c:pt idx="50" formatCode="0%">
                        <c:v>5.3219980683768243E-2</c:v>
                      </c:pt>
                      <c:pt idx="51" formatCode="0%">
                        <c:v>5.8944465823357807E-2</c:v>
                      </c:pt>
                      <c:pt idx="52" formatCode="0%">
                        <c:v>5.8439501548015443E-2</c:v>
                      </c:pt>
                      <c:pt idx="53" formatCode="0%">
                        <c:v>5.3456044533552939E-2</c:v>
                      </c:pt>
                      <c:pt idx="54" formatCode="0%">
                        <c:v>4.5928949010142141E-2</c:v>
                      </c:pt>
                      <c:pt idx="55" formatCode="0%">
                        <c:v>4.226031732097342E-2</c:v>
                      </c:pt>
                      <c:pt idx="56" formatCode="0%">
                        <c:v>3.9414604235821875E-2</c:v>
                      </c:pt>
                      <c:pt idx="57" formatCode="0%">
                        <c:v>3.0999716573196154E-2</c:v>
                      </c:pt>
                      <c:pt idx="58" formatCode="0%">
                        <c:v>2.6362802765628093E-2</c:v>
                      </c:pt>
                      <c:pt idx="59" formatCode="0%">
                        <c:v>2.1726683622169209E-2</c:v>
                      </c:pt>
                      <c:pt idx="60" formatCode="0%">
                        <c:v>1.4059180761019625E-2</c:v>
                      </c:pt>
                      <c:pt idx="61" formatCode="0%">
                        <c:v>6.5209258528164627E-3</c:v>
                      </c:pt>
                      <c:pt idx="62" formatCode="0%">
                        <c:v>4.9440233761272332E-3</c:v>
                      </c:pt>
                      <c:pt idx="63" formatCode="0%">
                        <c:v>1.3306510382696536E-4</c:v>
                      </c:pt>
                      <c:pt idx="64" formatCode="0%">
                        <c:v>-4.6957110615442651E-4</c:v>
                      </c:pt>
                      <c:pt idx="65" formatCode="0%">
                        <c:v>2.0400255394408908E-3</c:v>
                      </c:pt>
                      <c:pt idx="66" formatCode="0%">
                        <c:v>6.4613956233767105E-3</c:v>
                      </c:pt>
                      <c:pt idx="67" formatCode="0%">
                        <c:v>8.723150060612259E-3</c:v>
                      </c:pt>
                      <c:pt idx="68" formatCode="0%">
                        <c:v>4.8613106259393288E-3</c:v>
                      </c:pt>
                      <c:pt idx="69" formatCode="0%">
                        <c:v>8.1409841028519513E-3</c:v>
                      </c:pt>
                      <c:pt idx="70" formatCode="0%">
                        <c:v>1.1195217827834428E-2</c:v>
                      </c:pt>
                      <c:pt idx="71" formatCode="0%">
                        <c:v>1.5975094255264135E-2</c:v>
                      </c:pt>
                      <c:pt idx="72" formatCode="0%">
                        <c:v>2.1966712480579027E-2</c:v>
                      </c:pt>
                      <c:pt idx="73" formatCode="0%">
                        <c:v>2.5831009192109792E-2</c:v>
                      </c:pt>
                      <c:pt idx="74" formatCode="0%">
                        <c:v>2.5250740790863261E-2</c:v>
                      </c:pt>
                      <c:pt idx="75" formatCode="0%">
                        <c:v>2.4667765989178761E-2</c:v>
                      </c:pt>
                      <c:pt idx="76" formatCode="0%">
                        <c:v>2.4844378097069769E-2</c:v>
                      </c:pt>
                      <c:pt idx="77" formatCode="0%">
                        <c:v>2.3291061791439388E-2</c:v>
                      </c:pt>
                      <c:pt idx="78" formatCode="0%">
                        <c:v>1.9197193106162348E-2</c:v>
                      </c:pt>
                      <c:pt idx="79" formatCode="0%">
                        <c:v>1.6383214294271305E-2</c:v>
                      </c:pt>
                      <c:pt idx="80" formatCode="0%">
                        <c:v>1.497683854728774E-2</c:v>
                      </c:pt>
                      <c:pt idx="81" formatCode="0%">
                        <c:v>6.8344592768962301E-3</c:v>
                      </c:pt>
                      <c:pt idx="82" formatCode="0%">
                        <c:v>4.5034018259835877E-3</c:v>
                      </c:pt>
                      <c:pt idx="83" formatCode="0%">
                        <c:v>4.1579618385505076E-3</c:v>
                      </c:pt>
                      <c:pt idx="84" formatCode="0%">
                        <c:v>1.4071465565305918E-3</c:v>
                      </c:pt>
                      <c:pt idx="85" formatCode="0%">
                        <c:v>2.1002614423335248E-3</c:v>
                      </c:pt>
                      <c:pt idx="86" formatCode="0%">
                        <c:v>2.0709426738217082E-3</c:v>
                      </c:pt>
                      <c:pt idx="87" formatCode="0%">
                        <c:v>2.9300293688859693E-3</c:v>
                      </c:pt>
                      <c:pt idx="88" formatCode="0%">
                        <c:v>3.626426275279085E-3</c:v>
                      </c:pt>
                      <c:pt idx="89" formatCode="0%">
                        <c:v>4.9903343114408461E-3</c:v>
                      </c:pt>
                      <c:pt idx="90" formatCode="0%">
                        <c:v>7.7105954176668818E-3</c:v>
                      </c:pt>
                      <c:pt idx="91" formatCode="0%">
                        <c:v>9.2069501615261954E-3</c:v>
                      </c:pt>
                      <c:pt idx="92" formatCode="0%">
                        <c:v>1.3605488065368909E-2</c:v>
                      </c:pt>
                      <c:pt idx="93" formatCode="0%">
                        <c:v>2.4318548018032533E-2</c:v>
                      </c:pt>
                      <c:pt idx="94" formatCode="0%">
                        <c:v>2.2659298923021674E-2</c:v>
                      </c:pt>
                      <c:pt idx="95" formatCode="0%">
                        <c:v>1.7474098435281429E-2</c:v>
                      </c:pt>
                      <c:pt idx="96" formatCode="0%">
                        <c:v>1.0968540547068414E-2</c:v>
                      </c:pt>
                      <c:pt idx="97" formatCode="0%">
                        <c:v>2.7161305859087475E-3</c:v>
                      </c:pt>
                      <c:pt idx="98" formatCode="0%">
                        <c:v>-5.2300065438216845E-3</c:v>
                      </c:pt>
                      <c:pt idx="99" formatCode="0%">
                        <c:v>-1.1758786799537388E-2</c:v>
                      </c:pt>
                      <c:pt idx="100" formatCode="0%">
                        <c:v>-1.9432370875327492E-2</c:v>
                      </c:pt>
                      <c:pt idx="101" formatCode="0%">
                        <c:v>-2.7572010697980175E-2</c:v>
                      </c:pt>
                      <c:pt idx="102" formatCode="0%">
                        <c:v>-3.284425079066821E-2</c:v>
                      </c:pt>
                      <c:pt idx="103" formatCode="0%">
                        <c:v>-3.7751771879343983E-2</c:v>
                      </c:pt>
                      <c:pt idx="104" formatCode="0%">
                        <c:v>-4.4289649994680956E-2</c:v>
                      </c:pt>
                      <c:pt idx="105" formatCode="0%">
                        <c:v>-9.4449675494352889E-2</c:v>
                      </c:pt>
                      <c:pt idx="106" formatCode="0%">
                        <c:v>-0.17563266867438135</c:v>
                      </c:pt>
                      <c:pt idx="107" formatCode="0%">
                        <c:v>-0.26183554657606573</c:v>
                      </c:pt>
                      <c:pt idx="108" formatCode="0%">
                        <c:v>-0.34164189995625072</c:v>
                      </c:pt>
                      <c:pt idx="109" formatCode="0%">
                        <c:v>-0.41680981762913943</c:v>
                      </c:pt>
                      <c:pt idx="110" formatCode="0%">
                        <c:v>-0.48185146390404199</c:v>
                      </c:pt>
                      <c:pt idx="111" formatCode="0%">
                        <c:v>-0.54171219514138436</c:v>
                      </c:pt>
                      <c:pt idx="112" formatCode="0%">
                        <c:v>-0.60841745975430561</c:v>
                      </c:pt>
                      <c:pt idx="113" formatCode="0%">
                        <c:v>-0.67638534053450872</c:v>
                      </c:pt>
                      <c:pt idx="114" formatCode="0%">
                        <c:v>-0.74059343640890818</c:v>
                      </c:pt>
                      <c:pt idx="115" formatCode="0%">
                        <c:v>-0.80129459740699205</c:v>
                      </c:pt>
                      <c:pt idx="116" formatCode="0%">
                        <c:v>-0.86419399127618113</c:v>
                      </c:pt>
                      <c:pt idx="117" formatCode="0%">
                        <c:v>-0.889141561877688</c:v>
                      </c:pt>
                      <c:pt idx="118" formatCode="0%">
                        <c:v>-0.87031688925290385</c:v>
                      </c:pt>
                      <c:pt idx="119" formatCode="0%">
                        <c:v>-0.83520661207898073</c:v>
                      </c:pt>
                      <c:pt idx="120" formatCode="0%">
                        <c:v>-0.77676081230531657</c:v>
                      </c:pt>
                      <c:pt idx="121" formatCode="0%">
                        <c:v>-0.70953272396532907</c:v>
                      </c:pt>
                      <c:pt idx="122" formatCode="0%">
                        <c:v>-0.62206422575500508</c:v>
                      </c:pt>
                      <c:pt idx="123" formatCode="0%">
                        <c:v>-0.5159662673356169</c:v>
                      </c:pt>
                      <c:pt idx="124" formatCode="0%">
                        <c:v>-0.32792598495954556</c:v>
                      </c:pt>
                      <c:pt idx="125" formatCode="0%">
                        <c:v>-5.9633131603651107E-2</c:v>
                      </c:pt>
                      <c:pt idx="126" formatCode="0%">
                        <c:v>0.3052189972480005</c:v>
                      </c:pt>
                      <c:pt idx="127" formatCode="0%">
                        <c:v>0.83903946998297818</c:v>
                      </c:pt>
                      <c:pt idx="128" formatCode="0%">
                        <c:v>1.9692958225401711</c:v>
                      </c:pt>
                      <c:pt idx="129" formatCode="0%">
                        <c:v>3.2556957019832686</c:v>
                      </c:pt>
                      <c:pt idx="130" formatCode="0%">
                        <c:v>3.4540220062781151</c:v>
                      </c:pt>
                      <c:pt idx="131" formatCode="0%">
                        <c:v>3.2848171190620983</c:v>
                      </c:pt>
                      <c:pt idx="132" formatCode="0%">
                        <c:v>2.7967984309924749</c:v>
                      </c:pt>
                    </c:numCache>
                  </c:numRef>
                </c:val>
                <c:smooth val="0"/>
                <c:extLst xmlns:c15="http://schemas.microsoft.com/office/drawing/2012/chart">
                  <c:ext xmlns:c16="http://schemas.microsoft.com/office/drawing/2014/chart" uri="{C3380CC4-5D6E-409C-BE32-E72D297353CC}">
                    <c16:uniqueId val="{0000000B-995A-4FE2-9F1C-2C8D3FD27D2B}"/>
                  </c:ext>
                </c:extLst>
              </c15:ser>
            </c15:filteredLineSeries>
            <c15:filteredLine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flow'!$H$9:$H$147</c15:sqref>
                        </c15:fullRef>
                        <c15:formulaRef>
                          <c15:sqref>'domestic air flow'!$H$15:$H$147</c15:sqref>
                        </c15:formulaRef>
                      </c:ext>
                    </c:extLst>
                    <c:numCache>
                      <c:formatCode>_-* #,##0_-;\-* #,##0_-;_-* "-"??_-;_-@_-</c:formatCode>
                      <c:ptCount val="133"/>
                      <c:pt idx="0">
                        <c:v>5311255</c:v>
                      </c:pt>
                      <c:pt idx="1">
                        <c:v>5278393</c:v>
                      </c:pt>
                      <c:pt idx="2">
                        <c:v>5245718</c:v>
                      </c:pt>
                      <c:pt idx="3">
                        <c:v>5216962</c:v>
                      </c:pt>
                      <c:pt idx="4">
                        <c:v>5166942</c:v>
                      </c:pt>
                      <c:pt idx="5">
                        <c:v>5174630</c:v>
                      </c:pt>
                      <c:pt idx="6">
                        <c:v>5242212</c:v>
                      </c:pt>
                      <c:pt idx="7">
                        <c:v>5239969</c:v>
                      </c:pt>
                      <c:pt idx="8">
                        <c:v>5247232</c:v>
                      </c:pt>
                      <c:pt idx="9">
                        <c:v>5259029</c:v>
                      </c:pt>
                      <c:pt idx="10">
                        <c:v>5280547</c:v>
                      </c:pt>
                      <c:pt idx="11">
                        <c:v>5298132</c:v>
                      </c:pt>
                      <c:pt idx="12">
                        <c:v>5301621</c:v>
                      </c:pt>
                      <c:pt idx="13">
                        <c:v>5295441</c:v>
                      </c:pt>
                      <c:pt idx="14">
                        <c:v>5289751</c:v>
                      </c:pt>
                      <c:pt idx="15">
                        <c:v>5287269</c:v>
                      </c:pt>
                      <c:pt idx="16">
                        <c:v>5290340</c:v>
                      </c:pt>
                      <c:pt idx="17">
                        <c:v>5315882</c:v>
                      </c:pt>
                      <c:pt idx="18">
                        <c:v>5330640</c:v>
                      </c:pt>
                      <c:pt idx="19">
                        <c:v>5330581</c:v>
                      </c:pt>
                      <c:pt idx="20">
                        <c:v>5336668</c:v>
                      </c:pt>
                      <c:pt idx="21">
                        <c:v>5347744</c:v>
                      </c:pt>
                      <c:pt idx="22">
                        <c:v>5331917</c:v>
                      </c:pt>
                      <c:pt idx="23">
                        <c:v>5343947</c:v>
                      </c:pt>
                      <c:pt idx="24">
                        <c:v>5353318</c:v>
                      </c:pt>
                      <c:pt idx="25">
                        <c:v>5383031</c:v>
                      </c:pt>
                      <c:pt idx="26">
                        <c:v>5407911</c:v>
                      </c:pt>
                      <c:pt idx="27">
                        <c:v>5433031</c:v>
                      </c:pt>
                      <c:pt idx="28">
                        <c:v>5454982</c:v>
                      </c:pt>
                      <c:pt idx="29">
                        <c:v>5450480</c:v>
                      </c:pt>
                      <c:pt idx="30">
                        <c:v>5462243</c:v>
                      </c:pt>
                      <c:pt idx="31">
                        <c:v>5484795</c:v>
                      </c:pt>
                      <c:pt idx="32">
                        <c:v>5491635</c:v>
                      </c:pt>
                      <c:pt idx="33">
                        <c:v>5487639</c:v>
                      </c:pt>
                      <c:pt idx="34">
                        <c:v>5497618</c:v>
                      </c:pt>
                      <c:pt idx="35">
                        <c:v>5489573</c:v>
                      </c:pt>
                      <c:pt idx="36">
                        <c:v>5492530</c:v>
                      </c:pt>
                      <c:pt idx="37">
                        <c:v>5473255</c:v>
                      </c:pt>
                      <c:pt idx="38">
                        <c:v>5450631</c:v>
                      </c:pt>
                      <c:pt idx="39">
                        <c:v>5431059</c:v>
                      </c:pt>
                      <c:pt idx="40">
                        <c:v>5430601</c:v>
                      </c:pt>
                      <c:pt idx="41">
                        <c:v>5435793</c:v>
                      </c:pt>
                      <c:pt idx="42">
                        <c:v>5438591</c:v>
                      </c:pt>
                      <c:pt idx="43">
                        <c:v>5437746</c:v>
                      </c:pt>
                      <c:pt idx="44">
                        <c:v>5456160</c:v>
                      </c:pt>
                      <c:pt idx="45">
                        <c:v>5491787</c:v>
                      </c:pt>
                      <c:pt idx="46">
                        <c:v>5504885</c:v>
                      </c:pt>
                      <c:pt idx="47">
                        <c:v>5532429</c:v>
                      </c:pt>
                      <c:pt idx="48">
                        <c:v>5558745</c:v>
                      </c:pt>
                      <c:pt idx="49">
                        <c:v>5588340</c:v>
                      </c:pt>
                      <c:pt idx="50">
                        <c:v>5617224</c:v>
                      </c:pt>
                      <c:pt idx="51">
                        <c:v>5649386</c:v>
                      </c:pt>
                      <c:pt idx="52">
                        <c:v>5691066</c:v>
                      </c:pt>
                      <c:pt idx="53">
                        <c:v>5726358</c:v>
                      </c:pt>
                      <c:pt idx="54">
                        <c:v>5752595</c:v>
                      </c:pt>
                      <c:pt idx="55">
                        <c:v>5780253</c:v>
                      </c:pt>
                      <c:pt idx="56">
                        <c:v>5824667</c:v>
                      </c:pt>
                      <c:pt idx="57">
                        <c:v>5851797</c:v>
                      </c:pt>
                      <c:pt idx="58">
                        <c:v>5891811</c:v>
                      </c:pt>
                      <c:pt idx="59">
                        <c:v>5926421</c:v>
                      </c:pt>
                      <c:pt idx="60">
                        <c:v>5973601</c:v>
                      </c:pt>
                      <c:pt idx="61">
                        <c:v>6023890</c:v>
                      </c:pt>
                      <c:pt idx="62">
                        <c:v>6084983</c:v>
                      </c:pt>
                      <c:pt idx="63">
                        <c:v>6130868</c:v>
                      </c:pt>
                      <c:pt idx="64">
                        <c:v>6155216</c:v>
                      </c:pt>
                      <c:pt idx="65">
                        <c:v>6190855</c:v>
                      </c:pt>
                      <c:pt idx="66">
                        <c:v>6246282</c:v>
                      </c:pt>
                      <c:pt idx="67">
                        <c:v>6300541</c:v>
                      </c:pt>
                      <c:pt idx="68">
                        <c:v>6322537</c:v>
                      </c:pt>
                      <c:pt idx="69">
                        <c:v>6352295</c:v>
                      </c:pt>
                      <c:pt idx="70">
                        <c:v>6388874</c:v>
                      </c:pt>
                      <c:pt idx="71">
                        <c:v>6402207</c:v>
                      </c:pt>
                      <c:pt idx="72">
                        <c:v>6403576</c:v>
                      </c:pt>
                      <c:pt idx="73">
                        <c:v>6394820</c:v>
                      </c:pt>
                      <c:pt idx="74">
                        <c:v>6374144</c:v>
                      </c:pt>
                      <c:pt idx="75">
                        <c:v>6367694</c:v>
                      </c:pt>
                      <c:pt idx="76">
                        <c:v>6359188</c:v>
                      </c:pt>
                      <c:pt idx="77">
                        <c:v>6343725</c:v>
                      </c:pt>
                      <c:pt idx="78">
                        <c:v>6312670</c:v>
                      </c:pt>
                      <c:pt idx="79">
                        <c:v>6288751</c:v>
                      </c:pt>
                      <c:pt idx="80">
                        <c:v>6256739</c:v>
                      </c:pt>
                      <c:pt idx="81">
                        <c:v>6237024</c:v>
                      </c:pt>
                      <c:pt idx="82">
                        <c:v>6230043</c:v>
                      </c:pt>
                      <c:pt idx="83">
                        <c:v>6251083</c:v>
                      </c:pt>
                      <c:pt idx="84">
                        <c:v>6264490</c:v>
                      </c:pt>
                      <c:pt idx="85">
                        <c:v>6297745</c:v>
                      </c:pt>
                      <c:pt idx="86">
                        <c:v>6337555</c:v>
                      </c:pt>
                      <c:pt idx="87">
                        <c:v>6355287</c:v>
                      </c:pt>
                      <c:pt idx="88">
                        <c:v>6386147</c:v>
                      </c:pt>
                      <c:pt idx="89">
                        <c:v>6427295</c:v>
                      </c:pt>
                      <c:pt idx="90">
                        <c:v>6477513</c:v>
                      </c:pt>
                      <c:pt idx="91">
                        <c:v>6510791</c:v>
                      </c:pt>
                      <c:pt idx="92">
                        <c:v>6563330</c:v>
                      </c:pt>
                      <c:pt idx="93">
                        <c:v>6600172</c:v>
                      </c:pt>
                      <c:pt idx="94">
                        <c:v>6625243</c:v>
                      </c:pt>
                      <c:pt idx="95">
                        <c:v>6642264</c:v>
                      </c:pt>
                      <c:pt idx="96">
                        <c:v>6636506</c:v>
                      </c:pt>
                      <c:pt idx="97">
                        <c:v>6619942</c:v>
                      </c:pt>
                      <c:pt idx="98">
                        <c:v>6590935</c:v>
                      </c:pt>
                      <c:pt idx="99">
                        <c:v>6576707</c:v>
                      </c:pt>
                      <c:pt idx="100">
                        <c:v>6556141</c:v>
                      </c:pt>
                      <c:pt idx="101">
                        <c:v>6509930</c:v>
                      </c:pt>
                      <c:pt idx="102">
                        <c:v>6470296</c:v>
                      </c:pt>
                      <c:pt idx="103">
                        <c:v>6454142</c:v>
                      </c:pt>
                      <c:pt idx="104">
                        <c:v>6400907</c:v>
                      </c:pt>
                      <c:pt idx="105">
                        <c:v>6087258</c:v>
                      </c:pt>
                      <c:pt idx="106">
                        <c:v>5522417</c:v>
                      </c:pt>
                      <c:pt idx="107">
                        <c:v>4953994</c:v>
                      </c:pt>
                      <c:pt idx="108">
                        <c:v>4433057</c:v>
                      </c:pt>
                      <c:pt idx="109">
                        <c:v>3967141</c:v>
                      </c:pt>
                      <c:pt idx="110">
                        <c:v>3596196</c:v>
                      </c:pt>
                      <c:pt idx="111">
                        <c:v>3261919</c:v>
                      </c:pt>
                      <c:pt idx="112">
                        <c:v>2856062</c:v>
                      </c:pt>
                      <c:pt idx="113">
                        <c:v>2411160</c:v>
                      </c:pt>
                      <c:pt idx="114">
                        <c:v>2023549</c:v>
                      </c:pt>
                      <c:pt idx="115">
                        <c:v>1619466</c:v>
                      </c:pt>
                      <c:pt idx="116">
                        <c:v>1194307</c:v>
                      </c:pt>
                      <c:pt idx="117">
                        <c:v>1004255</c:v>
                      </c:pt>
                      <c:pt idx="118">
                        <c:v>1088491</c:v>
                      </c:pt>
                      <c:pt idx="119">
                        <c:v>1239496</c:v>
                      </c:pt>
                      <c:pt idx="120">
                        <c:v>1452432</c:v>
                      </c:pt>
                      <c:pt idx="121">
                        <c:v>1687159</c:v>
                      </c:pt>
                      <c:pt idx="122">
                        <c:v>1892149</c:v>
                      </c:pt>
                      <c:pt idx="123">
                        <c:v>2065346</c:v>
                      </c:pt>
                      <c:pt idx="124">
                        <c:v>2340733</c:v>
                      </c:pt>
                      <c:pt idx="125">
                        <c:v>2643314</c:v>
                      </c:pt>
                      <c:pt idx="126">
                        <c:v>2893523</c:v>
                      </c:pt>
                      <c:pt idx="127">
                        <c:v>3105404</c:v>
                      </c:pt>
                      <c:pt idx="128">
                        <c:v>3416725</c:v>
                      </c:pt>
                      <c:pt idx="129">
                        <c:v>3765231</c:v>
                      </c:pt>
                      <c:pt idx="130">
                        <c:v>4111653</c:v>
                      </c:pt>
                      <c:pt idx="131">
                        <c:v>4402714</c:v>
                      </c:pt>
                      <c:pt idx="132">
                        <c:v>4606347</c:v>
                      </c:pt>
                    </c:numCache>
                  </c:numRef>
                </c:val>
                <c:smooth val="0"/>
                <c:extLst xmlns:c15="http://schemas.microsoft.com/office/drawing/2012/chart">
                  <c:ext xmlns:c16="http://schemas.microsoft.com/office/drawing/2014/chart" uri="{C3380CC4-5D6E-409C-BE32-E72D297353CC}">
                    <c16:uniqueId val="{0000000C-995A-4FE2-9F1C-2C8D3FD27D2B}"/>
                  </c:ext>
                </c:extLst>
              </c15:ser>
            </c15:filteredLineSeries>
            <c15:filteredLine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flow'!$I$9:$I$147</c15:sqref>
                        </c15:fullRef>
                        <c15:formulaRef>
                          <c15:sqref>'domestic air flow'!$I$15:$I$147</c15:sqref>
                        </c15:formulaRef>
                      </c:ext>
                    </c:extLst>
                    <c:numCache>
                      <c:formatCode>_-* #,##0_-;\-* #,##0_-;_-* "-"??_-;_-@_-</c:formatCode>
                      <c:ptCount val="133"/>
                      <c:pt idx="6" formatCode="0%">
                        <c:v>-1.8556066414968868E-2</c:v>
                      </c:pt>
                      <c:pt idx="7" formatCode="0%">
                        <c:v>-1.6593580119758592E-2</c:v>
                      </c:pt>
                      <c:pt idx="8" formatCode="0%">
                        <c:v>-9.1811443442360759E-3</c:v>
                      </c:pt>
                      <c:pt idx="9" formatCode="0%">
                        <c:v>1.7864044676493733E-3</c:v>
                      </c:pt>
                      <c:pt idx="10" formatCode="0%">
                        <c:v>-7.5972961331125218E-3</c:v>
                      </c:pt>
                      <c:pt idx="11" formatCode="0%">
                        <c:v>-8.3184622243884683E-3</c:v>
                      </c:pt>
                      <c:pt idx="12" formatCode="0%">
                        <c:v>-1.8138839125592728E-3</c:v>
                      </c:pt>
                      <c:pt idx="13" formatCode="0%">
                        <c:v>3.2297708791293109E-3</c:v>
                      </c:pt>
                      <c:pt idx="14" formatCode="0%">
                        <c:v>8.3940844704194929E-3</c:v>
                      </c:pt>
                      <c:pt idx="15" formatCode="0%">
                        <c:v>1.347661723432143E-2</c:v>
                      </c:pt>
                      <c:pt idx="16" formatCode="0%">
                        <c:v>2.3882211180230008E-2</c:v>
                      </c:pt>
                      <c:pt idx="17" formatCode="0%">
                        <c:v>2.7297024135058932E-2</c:v>
                      </c:pt>
                      <c:pt idx="18" formatCode="0%">
                        <c:v>1.6868451714657857E-2</c:v>
                      </c:pt>
                      <c:pt idx="19" formatCode="0%">
                        <c:v>1.7292468714986672E-2</c:v>
                      </c:pt>
                      <c:pt idx="20" formatCode="0%">
                        <c:v>1.7044415036346783E-2</c:v>
                      </c:pt>
                      <c:pt idx="21" formatCode="0%">
                        <c:v>1.686908362741487E-2</c:v>
                      </c:pt>
                      <c:pt idx="22" formatCode="0%">
                        <c:v>9.7281588441500474E-3</c:v>
                      </c:pt>
                      <c:pt idx="23" formatCode="0%">
                        <c:v>8.6473874188110079E-3</c:v>
                      </c:pt>
                      <c:pt idx="24" formatCode="0%">
                        <c:v>9.7511685576920724E-3</c:v>
                      </c:pt>
                      <c:pt idx="25" formatCode="0%">
                        <c:v>1.6540643168340464E-2</c:v>
                      </c:pt>
                      <c:pt idx="26" formatCode="0%">
                        <c:v>2.2337535358469614E-2</c:v>
                      </c:pt>
                      <c:pt idx="27" formatCode="0%">
                        <c:v>2.7568485734317659E-2</c:v>
                      </c:pt>
                      <c:pt idx="28" formatCode="0%">
                        <c:v>3.1121251186124143E-2</c:v>
                      </c:pt>
                      <c:pt idx="29" formatCode="0%">
                        <c:v>2.5319975123601315E-2</c:v>
                      </c:pt>
                      <c:pt idx="30" formatCode="0%">
                        <c:v>2.4688029955127339E-2</c:v>
                      </c:pt>
                      <c:pt idx="31" formatCode="0%">
                        <c:v>2.8930054716362064E-2</c:v>
                      </c:pt>
                      <c:pt idx="32" formatCode="0%">
                        <c:v>2.9038156392715456E-2</c:v>
                      </c:pt>
                      <c:pt idx="33" formatCode="0%">
                        <c:v>2.6159629181950372E-2</c:v>
                      </c:pt>
                      <c:pt idx="34" formatCode="0%">
                        <c:v>3.1077190436385262E-2</c:v>
                      </c:pt>
                      <c:pt idx="35" formatCode="0%">
                        <c:v>2.7250644514251358E-2</c:v>
                      </c:pt>
                      <c:pt idx="36" formatCode="0%">
                        <c:v>2.600480673854981E-2</c:v>
                      </c:pt>
                      <c:pt idx="37" formatCode="0%">
                        <c:v>1.6760817465104695E-2</c:v>
                      </c:pt>
                      <c:pt idx="38" formatCode="0%">
                        <c:v>7.8995382875198944E-3</c:v>
                      </c:pt>
                      <c:pt idx="39" formatCode="0%">
                        <c:v>-3.6296498216189084E-4</c:v>
                      </c:pt>
                      <c:pt idx="40" formatCode="0%">
                        <c:v>-4.4694922916335925E-3</c:v>
                      </c:pt>
                      <c:pt idx="41" formatCode="0%">
                        <c:v>-2.6946250605451262E-3</c:v>
                      </c:pt>
                      <c:pt idx="42" formatCode="0%">
                        <c:v>-4.330089305803495E-3</c:v>
                      </c:pt>
                      <c:pt idx="43" formatCode="0%">
                        <c:v>-8.578078123247998E-3</c:v>
                      </c:pt>
                      <c:pt idx="44" formatCode="0%">
                        <c:v>-6.4598248062735413E-3</c:v>
                      </c:pt>
                      <c:pt idx="45" formatCode="0%">
                        <c:v>7.5588062552948542E-4</c:v>
                      </c:pt>
                      <c:pt idx="46" formatCode="0%">
                        <c:v>1.321845206414851E-3</c:v>
                      </c:pt>
                      <c:pt idx="47" formatCode="0%">
                        <c:v>7.806800273901085E-3</c:v>
                      </c:pt>
                      <c:pt idx="48" formatCode="0%">
                        <c:v>1.205546442167817E-2</c:v>
                      </c:pt>
                      <c:pt idx="49" formatCode="0%">
                        <c:v>2.1026793014394543E-2</c:v>
                      </c:pt>
                      <c:pt idx="50" formatCode="0%">
                        <c:v>3.0563984243292198E-2</c:v>
                      </c:pt>
                      <c:pt idx="51" formatCode="0%">
                        <c:v>4.0199710590512826E-2</c:v>
                      </c:pt>
                      <c:pt idx="52" formatCode="0%">
                        <c:v>4.796246308649816E-2</c:v>
                      </c:pt>
                      <c:pt idx="53" formatCode="0%">
                        <c:v>5.345402225581438E-2</c:v>
                      </c:pt>
                      <c:pt idx="54" formatCode="0%">
                        <c:v>5.7736277649854527E-2</c:v>
                      </c:pt>
                      <c:pt idx="55" formatCode="0%">
                        <c:v>6.2986943487246372E-2</c:v>
                      </c:pt>
                      <c:pt idx="56" formatCode="0%">
                        <c:v>6.7539624937685117E-2</c:v>
                      </c:pt>
                      <c:pt idx="57" formatCode="0%">
                        <c:v>6.5554254016042507E-2</c:v>
                      </c:pt>
                      <c:pt idx="58" formatCode="0%">
                        <c:v>7.0287753513470302E-2</c:v>
                      </c:pt>
                      <c:pt idx="59" formatCode="0%">
                        <c:v>7.1215012429441032E-2</c:v>
                      </c:pt>
                      <c:pt idx="60" formatCode="0%">
                        <c:v>7.4631234208440936E-2</c:v>
                      </c:pt>
                      <c:pt idx="61" formatCode="0%">
                        <c:v>7.7939065983816308E-2</c:v>
                      </c:pt>
                      <c:pt idx="62" formatCode="0%">
                        <c:v>8.327227114318389E-2</c:v>
                      </c:pt>
                      <c:pt idx="63" formatCode="0%">
                        <c:v>8.5227314968387716E-2</c:v>
                      </c:pt>
                      <c:pt idx="64" formatCode="0%">
                        <c:v>8.1557655455058858E-2</c:v>
                      </c:pt>
                      <c:pt idx="65" formatCode="0%">
                        <c:v>8.1115606114741695E-2</c:v>
                      </c:pt>
                      <c:pt idx="66" formatCode="0%">
                        <c:v>8.5819877811665862E-2</c:v>
                      </c:pt>
                      <c:pt idx="67" formatCode="0%">
                        <c:v>9.0011284973166406E-2</c:v>
                      </c:pt>
                      <c:pt idx="68" formatCode="0%">
                        <c:v>8.5476131081828374E-2</c:v>
                      </c:pt>
                      <c:pt idx="69" formatCode="0%">
                        <c:v>8.5528940938997031E-2</c:v>
                      </c:pt>
                      <c:pt idx="70" formatCode="0%">
                        <c:v>8.4365061947845918E-2</c:v>
                      </c:pt>
                      <c:pt idx="71" formatCode="0%">
                        <c:v>8.0282180425589073E-2</c:v>
                      </c:pt>
                      <c:pt idx="72" formatCode="0%">
                        <c:v>7.1979196467926124E-2</c:v>
                      </c:pt>
                      <c:pt idx="73" formatCode="0%">
                        <c:v>6.1576489610534059E-2</c:v>
                      </c:pt>
                      <c:pt idx="74" formatCode="0%">
                        <c:v>4.7520428569808655E-2</c:v>
                      </c:pt>
                      <c:pt idx="75" formatCode="0%">
                        <c:v>3.8628461744731744E-2</c:v>
                      </c:pt>
                      <c:pt idx="76" formatCode="0%">
                        <c:v>3.3138073464846728E-2</c:v>
                      </c:pt>
                      <c:pt idx="77" formatCode="0%">
                        <c:v>2.4692873601465389E-2</c:v>
                      </c:pt>
                      <c:pt idx="78" formatCode="0%">
                        <c:v>1.0628402624153056E-2</c:v>
                      </c:pt>
                      <c:pt idx="79" formatCode="0%">
                        <c:v>-1.8712678800122085E-3</c:v>
                      </c:pt>
                      <c:pt idx="80" formatCode="0%">
                        <c:v>-1.040689837006885E-2</c:v>
                      </c:pt>
                      <c:pt idx="81" formatCode="0%">
                        <c:v>-1.8146354978791131E-2</c:v>
                      </c:pt>
                      <c:pt idx="82" formatCode="0%">
                        <c:v>-2.4860562283745148E-2</c:v>
                      </c:pt>
                      <c:pt idx="83" formatCode="0%">
                        <c:v>-2.360498496846478E-2</c:v>
                      </c:pt>
                      <c:pt idx="84" formatCode="0%">
                        <c:v>-2.1720051421268365E-2</c:v>
                      </c:pt>
                      <c:pt idx="85" formatCode="0%">
                        <c:v>-1.5180255269108435E-2</c:v>
                      </c:pt>
                      <c:pt idx="86" formatCode="0%">
                        <c:v>-5.7402217458532474E-3</c:v>
                      </c:pt>
                      <c:pt idx="87" formatCode="0%">
                        <c:v>-1.9484290545368544E-3</c:v>
                      </c:pt>
                      <c:pt idx="88" formatCode="0%">
                        <c:v>4.2393777318739433E-3</c:v>
                      </c:pt>
                      <c:pt idx="89" formatCode="0%">
                        <c:v>1.3173647974967388E-2</c:v>
                      </c:pt>
                      <c:pt idx="90" formatCode="0%">
                        <c:v>2.611303933201007E-2</c:v>
                      </c:pt>
                      <c:pt idx="91" formatCode="0%">
                        <c:v>3.5307487925662823E-2</c:v>
                      </c:pt>
                      <c:pt idx="92" formatCode="0%">
                        <c:v>4.900172438070375E-2</c:v>
                      </c:pt>
                      <c:pt idx="93" formatCode="0%">
                        <c:v>5.8224563509776457E-2</c:v>
                      </c:pt>
                      <c:pt idx="94" formatCode="0%">
                        <c:v>6.3434554143526778E-2</c:v>
                      </c:pt>
                      <c:pt idx="95" formatCode="0%">
                        <c:v>6.2578116463979122E-2</c:v>
                      </c:pt>
                      <c:pt idx="96" formatCode="0%">
                        <c:v>5.9384882089364016E-2</c:v>
                      </c:pt>
                      <c:pt idx="97" formatCode="0%">
                        <c:v>5.1160693232260121E-2</c:v>
                      </c:pt>
                      <c:pt idx="98" formatCode="0%">
                        <c:v>3.9980718116055795E-2</c:v>
                      </c:pt>
                      <c:pt idx="99" formatCode="0%">
                        <c:v>3.4840283373512478E-2</c:v>
                      </c:pt>
                      <c:pt idx="100" formatCode="0%">
                        <c:v>2.6619180548145854E-2</c:v>
                      </c:pt>
                      <c:pt idx="101" formatCode="0%">
                        <c:v>1.2856886139503476E-2</c:v>
                      </c:pt>
                      <c:pt idx="102" formatCode="0%">
                        <c:v>-1.1141621792190922E-3</c:v>
                      </c:pt>
                      <c:pt idx="103" formatCode="0%">
                        <c:v>-8.7007861256796597E-3</c:v>
                      </c:pt>
                      <c:pt idx="104" formatCode="0%">
                        <c:v>-2.4747041517034798E-2</c:v>
                      </c:pt>
                      <c:pt idx="105" formatCode="0%">
                        <c:v>-7.7712217196763966E-2</c:v>
                      </c:pt>
                      <c:pt idx="106" formatCode="0%">
                        <c:v>-0.16645819632578004</c:v>
                      </c:pt>
                      <c:pt idx="107" formatCode="0%">
                        <c:v>-0.25417086704171948</c:v>
                      </c:pt>
                      <c:pt idx="108" formatCode="0%">
                        <c:v>-0.33201943914463422</c:v>
                      </c:pt>
                      <c:pt idx="109" formatCode="0%">
                        <c:v>-0.40072873750253402</c:v>
                      </c:pt>
                      <c:pt idx="110" formatCode="0%">
                        <c:v>-0.45437240694984854</c:v>
                      </c:pt>
                      <c:pt idx="111" formatCode="0%">
                        <c:v>-0.50401941275474182</c:v>
                      </c:pt>
                      <c:pt idx="112" formatCode="0%">
                        <c:v>-0.56436842953804689</c:v>
                      </c:pt>
                      <c:pt idx="113" formatCode="0%">
                        <c:v>-0.62961813721499305</c:v>
                      </c:pt>
                      <c:pt idx="114" formatCode="0%">
                        <c:v>-0.68725557532452919</c:v>
                      </c:pt>
                      <c:pt idx="115" formatCode="0%">
                        <c:v>-0.7490811327051683</c:v>
                      </c:pt>
                      <c:pt idx="116" formatCode="0%">
                        <c:v>-0.81341597370497654</c:v>
                      </c:pt>
                      <c:pt idx="117" formatCode="0%">
                        <c:v>-0.83502342105427441</c:v>
                      </c:pt>
                      <c:pt idx="118" formatCode="0%">
                        <c:v>-0.80289590590496873</c:v>
                      </c:pt>
                      <c:pt idx="119" formatCode="0%">
                        <c:v>-0.74979864731366253</c:v>
                      </c:pt>
                      <c:pt idx="120" formatCode="0%">
                        <c:v>-0.67236333753434707</c:v>
                      </c:pt>
                      <c:pt idx="121" formatCode="0%">
                        <c:v>-0.57471665363041047</c:v>
                      </c:pt>
                      <c:pt idx="122" formatCode="0%">
                        <c:v>-0.47384708731114766</c:v>
                      </c:pt>
                      <c:pt idx="123" formatCode="0%">
                        <c:v>-0.36683099733623059</c:v>
                      </c:pt>
                      <c:pt idx="124" formatCode="0%">
                        <c:v>-0.1804334079582306</c:v>
                      </c:pt>
                      <c:pt idx="125" formatCode="0%">
                        <c:v>9.6283116840027202E-2</c:v>
                      </c:pt>
                      <c:pt idx="126" formatCode="0%">
                        <c:v>0.42992484985537788</c:v>
                      </c:pt>
                      <c:pt idx="127" formatCode="0%">
                        <c:v>0.91754813006262559</c:v>
                      </c:pt>
                      <c:pt idx="128" formatCode="0%">
                        <c:v>1.8608431500443354</c:v>
                      </c:pt>
                      <c:pt idx="129" formatCode="0%">
                        <c:v>2.7492778228637147</c:v>
                      </c:pt>
                      <c:pt idx="130" formatCode="0%">
                        <c:v>2.7773881456070835</c:v>
                      </c:pt>
                      <c:pt idx="131" formatCode="0%">
                        <c:v>2.552019530518856</c:v>
                      </c:pt>
                      <c:pt idx="132" formatCode="0%">
                        <c:v>2.1714717108959318</c:v>
                      </c:pt>
                    </c:numCache>
                  </c:numRef>
                </c:val>
                <c:smooth val="0"/>
                <c:extLst xmlns:c15="http://schemas.microsoft.com/office/drawing/2012/chart">
                  <c:ext xmlns:c16="http://schemas.microsoft.com/office/drawing/2014/chart" uri="{C3380CC4-5D6E-409C-BE32-E72D297353CC}">
                    <c16:uniqueId val="{0000000D-995A-4FE2-9F1C-2C8D3FD27D2B}"/>
                  </c:ext>
                </c:extLst>
              </c15:ser>
            </c15:filteredLineSeries>
            <c15:filteredLineSeries>
              <c15:ser>
                <c:idx val="9"/>
                <c:order val="9"/>
                <c:tx>
                  <c:strRef>
                    <c:extLst>
                      <c:ext xmlns:c15="http://schemas.microsoft.com/office/drawing/2012/chart" uri="{02D57815-91ED-43cb-92C2-25804820EDAC}">
                        <c15:formulaRef>
                          <c15:sqref>'domestic air flow'!$K$8</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flow'!$K$9:$K$147</c15:sqref>
                        </c15:fullRef>
                        <c15:formulaRef>
                          <c15:sqref>'domestic air flow'!$K$15:$K$147</c15:sqref>
                        </c15:formulaRef>
                      </c:ext>
                    </c:extLst>
                    <c:numCache>
                      <c:formatCode>_-* #,##0_-;\-* #,##0_-;_-* "-"??_-;_-@_-</c:formatCode>
                      <c:ptCount val="133"/>
                      <c:pt idx="6" formatCode="0%">
                        <c:v>-0.12214547023199269</c:v>
                      </c:pt>
                      <c:pt idx="7" formatCode="0%">
                        <c:v>-0.12766119498127226</c:v>
                      </c:pt>
                      <c:pt idx="8" formatCode="0%">
                        <c:v>-0.12401281630868448</c:v>
                      </c:pt>
                      <c:pt idx="9" formatCode="0%">
                        <c:v>-0.11814047124853655</c:v>
                      </c:pt>
                      <c:pt idx="10" formatCode="0%">
                        <c:v>-0.13401679747502923</c:v>
                      </c:pt>
                      <c:pt idx="11" formatCode="0%">
                        <c:v>-0.13068409691478908</c:v>
                      </c:pt>
                      <c:pt idx="12" formatCode="0%">
                        <c:v>-0.12294757292541002</c:v>
                      </c:pt>
                      <c:pt idx="13" formatCode="0%">
                        <c:v>-0.11564170827781055</c:v>
                      </c:pt>
                      <c:pt idx="14" formatCode="0%">
                        <c:v>-0.1094994598251619</c:v>
                      </c:pt>
                      <c:pt idx="15" formatCode="0%">
                        <c:v>-9.887830089537708E-2</c:v>
                      </c:pt>
                      <c:pt idx="16" formatCode="0%">
                        <c:v>-8.0356460535953023E-2</c:v>
                      </c:pt>
                      <c:pt idx="17" formatCode="0%">
                        <c:v>-7.3741095132506138E-2</c:v>
                      </c:pt>
                      <c:pt idx="18" formatCode="0%">
                        <c:v>-7.5514717394707997E-2</c:v>
                      </c:pt>
                      <c:pt idx="19" formatCode="0%">
                        <c:v>-6.3216062333497636E-2</c:v>
                      </c:pt>
                      <c:pt idx="20" formatCode="0%">
                        <c:v>-5.6197013634612825E-2</c:v>
                      </c:pt>
                      <c:pt idx="21" formatCode="0%">
                        <c:v>-4.8286699657217574E-2</c:v>
                      </c:pt>
                      <c:pt idx="22" formatCode="0%">
                        <c:v>-3.8121544523524821E-2</c:v>
                      </c:pt>
                      <c:pt idx="23" formatCode="0%">
                        <c:v>-2.8882767129698568E-2</c:v>
                      </c:pt>
                      <c:pt idx="24" formatCode="0%">
                        <c:v>-3.2057658083906385E-3</c:v>
                      </c:pt>
                      <c:pt idx="25" formatCode="0%">
                        <c:v>3.1825660284161894E-2</c:v>
                      </c:pt>
                      <c:pt idx="26" formatCode="0%">
                        <c:v>6.3234159267779172E-2</c:v>
                      </c:pt>
                      <c:pt idx="27" formatCode="0%">
                        <c:v>8.8926911873148648E-2</c:v>
                      </c:pt>
                      <c:pt idx="28" formatCode="0%">
                        <c:v>0.10930480634341161</c:v>
                      </c:pt>
                      <c:pt idx="29" formatCode="0%">
                        <c:v>0.10066417985086513</c:v>
                      </c:pt>
                      <c:pt idx="30" formatCode="0%">
                        <c:v>9.6997825511695071E-2</c:v>
                      </c:pt>
                      <c:pt idx="31" formatCode="0%">
                        <c:v>9.9634445667754173E-2</c:v>
                      </c:pt>
                      <c:pt idx="32" formatCode="0%">
                        <c:v>0.10203510137863187</c:v>
                      </c:pt>
                      <c:pt idx="33" formatCode="0%">
                        <c:v>0.10484352357110453</c:v>
                      </c:pt>
                      <c:pt idx="34" formatCode="0%">
                        <c:v>0.1062899151992675</c:v>
                      </c:pt>
                      <c:pt idx="35" formatCode="0%">
                        <c:v>9.9907815594680691E-2</c:v>
                      </c:pt>
                      <c:pt idx="36" formatCode="0%">
                        <c:v>8.2202537710792306E-2</c:v>
                      </c:pt>
                      <c:pt idx="37" formatCode="0%">
                        <c:v>5.7016266351048714E-2</c:v>
                      </c:pt>
                      <c:pt idx="38" formatCode="0%">
                        <c:v>3.9137964742785664E-2</c:v>
                      </c:pt>
                      <c:pt idx="39" formatCode="0%">
                        <c:v>2.324522898323432E-2</c:v>
                      </c:pt>
                      <c:pt idx="40" formatCode="0%">
                        <c:v>1.1355090453130478E-2</c:v>
                      </c:pt>
                      <c:pt idx="41" formatCode="0%">
                        <c:v>1.3628622968916171E-2</c:v>
                      </c:pt>
                      <c:pt idx="42" formatCode="0%">
                        <c:v>1.4336152207456158E-2</c:v>
                      </c:pt>
                      <c:pt idx="43" formatCode="0%">
                        <c:v>1.2177504475857094E-2</c:v>
                      </c:pt>
                      <c:pt idx="44" formatCode="0%">
                        <c:v>1.7013360082379955E-2</c:v>
                      </c:pt>
                      <c:pt idx="45" formatCode="0%">
                        <c:v>2.126410125976241E-2</c:v>
                      </c:pt>
                      <c:pt idx="46" formatCode="0%">
                        <c:v>2.3370827889248765E-2</c:v>
                      </c:pt>
                      <c:pt idx="47" formatCode="0%">
                        <c:v>2.937120153482058E-2</c:v>
                      </c:pt>
                      <c:pt idx="48" formatCode="0%">
                        <c:v>3.5113609083077965E-2</c:v>
                      </c:pt>
                      <c:pt idx="49" formatCode="0%">
                        <c:v>4.2339334059281308E-2</c:v>
                      </c:pt>
                      <c:pt idx="50" formatCode="0%">
                        <c:v>4.6408436868342097E-2</c:v>
                      </c:pt>
                      <c:pt idx="51" formatCode="0%">
                        <c:v>4.9711287444752277E-2</c:v>
                      </c:pt>
                      <c:pt idx="52" formatCode="0%">
                        <c:v>5.1446309793045479E-2</c:v>
                      </c:pt>
                      <c:pt idx="53" formatCode="0%">
                        <c:v>4.6447905996882276E-2</c:v>
                      </c:pt>
                      <c:pt idx="54" formatCode="0%">
                        <c:v>4.2913030369329662E-2</c:v>
                      </c:pt>
                      <c:pt idx="55" formatCode="0%">
                        <c:v>3.6763304593030885E-2</c:v>
                      </c:pt>
                      <c:pt idx="56" formatCode="0%">
                        <c:v>2.8879843173620662E-2</c:v>
                      </c:pt>
                      <c:pt idx="57" formatCode="0%">
                        <c:v>2.003147314588621E-2</c:v>
                      </c:pt>
                      <c:pt idx="58" formatCode="0%">
                        <c:v>1.1289703691368034E-2</c:v>
                      </c:pt>
                      <c:pt idx="59" formatCode="0%">
                        <c:v>8.7626875573867361E-4</c:v>
                      </c:pt>
                      <c:pt idx="60" formatCode="0%">
                        <c:v>-7.0030972845894542E-3</c:v>
                      </c:pt>
                      <c:pt idx="61" formatCode="0%">
                        <c:v>-1.7071264582636973E-2</c:v>
                      </c:pt>
                      <c:pt idx="62" formatCode="0%">
                        <c:v>-2.3012052985401169E-2</c:v>
                      </c:pt>
                      <c:pt idx="63" formatCode="0%">
                        <c:v>-2.9959597057723081E-2</c:v>
                      </c:pt>
                      <c:pt idx="64" formatCode="0%">
                        <c:v>-3.9083116328032866E-2</c:v>
                      </c:pt>
                      <c:pt idx="65" formatCode="0%">
                        <c:v>-4.0835007690275829E-2</c:v>
                      </c:pt>
                      <c:pt idx="66" formatCode="0%">
                        <c:v>-4.6740494720666236E-2</c:v>
                      </c:pt>
                      <c:pt idx="67" formatCode="0%">
                        <c:v>-4.5664351440163189E-2</c:v>
                      </c:pt>
                      <c:pt idx="68" formatCode="0%">
                        <c:v>-5.2165383326154273E-2</c:v>
                      </c:pt>
                      <c:pt idx="69" formatCode="0%">
                        <c:v>-5.5443383094818909E-2</c:v>
                      </c:pt>
                      <c:pt idx="70" formatCode="0%">
                        <c:v>-5.2821788366673825E-2</c:v>
                      </c:pt>
                      <c:pt idx="71" formatCode="0%">
                        <c:v>-5.1719027621390266E-2</c:v>
                      </c:pt>
                      <c:pt idx="72" formatCode="0%">
                        <c:v>-4.9818768108036031E-2</c:v>
                      </c:pt>
                      <c:pt idx="73" formatCode="0%">
                        <c:v>-4.560762153019713E-2</c:v>
                      </c:pt>
                      <c:pt idx="74" formatCode="0%">
                        <c:v>-4.4954703690885771E-2</c:v>
                      </c:pt>
                      <c:pt idx="75" formatCode="0%">
                        <c:v>-4.0915360111777724E-2</c:v>
                      </c:pt>
                      <c:pt idx="76" formatCode="0%">
                        <c:v>-3.5023788499808903E-2</c:v>
                      </c:pt>
                      <c:pt idx="77" formatCode="0%">
                        <c:v>-2.949256659138292E-2</c:v>
                      </c:pt>
                      <c:pt idx="78" formatCode="0%">
                        <c:v>-2.2367845748520132E-2</c:v>
                      </c:pt>
                      <c:pt idx="79" formatCode="0%">
                        <c:v>-1.7656623266168875E-2</c:v>
                      </c:pt>
                      <c:pt idx="80" formatCode="0%">
                        <c:v>-9.1830897417697014E-3</c:v>
                      </c:pt>
                      <c:pt idx="81" formatCode="0%">
                        <c:v>-3.6830779042779879E-3</c:v>
                      </c:pt>
                      <c:pt idx="82" formatCode="0%">
                        <c:v>-9.7926082093782317E-4</c:v>
                      </c:pt>
                      <c:pt idx="83" formatCode="0%">
                        <c:v>1.0573647335014494E-2</c:v>
                      </c:pt>
                      <c:pt idx="84" formatCode="0%">
                        <c:v>1.2705820513540201E-2</c:v>
                      </c:pt>
                      <c:pt idx="85" formatCode="0%">
                        <c:v>1.5384700524075949E-2</c:v>
                      </c:pt>
                      <c:pt idx="86" formatCode="0%">
                        <c:v>1.7033311605067956E-2</c:v>
                      </c:pt>
                      <c:pt idx="87" formatCode="0%">
                        <c:v>1.5111607714024956E-2</c:v>
                      </c:pt>
                      <c:pt idx="88" formatCode="0%">
                        <c:v>1.7339984566952793E-2</c:v>
                      </c:pt>
                      <c:pt idx="89" formatCode="0%">
                        <c:v>1.3138447288355195E-2</c:v>
                      </c:pt>
                      <c:pt idx="90" formatCode="0%">
                        <c:v>1.0701294810714572E-2</c:v>
                      </c:pt>
                      <c:pt idx="91" formatCode="0%">
                        <c:v>7.7835907138452424E-3</c:v>
                      </c:pt>
                      <c:pt idx="92" formatCode="0%">
                        <c:v>6.5522582548619476E-3</c:v>
                      </c:pt>
                      <c:pt idx="93" formatCode="0%">
                        <c:v>7.102568396241413E-3</c:v>
                      </c:pt>
                      <c:pt idx="94" formatCode="0%">
                        <c:v>6.3712229216674509E-3</c:v>
                      </c:pt>
                      <c:pt idx="95" formatCode="0%">
                        <c:v>-4.6679721972415766E-3</c:v>
                      </c:pt>
                      <c:pt idx="96" formatCode="0%">
                        <c:v>-5.9802991535363387E-3</c:v>
                      </c:pt>
                      <c:pt idx="97" formatCode="0%">
                        <c:v>-4.6658032967092861E-3</c:v>
                      </c:pt>
                      <c:pt idx="98" formatCode="0%">
                        <c:v>-6.335112485658702E-3</c:v>
                      </c:pt>
                      <c:pt idx="99" formatCode="0%">
                        <c:v>-5.8611391893470194E-3</c:v>
                      </c:pt>
                      <c:pt idx="100" formatCode="0%">
                        <c:v>-9.0134801556603066E-3</c:v>
                      </c:pt>
                      <c:pt idx="101" formatCode="0%">
                        <c:v>-1.2729623140915709E-2</c:v>
                      </c:pt>
                      <c:pt idx="102" formatCode="0%">
                        <c:v>-1.9015689154004978E-2</c:v>
                      </c:pt>
                      <c:pt idx="103" formatCode="0%">
                        <c:v>-2.7155550520744941E-2</c:v>
                      </c:pt>
                      <c:pt idx="104" formatCode="0%">
                        <c:v>-3.754952113947789E-2</c:v>
                      </c:pt>
                      <c:pt idx="105" formatCode="0%">
                        <c:v>-0.10003666412838086</c:v>
                      </c:pt>
                      <c:pt idx="106" formatCode="0%">
                        <c:v>-0.18361677241286456</c:v>
                      </c:pt>
                      <c:pt idx="107" formatCode="0%">
                        <c:v>-0.26496804744920016</c:v>
                      </c:pt>
                      <c:pt idx="108" formatCode="0%">
                        <c:v>-0.34970288262575211</c:v>
                      </c:pt>
                      <c:pt idx="109" formatCode="0%">
                        <c:v>-0.44118102959523997</c:v>
                      </c:pt>
                      <c:pt idx="110" formatCode="0%">
                        <c:v>-0.5254826026796261</c:v>
                      </c:pt>
                      <c:pt idx="111" formatCode="0%">
                        <c:v>-0.59210211033836324</c:v>
                      </c:pt>
                      <c:pt idx="112" formatCode="0%">
                        <c:v>-0.66167887367827927</c:v>
                      </c:pt>
                      <c:pt idx="113" formatCode="0%">
                        <c:v>-0.72151148724169889</c:v>
                      </c:pt>
                      <c:pt idx="114" formatCode="0%">
                        <c:v>-0.77270052648543186</c:v>
                      </c:pt>
                      <c:pt idx="115" formatCode="0%">
                        <c:v>-0.82281515573378772</c:v>
                      </c:pt>
                      <c:pt idx="116" formatCode="0%">
                        <c:v>-0.87810863201375733</c:v>
                      </c:pt>
                      <c:pt idx="117" formatCode="0%">
                        <c:v>-0.88200956982558221</c:v>
                      </c:pt>
                      <c:pt idx="118" formatCode="0%">
                        <c:v>-0.85667305899408719</c:v>
                      </c:pt>
                      <c:pt idx="119" formatCode="0%">
                        <c:v>-0.82213492543074629</c:v>
                      </c:pt>
                      <c:pt idx="120" formatCode="0%">
                        <c:v>-0.76505810418214981</c:v>
                      </c:pt>
                      <c:pt idx="121" formatCode="0%">
                        <c:v>-0.68099127830067441</c:v>
                      </c:pt>
                      <c:pt idx="122" formatCode="0%">
                        <c:v>-0.55722888888493771</c:v>
                      </c:pt>
                      <c:pt idx="123" formatCode="0%">
                        <c:v>-0.42589695506677305</c:v>
                      </c:pt>
                      <c:pt idx="124" formatCode="0%">
                        <c:v>-0.21583490892437288</c:v>
                      </c:pt>
                      <c:pt idx="125" formatCode="0%">
                        <c:v>6.3718944681267625E-2</c:v>
                      </c:pt>
                      <c:pt idx="126" formatCode="0%">
                        <c:v>0.42320946067148413</c:v>
                      </c:pt>
                      <c:pt idx="127" formatCode="0%">
                        <c:v>0.9488925372696756</c:v>
                      </c:pt>
                      <c:pt idx="128" formatCode="0%">
                        <c:v>2.1256919464966506</c:v>
                      </c:pt>
                      <c:pt idx="129" formatCode="0%">
                        <c:v>2.7900697692856578</c:v>
                      </c:pt>
                      <c:pt idx="130" formatCode="0%">
                        <c:v>2.7218342778241236</c:v>
                      </c:pt>
                      <c:pt idx="131" formatCode="0%">
                        <c:v>2.6295054755192138</c:v>
                      </c:pt>
                      <c:pt idx="132" formatCode="0%">
                        <c:v>2.30386537148103</c:v>
                      </c:pt>
                    </c:numCache>
                  </c:numRef>
                </c:val>
                <c:smooth val="0"/>
                <c:extLst xmlns:c15="http://schemas.microsoft.com/office/drawing/2012/chart">
                  <c:ext xmlns:c16="http://schemas.microsoft.com/office/drawing/2014/chart" uri="{C3380CC4-5D6E-409C-BE32-E72D297353CC}">
                    <c16:uniqueId val="{0000000E-995A-4FE2-9F1C-2C8D3FD27D2B}"/>
                  </c:ext>
                </c:extLst>
              </c15:ser>
            </c15:filteredLineSeries>
            <c15:filteredLineSeries>
              <c15:ser>
                <c:idx val="11"/>
                <c:order val="11"/>
                <c:tx>
                  <c:strRef>
                    <c:extLst>
                      <c:ext xmlns:c15="http://schemas.microsoft.com/office/drawing/2012/chart" uri="{02D57815-91ED-43cb-92C2-25804820EDAC}">
                        <c15:formulaRef>
                          <c15:sqref>'domestic air flow'!$M$8</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flow'!$M$9:$M$147</c15:sqref>
                        </c15:fullRef>
                        <c15:formulaRef>
                          <c15:sqref>'domestic air flow'!$M$15:$M$147</c15:sqref>
                        </c15:formulaRef>
                      </c:ext>
                    </c:extLst>
                    <c:numCache>
                      <c:formatCode>_-* #,##0_-;\-* #,##0_-;_-* "-"??_-;_-@_-</c:formatCode>
                      <c:ptCount val="133"/>
                      <c:pt idx="6" formatCode="0%">
                        <c:v>6.2878498759679019E-2</c:v>
                      </c:pt>
                      <c:pt idx="7" formatCode="0%">
                        <c:v>7.2726929941429319E-2</c:v>
                      </c:pt>
                      <c:pt idx="8" formatCode="0%">
                        <c:v>8.4042423216974999E-2</c:v>
                      </c:pt>
                      <c:pt idx="9" formatCode="0%">
                        <c:v>0.10045764266623519</c:v>
                      </c:pt>
                      <c:pt idx="10" formatCode="0%">
                        <c:v>9.8489118937326536E-2</c:v>
                      </c:pt>
                      <c:pt idx="11" formatCode="0%">
                        <c:v>9.3906870698990993E-2</c:v>
                      </c:pt>
                      <c:pt idx="12" formatCode="0%">
                        <c:v>0.10020007136977478</c:v>
                      </c:pt>
                      <c:pt idx="13" formatCode="0%">
                        <c:v>0.10544621065021269</c:v>
                      </c:pt>
                      <c:pt idx="14" formatCode="0%">
                        <c:v>0.11182192341637792</c:v>
                      </c:pt>
                      <c:pt idx="15" formatCode="0%">
                        <c:v>0.11213415953054277</c:v>
                      </c:pt>
                      <c:pt idx="16" formatCode="0%">
                        <c:v>0.11687718368193499</c:v>
                      </c:pt>
                      <c:pt idx="17" formatCode="0%">
                        <c:v>0.12035399505098494</c:v>
                      </c:pt>
                      <c:pt idx="18" formatCode="0%">
                        <c:v>0.10293448925477319</c:v>
                      </c:pt>
                      <c:pt idx="19" formatCode="0%">
                        <c:v>9.31817036777534E-2</c:v>
                      </c:pt>
                      <c:pt idx="20" formatCode="0%">
                        <c:v>8.7755452981469279E-2</c:v>
                      </c:pt>
                      <c:pt idx="21" formatCode="0%">
                        <c:v>8.0835560524723737E-2</c:v>
                      </c:pt>
                      <c:pt idx="22" formatCode="0%">
                        <c:v>5.8534855202339399E-2</c:v>
                      </c:pt>
                      <c:pt idx="23" formatCode="0%">
                        <c:v>4.8858149023072464E-2</c:v>
                      </c:pt>
                      <c:pt idx="24" formatCode="0%">
                        <c:v>2.9951806239706908E-2</c:v>
                      </c:pt>
                      <c:pt idx="25" formatCode="0%">
                        <c:v>1.3408263769988278E-2</c:v>
                      </c:pt>
                      <c:pt idx="26" formatCode="0%">
                        <c:v>-9.0566256988109089E-4</c:v>
                      </c:pt>
                      <c:pt idx="27" formatCode="0%">
                        <c:v>-1.0728077461835959E-2</c:v>
                      </c:pt>
                      <c:pt idx="28" formatCode="0%">
                        <c:v>-2.0107886884756343E-2</c:v>
                      </c:pt>
                      <c:pt idx="29" formatCode="0%">
                        <c:v>-2.5015315754597853E-2</c:v>
                      </c:pt>
                      <c:pt idx="30" formatCode="0%">
                        <c:v>-2.337997047920426E-2</c:v>
                      </c:pt>
                      <c:pt idx="31" formatCode="0%">
                        <c:v>-1.8664282988857594E-2</c:v>
                      </c:pt>
                      <c:pt idx="32" formatCode="0%">
                        <c:v>-2.1401320603226203E-2</c:v>
                      </c:pt>
                      <c:pt idx="33" formatCode="0%">
                        <c:v>-2.9046594220226551E-2</c:v>
                      </c:pt>
                      <c:pt idx="34" formatCode="0%">
                        <c:v>-1.9882853743269188E-2</c:v>
                      </c:pt>
                      <c:pt idx="35" formatCode="0%">
                        <c:v>-2.107947882805794E-2</c:v>
                      </c:pt>
                      <c:pt idx="36" formatCode="0%">
                        <c:v>-1.0607344059653922E-2</c:v>
                      </c:pt>
                      <c:pt idx="37" formatCode="0%">
                        <c:v>-7.9584016960954958E-3</c:v>
                      </c:pt>
                      <c:pt idx="38" formatCode="0%">
                        <c:v>-1.0207571645456624E-2</c:v>
                      </c:pt>
                      <c:pt idx="39" formatCode="0%">
                        <c:v>-1.1710701252373163E-2</c:v>
                      </c:pt>
                      <c:pt idx="40" formatCode="0%">
                        <c:v>-9.4409204357786929E-3</c:v>
                      </c:pt>
                      <c:pt idx="41" formatCode="0%">
                        <c:v>-7.9208551988237605E-3</c:v>
                      </c:pt>
                      <c:pt idx="42" formatCode="0%">
                        <c:v>-1.1002157228396465E-2</c:v>
                      </c:pt>
                      <c:pt idx="43" formatCode="0%">
                        <c:v>-1.6832350733254842E-2</c:v>
                      </c:pt>
                      <c:pt idx="44" formatCode="0%">
                        <c:v>-1.6477966918177392E-2</c:v>
                      </c:pt>
                      <c:pt idx="45" formatCode="0%">
                        <c:v>-6.0325826597727727E-3</c:v>
                      </c:pt>
                      <c:pt idx="46" formatCode="0%">
                        <c:v>-7.1595790374101281E-3</c:v>
                      </c:pt>
                      <c:pt idx="47" formatCode="0%">
                        <c:v>1.7544108691941102E-4</c:v>
                      </c:pt>
                      <c:pt idx="48" formatCode="0%">
                        <c:v>3.7647128848414505E-3</c:v>
                      </c:pt>
                      <c:pt idx="49" formatCode="0%">
                        <c:v>1.7042352589590616E-2</c:v>
                      </c:pt>
                      <c:pt idx="50" formatCode="0%">
                        <c:v>3.4132917549051539E-2</c:v>
                      </c:pt>
                      <c:pt idx="51" formatCode="0%">
                        <c:v>4.9606032724251695E-2</c:v>
                      </c:pt>
                      <c:pt idx="52" formatCode="0%">
                        <c:v>6.5389995010173563E-2</c:v>
                      </c:pt>
                      <c:pt idx="53" formatCode="0%">
                        <c:v>8.068446293945028E-2</c:v>
                      </c:pt>
                      <c:pt idx="54" formatCode="0%">
                        <c:v>9.158453805264731E-2</c:v>
                      </c:pt>
                      <c:pt idx="55" formatCode="0%">
                        <c:v>0.10692008580445753</c:v>
                      </c:pt>
                      <c:pt idx="56" formatCode="0%">
                        <c:v>0.12217771067957646</c:v>
                      </c:pt>
                      <c:pt idx="57" formatCode="0%">
                        <c:v>0.12489460398076681</c:v>
                      </c:pt>
                      <c:pt idx="58" formatCode="0%">
                        <c:v>0.14134239246101621</c:v>
                      </c:pt>
                      <c:pt idx="59" formatCode="0%">
                        <c:v>0.15080956226392847</c:v>
                      </c:pt>
                      <c:pt idx="60" formatCode="0%">
                        <c:v>0.1635920939973157</c:v>
                      </c:pt>
                      <c:pt idx="61" formatCode="0%">
                        <c:v>0.17516605557450785</c:v>
                      </c:pt>
                      <c:pt idx="62" formatCode="0%">
                        <c:v>0.18798448098437659</c:v>
                      </c:pt>
                      <c:pt idx="63" formatCode="0%">
                        <c:v>0.19630851479800948</c:v>
                      </c:pt>
                      <c:pt idx="64" formatCode="0%">
                        <c:v>0.19383627203244316</c:v>
                      </c:pt>
                      <c:pt idx="65" formatCode="0%">
                        <c:v>0.19368662498393838</c:v>
                      </c:pt>
                      <c:pt idx="66" formatCode="0%">
                        <c:v>0.2065358264480158</c:v>
                      </c:pt>
                      <c:pt idx="67" formatCode="0%">
                        <c:v>0.21233043288017306</c:v>
                      </c:pt>
                      <c:pt idx="68" formatCode="0%">
                        <c:v>0.20899138798379133</c:v>
                      </c:pt>
                      <c:pt idx="69" formatCode="0%">
                        <c:v>0.21268314204013519</c:v>
                      </c:pt>
                      <c:pt idx="70" formatCode="0%">
                        <c:v>0.20937424777823779</c:v>
                      </c:pt>
                      <c:pt idx="71" formatCode="0%">
                        <c:v>0.20181491371317331</c:v>
                      </c:pt>
                      <c:pt idx="72" formatCode="0%">
                        <c:v>0.18494833354152801</c:v>
                      </c:pt>
                      <c:pt idx="73" formatCode="0%">
                        <c:v>0.16394731321292311</c:v>
                      </c:pt>
                      <c:pt idx="74" formatCode="0%">
                        <c:v>0.13889785601897683</c:v>
                      </c:pt>
                      <c:pt idx="75" formatCode="0%">
                        <c:v>0.12071212050401846</c:v>
                      </c:pt>
                      <c:pt idx="76" formatCode="0%">
                        <c:v>0.10784119564977507</c:v>
                      </c:pt>
                      <c:pt idx="77" formatCode="0%">
                        <c:v>8.7817248419984631E-2</c:v>
                      </c:pt>
                      <c:pt idx="78" formatCode="0%">
                        <c:v>5.8228370960400802E-2</c:v>
                      </c:pt>
                      <c:pt idx="79" formatCode="0%">
                        <c:v>3.3694322580182297E-2</c:v>
                      </c:pt>
                      <c:pt idx="80" formatCode="0%">
                        <c:v>1.3604195672245009E-2</c:v>
                      </c:pt>
                      <c:pt idx="81" formatCode="0%">
                        <c:v>-3.8993514714663322E-3</c:v>
                      </c:pt>
                      <c:pt idx="82" formatCode="0%">
                        <c:v>-2.1393358831378519E-2</c:v>
                      </c:pt>
                      <c:pt idx="83" formatCode="0%">
                        <c:v>-2.933061294084462E-2</c:v>
                      </c:pt>
                      <c:pt idx="84" formatCode="0%">
                        <c:v>-2.9880692265976318E-2</c:v>
                      </c:pt>
                      <c:pt idx="85" formatCode="0%">
                        <c:v>-2.3510694205098406E-2</c:v>
                      </c:pt>
                      <c:pt idx="86" formatCode="0%">
                        <c:v>-1.1814997577581686E-2</c:v>
                      </c:pt>
                      <c:pt idx="87" formatCode="0%">
                        <c:v>-5.8635759341869528E-3</c:v>
                      </c:pt>
                      <c:pt idx="88" formatCode="0%">
                        <c:v>1.3507013660353521E-3</c:v>
                      </c:pt>
                      <c:pt idx="89" formatCode="0%">
                        <c:v>1.7716165537206396E-2</c:v>
                      </c:pt>
                      <c:pt idx="90" formatCode="0%">
                        <c:v>3.924809422236742E-2</c:v>
                      </c:pt>
                      <c:pt idx="91" formatCode="0%">
                        <c:v>5.5331205627564647E-2</c:v>
                      </c:pt>
                      <c:pt idx="92" formatCode="0%">
                        <c:v>7.7969972748964972E-2</c:v>
                      </c:pt>
                      <c:pt idx="93" formatCode="0%">
                        <c:v>9.1883121794774827E-2</c:v>
                      </c:pt>
                      <c:pt idx="94" formatCode="0%">
                        <c:v>0.10234794722413634</c:v>
                      </c:pt>
                      <c:pt idx="95" formatCode="0%">
                        <c:v>0.10882055471957837</c:v>
                      </c:pt>
                      <c:pt idx="96" formatCode="0%">
                        <c:v>0.10411076213437523</c:v>
                      </c:pt>
                      <c:pt idx="97" formatCode="0%">
                        <c:v>8.883795039452741E-2</c:v>
                      </c:pt>
                      <c:pt idx="98" formatCode="0%">
                        <c:v>7.0218929869776667E-2</c:v>
                      </c:pt>
                      <c:pt idx="99" formatCode="0%">
                        <c:v>5.9388936141473538E-2</c:v>
                      </c:pt>
                      <c:pt idx="100" formatCode="0%">
                        <c:v>4.5449357731306775E-2</c:v>
                      </c:pt>
                      <c:pt idx="101" formatCode="0%">
                        <c:v>2.4303690626513583E-2</c:v>
                      </c:pt>
                      <c:pt idx="102" formatCode="0%">
                        <c:v>4.5241664380896492E-3</c:v>
                      </c:pt>
                      <c:pt idx="103" formatCode="0%">
                        <c:v>-3.4916692172074233E-3</c:v>
                      </c:pt>
                      <c:pt idx="104" formatCode="0%">
                        <c:v>-2.4561487569523002E-2</c:v>
                      </c:pt>
                      <c:pt idx="105" formatCode="0%">
                        <c:v>-7.2408309165644461E-2</c:v>
                      </c:pt>
                      <c:pt idx="106" formatCode="0%">
                        <c:v>-0.16413447811757598</c:v>
                      </c:pt>
                      <c:pt idx="107" formatCode="0%">
                        <c:v>-0.25603303150451373</c:v>
                      </c:pt>
                      <c:pt idx="108" formatCode="0%">
                        <c:v>-0.32936176546988361</c:v>
                      </c:pt>
                      <c:pt idx="109" formatCode="0%">
                        <c:v>-0.3843693105561336</c:v>
                      </c:pt>
                      <c:pt idx="110" formatCode="0%">
                        <c:v>-0.41905031102234608</c:v>
                      </c:pt>
                      <c:pt idx="111" formatCode="0%">
                        <c:v>-0.45790784880434343</c:v>
                      </c:pt>
                      <c:pt idx="112" formatCode="0%">
                        <c:v>-0.51134999601886311</c:v>
                      </c:pt>
                      <c:pt idx="113" formatCode="0%">
                        <c:v>-0.57978627389548887</c:v>
                      </c:pt>
                      <c:pt idx="114" formatCode="0%">
                        <c:v>-0.64095612138059688</c:v>
                      </c:pt>
                      <c:pt idx="115" formatCode="0%">
                        <c:v>-0.70966233679205482</c:v>
                      </c:pt>
                      <c:pt idx="116" formatCode="0%">
                        <c:v>-0.77881222071959366</c:v>
                      </c:pt>
                      <c:pt idx="117" formatCode="0%">
                        <c:v>-0.81092602723065077</c:v>
                      </c:pt>
                      <c:pt idx="118" formatCode="0%">
                        <c:v>-0.77512071280447503</c:v>
                      </c:pt>
                      <c:pt idx="119" formatCode="0%">
                        <c:v>-0.71081826848160157</c:v>
                      </c:pt>
                      <c:pt idx="120" formatCode="0%">
                        <c:v>-0.62215377673547889</c:v>
                      </c:pt>
                      <c:pt idx="121" formatCode="0%">
                        <c:v>-0.51751243426658544</c:v>
                      </c:pt>
                      <c:pt idx="122" formatCode="0%">
                        <c:v>-0.43017117022062767</c:v>
                      </c:pt>
                      <c:pt idx="123" formatCode="0%">
                        <c:v>-0.33433264349387987</c:v>
                      </c:pt>
                      <c:pt idx="124" formatCode="0%">
                        <c:v>-0.15568099193118215</c:v>
                      </c:pt>
                      <c:pt idx="125" formatCode="0%">
                        <c:v>0.12960562046707455</c:v>
                      </c:pt>
                      <c:pt idx="126" formatCode="0%">
                        <c:v>0.46213712980767191</c:v>
                      </c:pt>
                      <c:pt idx="127" formatCode="0%">
                        <c:v>0.94829413122390316</c:v>
                      </c:pt>
                      <c:pt idx="128" formatCode="0%">
                        <c:v>1.8428364551597465</c:v>
                      </c:pt>
                      <c:pt idx="129" formatCode="0%">
                        <c:v>2.8253051988906477</c:v>
                      </c:pt>
                      <c:pt idx="130" formatCode="0%">
                        <c:v>2.8866192021777826</c:v>
                      </c:pt>
                      <c:pt idx="131" formatCode="0%">
                        <c:v>2.5936716987778619</c:v>
                      </c:pt>
                      <c:pt idx="132" formatCode="0%">
                        <c:v>2.1763543066608824</c:v>
                      </c:pt>
                    </c:numCache>
                  </c:numRef>
                </c:val>
                <c:smooth val="0"/>
                <c:extLst xmlns:c15="http://schemas.microsoft.com/office/drawing/2012/chart">
                  <c:ext xmlns:c16="http://schemas.microsoft.com/office/drawing/2014/chart" uri="{C3380CC4-5D6E-409C-BE32-E72D297353CC}">
                    <c16:uniqueId val="{0000000F-995A-4FE2-9F1C-2C8D3FD27D2B}"/>
                  </c:ext>
                </c:extLst>
              </c15:ser>
            </c15:filteredLineSeries>
            <c15:filteredLineSeries>
              <c15:ser>
                <c:idx val="13"/>
                <c:order val="13"/>
                <c:tx>
                  <c:strRef>
                    <c:extLst>
                      <c:ext xmlns:c15="http://schemas.microsoft.com/office/drawing/2012/chart" uri="{02D57815-91ED-43cb-92C2-25804820EDAC}">
                        <c15:formulaRef>
                          <c15:sqref>'domestic air flow'!$O$8</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'domestic air flow'!$A$9:$A$147</c15:sqref>
                        </c15:fullRef>
                        <c15:formulaRef>
                          <c15:sqref>'domestic air flow'!$A$15:$A$147</c15:sqref>
                        </c15:formulaRef>
                      </c:ext>
                    </c:extLst>
                    <c:strCache>
                      <c:ptCount val="133"/>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strCache>
                  </c:strRef>
                </c:cat>
                <c:val>
                  <c:numRef>
                    <c:extLst>
                      <c:ext xmlns:c15="http://schemas.microsoft.com/office/drawing/2012/chart" uri="{02D57815-91ED-43cb-92C2-25804820EDAC}">
                        <c15:fullRef>
                          <c15:sqref>'domestic air flow'!$O$9:$O$147</c15:sqref>
                        </c15:fullRef>
                        <c15:formulaRef>
                          <c15:sqref>'domestic air flow'!$O$15:$O$147</c15:sqref>
                        </c15:formulaRef>
                      </c:ext>
                    </c:extLst>
                    <c:numCache>
                      <c:formatCode>_-* #,##0_-;\-* #,##0_-;_-* "-"??_-;_-@_-</c:formatCode>
                      <c:ptCount val="133"/>
                      <c:pt idx="6" formatCode="0%">
                        <c:v>0.28327260392388581</c:v>
                      </c:pt>
                      <c:pt idx="7" formatCode="0%">
                        <c:v>0.28327583273298601</c:v>
                      </c:pt>
                      <c:pt idx="8" formatCode="0%">
                        <c:v>0.27911356824944411</c:v>
                      </c:pt>
                      <c:pt idx="9" formatCode="0%">
                        <c:v>0.27540602753740567</c:v>
                      </c:pt>
                      <c:pt idx="10" formatCode="0%">
                        <c:v>0.24954339467179346</c:v>
                      </c:pt>
                      <c:pt idx="11" formatCode="0%">
                        <c:v>0.21626391889646002</c:v>
                      </c:pt>
                      <c:pt idx="12" formatCode="0%">
                        <c:v>0.18452273021629323</c:v>
                      </c:pt>
                      <c:pt idx="13" formatCode="0%">
                        <c:v>0.14036419768580105</c:v>
                      </c:pt>
                      <c:pt idx="14" formatCode="0%">
                        <c:v>0.10530917717842578</c:v>
                      </c:pt>
                      <c:pt idx="15" formatCode="0%">
                        <c:v>8.1868296482713168E-2</c:v>
                      </c:pt>
                      <c:pt idx="16" formatCode="0%">
                        <c:v>5.4866757200049382E-2</c:v>
                      </c:pt>
                      <c:pt idx="17" formatCode="0%">
                        <c:v>3.6182959162042158E-2</c:v>
                      </c:pt>
                      <c:pt idx="18" formatCode="0%">
                        <c:v>1.2702121188866246E-2</c:v>
                      </c:pt>
                      <c:pt idx="19" formatCode="0%">
                        <c:v>-2.8069442955557184E-3</c:v>
                      </c:pt>
                      <c:pt idx="20" formatCode="0%">
                        <c:v>-2.083549115828311E-2</c:v>
                      </c:pt>
                      <c:pt idx="21" formatCode="0%">
                        <c:v>-3.3155357247303202E-2</c:v>
                      </c:pt>
                      <c:pt idx="22" formatCode="0%">
                        <c:v>-4.7713116848505495E-2</c:v>
                      </c:pt>
                      <c:pt idx="23" formatCode="0%">
                        <c:v>-5.3966379986499523E-2</c:v>
                      </c:pt>
                      <c:pt idx="24" formatCode="0%">
                        <c:v>-6.050384333621265E-2</c:v>
                      </c:pt>
                      <c:pt idx="25" formatCode="0%">
                        <c:v>-5.2568878519586429E-2</c:v>
                      </c:pt>
                      <c:pt idx="26" formatCode="0%">
                        <c:v>-4.6589588980472427E-2</c:v>
                      </c:pt>
                      <c:pt idx="27" formatCode="0%">
                        <c:v>-4.4668324536285747E-2</c:v>
                      </c:pt>
                      <c:pt idx="28" formatCode="0%">
                        <c:v>-3.7358724001872533E-2</c:v>
                      </c:pt>
                      <c:pt idx="29" formatCode="0%">
                        <c:v>-3.5799462475582994E-2</c:v>
                      </c:pt>
                      <c:pt idx="30" formatCode="0%">
                        <c:v>-3.8363738422677519E-2</c:v>
                      </c:pt>
                      <c:pt idx="31" formatCode="0%">
                        <c:v>-2.9857164276641309E-2</c:v>
                      </c:pt>
                      <c:pt idx="32" formatCode="0%">
                        <c:v>-2.0558401756512589E-2</c:v>
                      </c:pt>
                      <c:pt idx="33" formatCode="0%">
                        <c:v>-1.8566370814644531E-2</c:v>
                      </c:pt>
                      <c:pt idx="34" formatCode="0%">
                        <c:v>-2.9500780436294182E-2</c:v>
                      </c:pt>
                      <c:pt idx="35" formatCode="0%">
                        <c:v>-4.0841677114447979E-2</c:v>
                      </c:pt>
                      <c:pt idx="36" formatCode="0%">
                        <c:v>-4.1109242523872977E-2</c:v>
                      </c:pt>
                      <c:pt idx="37" formatCode="0%">
                        <c:v>-5.0383466092072518E-2</c:v>
                      </c:pt>
                      <c:pt idx="38" formatCode="0%">
                        <c:v>-5.7093786989115047E-2</c:v>
                      </c:pt>
                      <c:pt idx="39" formatCode="0%">
                        <c:v>-7.0758545522007332E-2</c:v>
                      </c:pt>
                      <c:pt idx="40" formatCode="0%">
                        <c:v>-7.3981445298365964E-2</c:v>
                      </c:pt>
                      <c:pt idx="41" formatCode="0%">
                        <c:v>-7.4013143553061059E-2</c:v>
                      </c:pt>
                      <c:pt idx="42" formatCode="0%">
                        <c:v>-8.0915036876406402E-2</c:v>
                      </c:pt>
                      <c:pt idx="43" formatCode="0%">
                        <c:v>-8.7423344190780017E-2</c:v>
                      </c:pt>
                      <c:pt idx="44" formatCode="0%">
                        <c:v>-9.0568108513600684E-2</c:v>
                      </c:pt>
                      <c:pt idx="45" formatCode="0%">
                        <c:v>-8.9474827408068378E-2</c:v>
                      </c:pt>
                      <c:pt idx="46" formatCode="0%">
                        <c:v>-8.7428948557566527E-2</c:v>
                      </c:pt>
                      <c:pt idx="47" formatCode="0%">
                        <c:v>-8.5583143590299615E-2</c:v>
                      </c:pt>
                      <c:pt idx="48" formatCode="0%">
                        <c:v>-8.7081455858480122E-2</c:v>
                      </c:pt>
                      <c:pt idx="49" formatCode="0%">
                        <c:v>-0.10211339749058894</c:v>
                      </c:pt>
                      <c:pt idx="50" formatCode="0%">
                        <c:v>-0.11645580525266448</c:v>
                      </c:pt>
                      <c:pt idx="51" formatCode="0%">
                        <c:v>-0.11054509835728056</c:v>
                      </c:pt>
                      <c:pt idx="52" formatCode="0%">
                        <c:v>-0.12570528309790033</c:v>
                      </c:pt>
                      <c:pt idx="53" formatCode="0%">
                        <c:v>-0.12500039236242988</c:v>
                      </c:pt>
                      <c:pt idx="54" formatCode="0%">
                        <c:v>-0.11928918696631069</c:v>
                      </c:pt>
                      <c:pt idx="55" formatCode="0%">
                        <c:v>-0.11298965646159598</c:v>
                      </c:pt>
                      <c:pt idx="56" formatCode="0%">
                        <c:v>-0.10356747388185451</c:v>
                      </c:pt>
                      <c:pt idx="57" formatCode="0%">
                        <c:v>-9.4963008333199012E-2</c:v>
                      </c:pt>
                      <c:pt idx="58" formatCode="0%">
                        <c:v>-8.7273224809181441E-2</c:v>
                      </c:pt>
                      <c:pt idx="59" formatCode="0%">
                        <c:v>-7.4381118005875921E-2</c:v>
                      </c:pt>
                      <c:pt idx="60" formatCode="0%">
                        <c:v>-6.6930128362792732E-2</c:v>
                      </c:pt>
                      <c:pt idx="61" formatCode="0%">
                        <c:v>-3.5849422887639343E-2</c:v>
                      </c:pt>
                      <c:pt idx="62" formatCode="0%">
                        <c:v>-1.3180529728449747E-2</c:v>
                      </c:pt>
                      <c:pt idx="63" formatCode="0%">
                        <c:v>-4.5242679629220461E-3</c:v>
                      </c:pt>
                      <c:pt idx="64" formatCode="0%">
                        <c:v>1.3496941289199229E-2</c:v>
                      </c:pt>
                      <c:pt idx="65" formatCode="0%">
                        <c:v>2.4573109484861528E-3</c:v>
                      </c:pt>
                      <c:pt idx="66" formatCode="0%">
                        <c:v>5.4769923055289138E-3</c:v>
                      </c:pt>
                      <c:pt idx="67" formatCode="0%">
                        <c:v>1.2212299478725742E-3</c:v>
                      </c:pt>
                      <c:pt idx="68" formatCode="0%">
                        <c:v>-1.8102593296741461E-2</c:v>
                      </c:pt>
                      <c:pt idx="69" formatCode="0%">
                        <c:v>-4.3797440400075514E-2</c:v>
                      </c:pt>
                      <c:pt idx="70" formatCode="0%">
                        <c:v>-8.3743490721936487E-2</c:v>
                      </c:pt>
                      <c:pt idx="71" formatCode="0%">
                        <c:v>-0.12089855495340339</c:v>
                      </c:pt>
                      <c:pt idx="72" formatCode="0%">
                        <c:v>-0.14935044117280366</c:v>
                      </c:pt>
                      <c:pt idx="73" formatCode="0%">
                        <c:v>-0.19241869222264218</c:v>
                      </c:pt>
                      <c:pt idx="74" formatCode="0%">
                        <c:v>-0.22978957657711702</c:v>
                      </c:pt>
                      <c:pt idx="75" formatCode="0%">
                        <c:v>-0.26009815423532356</c:v>
                      </c:pt>
                      <c:pt idx="76" formatCode="0%">
                        <c:v>-0.29054073122892177</c:v>
                      </c:pt>
                      <c:pt idx="77" formatCode="0%">
                        <c:v>-0.29541054590348725</c:v>
                      </c:pt>
                      <c:pt idx="78" formatCode="0%">
                        <c:v>-0.31324208118022956</c:v>
                      </c:pt>
                      <c:pt idx="79" formatCode="0%">
                        <c:v>-0.32939466336605167</c:v>
                      </c:pt>
                      <c:pt idx="80" formatCode="0%">
                        <c:v>-0.34212973260745111</c:v>
                      </c:pt>
                      <c:pt idx="81" formatCode="0%">
                        <c:v>-0.34293036718060277</c:v>
                      </c:pt>
                      <c:pt idx="82" formatCode="0%">
                        <c:v>-0.29567144760316927</c:v>
                      </c:pt>
                      <c:pt idx="83" formatCode="0%">
                        <c:v>-0.26129211140929276</c:v>
                      </c:pt>
                      <c:pt idx="84" formatCode="0%">
                        <c:v>-0.23039170526209998</c:v>
                      </c:pt>
                      <c:pt idx="85" formatCode="0%">
                        <c:v>-0.19015042494280879</c:v>
                      </c:pt>
                      <c:pt idx="86" formatCode="0%">
                        <c:v>-0.14443584116410019</c:v>
                      </c:pt>
                      <c:pt idx="87" formatCode="0%">
                        <c:v>-0.12134486912714927</c:v>
                      </c:pt>
                      <c:pt idx="88" formatCode="0%">
                        <c:v>-9.3591037695975821E-2</c:v>
                      </c:pt>
                      <c:pt idx="89" formatCode="0%">
                        <c:v>-7.4070311944498049E-2</c:v>
                      </c:pt>
                      <c:pt idx="90" formatCode="0%">
                        <c:v>-4.3423319931074095E-2</c:v>
                      </c:pt>
                      <c:pt idx="91" formatCode="0%">
                        <c:v>-1.919733877025432E-2</c:v>
                      </c:pt>
                      <c:pt idx="92" formatCode="0%">
                        <c:v>7.1889809605631457E-3</c:v>
                      </c:pt>
                      <c:pt idx="93" formatCode="0%">
                        <c:v>3.5512015919179553E-2</c:v>
                      </c:pt>
                      <c:pt idx="94" formatCode="0%">
                        <c:v>1.517053719076826E-2</c:v>
                      </c:pt>
                      <c:pt idx="95" formatCode="0%">
                        <c:v>4.6794520547945202E-3</c:v>
                      </c:pt>
                      <c:pt idx="96" formatCode="0%">
                        <c:v>6.04513994689418E-3</c:v>
                      </c:pt>
                      <c:pt idx="97" formatCode="0%">
                        <c:v>1.1850043478965363E-2</c:v>
                      </c:pt>
                      <c:pt idx="98" formatCode="0%">
                        <c:v>2.1971960715012478E-2</c:v>
                      </c:pt>
                      <c:pt idx="99" formatCode="0%">
                        <c:v>5.5584759035165202E-2</c:v>
                      </c:pt>
                      <c:pt idx="100" formatCode="0%">
                        <c:v>9.7938964380345286E-2</c:v>
                      </c:pt>
                      <c:pt idx="101" formatCode="0%">
                        <c:v>0.10378476221819977</c:v>
                      </c:pt>
                      <c:pt idx="102" formatCode="0%">
                        <c:v>0.11035841785211306</c:v>
                      </c:pt>
                      <c:pt idx="103" formatCode="0%">
                        <c:v>0.11836850800319472</c:v>
                      </c:pt>
                      <c:pt idx="104" formatCode="0%">
                        <c:v>0.13845535792903055</c:v>
                      </c:pt>
                      <c:pt idx="105" formatCode="0%">
                        <c:v>9.5272508280638366E-2</c:v>
                      </c:pt>
                      <c:pt idx="106" formatCode="0%">
                        <c:v>4.2603266613639584E-3</c:v>
                      </c:pt>
                      <c:pt idx="107" formatCode="0%">
                        <c:v>-7.3153571779181262E-2</c:v>
                      </c:pt>
                      <c:pt idx="108" formatCode="0%">
                        <c:v>-0.16434192379458612</c:v>
                      </c:pt>
                      <c:pt idx="109" formatCode="0%">
                        <c:v>-0.2424989724619811</c:v>
                      </c:pt>
                      <c:pt idx="110" formatCode="0%">
                        <c:v>-0.31692351224317628</c:v>
                      </c:pt>
                      <c:pt idx="111" formatCode="0%">
                        <c:v>-0.38458616122308587</c:v>
                      </c:pt>
                      <c:pt idx="112" formatCode="0%">
                        <c:v>-0.47384830618567003</c:v>
                      </c:pt>
                      <c:pt idx="113" formatCode="0%">
                        <c:v>-0.53844586569663722</c:v>
                      </c:pt>
                      <c:pt idx="114" formatCode="0%">
                        <c:v>-0.60462315214024809</c:v>
                      </c:pt>
                      <c:pt idx="115" formatCode="0%">
                        <c:v>-0.67552338094306397</c:v>
                      </c:pt>
                      <c:pt idx="116" formatCode="0%">
                        <c:v>-0.75256560851931875</c:v>
                      </c:pt>
                      <c:pt idx="117" formatCode="0%">
                        <c:v>-0.78449641852072161</c:v>
                      </c:pt>
                      <c:pt idx="118" formatCode="0%">
                        <c:v>-0.74879025258224108</c:v>
                      </c:pt>
                      <c:pt idx="119" formatCode="0%">
                        <c:v>-0.70678058855720516</c:v>
                      </c:pt>
                      <c:pt idx="120" formatCode="0%">
                        <c:v>-0.63903720818851972</c:v>
                      </c:pt>
                      <c:pt idx="121" formatCode="0%">
                        <c:v>-0.58834057965908215</c:v>
                      </c:pt>
                      <c:pt idx="122" formatCode="0%">
                        <c:v>-0.53870465407068169</c:v>
                      </c:pt>
                      <c:pt idx="123" formatCode="0%">
                        <c:v>-0.48138879156447606</c:v>
                      </c:pt>
                      <c:pt idx="124" formatCode="0%">
                        <c:v>-0.37049874648636327</c:v>
                      </c:pt>
                      <c:pt idx="125" formatCode="0%">
                        <c:v>-0.27166528494062164</c:v>
                      </c:pt>
                      <c:pt idx="126" formatCode="0%">
                        <c:v>-9.2012334626479661E-2</c:v>
                      </c:pt>
                      <c:pt idx="127" formatCode="0%">
                        <c:v>0.19399722624216112</c:v>
                      </c:pt>
                      <c:pt idx="128" formatCode="0%">
                        <c:v>0.72366030437415751</c:v>
                      </c:pt>
                      <c:pt idx="129" formatCode="0%">
                        <c:v>1.2605246677336301</c:v>
                      </c:pt>
                      <c:pt idx="130" formatCode="0%">
                        <c:v>1.3086790334074763</c:v>
                      </c:pt>
                      <c:pt idx="131" formatCode="0%">
                        <c:v>1.3349187236604456</c:v>
                      </c:pt>
                      <c:pt idx="132" formatCode="0%">
                        <c:v>1.2223696478519688</c:v>
                      </c:pt>
                    </c:numCache>
                  </c:numRef>
                </c:val>
                <c:smooth val="0"/>
                <c:extLst xmlns:c15="http://schemas.microsoft.com/office/drawing/2012/chart">
                  <c:ext xmlns:c16="http://schemas.microsoft.com/office/drawing/2014/chart" uri="{C3380CC4-5D6E-409C-BE32-E72D297353CC}">
                    <c16:uniqueId val="{00000010-995A-4FE2-9F1C-2C8D3FD27D2B}"/>
                  </c:ext>
                </c:extLst>
              </c15:ser>
            </c15:filteredLineSeries>
          </c:ext>
        </c:extLst>
      </c:lineChart>
      <c:catAx>
        <c:axId val="825054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488"/>
        <c:crosses val="autoZero"/>
        <c:auto val="1"/>
        <c:lblAlgn val="ctr"/>
        <c:lblOffset val="100"/>
        <c:tickLblSkip val="6"/>
        <c:tickMarkSkip val="12"/>
        <c:noMultiLvlLbl val="1"/>
      </c:catAx>
      <c:valAx>
        <c:axId val="825054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096"/>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Domestic air passenger</a:t>
            </a:r>
            <a:r>
              <a:rPr lang="en-GB" baseline="0"/>
              <a:t> flow through NI airports (rolling 12 months)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'domestic air flow'!$K$8</c:f>
              <c:strCache>
                <c:ptCount val="1"/>
                <c:pt idx="0">
                  <c:v>% Change year on year (George Best Belfast City Airport)</c:v>
                </c:pt>
              </c:strCache>
            </c:strRef>
          </c:tx>
          <c:spPr>
            <a:solidFill>
              <a:srgbClr val="7030A0"/>
            </a:solidFill>
            <a:ln>
              <a:noFill/>
            </a:ln>
            <a:effectLst/>
          </c:spPr>
          <c:invertIfNegative val="0"/>
          <c:cat>
            <c:strRef>
              <c:extLst>
                <c:ext xmlns:c15="http://schemas.microsoft.com/office/drawing/2012/chart" uri="{02D57815-91ED-43cb-92C2-25804820EDAC}">
                  <c15:fullRef>
                    <c15:sqref>'domestic air flow'!$A$9:$A$147</c15:sqref>
                  </c15:fullRef>
                </c:ext>
              </c:extLst>
              <c:f>'domestic air flow'!$A$27:$A$147</c:f>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flow'!$K$9:$K$147</c15:sqref>
                  </c15:fullRef>
                </c:ext>
              </c:extLst>
              <c:f>'domestic air flow'!$K$27:$K$147</c:f>
              <c:numCache>
                <c:formatCode>_-* #,##0_-;\-* #,##0_-;_-* "-"??_-;_-@_-</c:formatCode>
                <c:ptCount val="121"/>
                <c:pt idx="0" formatCode="0%">
                  <c:v>-0.12294757292541002</c:v>
                </c:pt>
                <c:pt idx="1" formatCode="0%">
                  <c:v>-0.11564170827781055</c:v>
                </c:pt>
                <c:pt idx="2" formatCode="0%">
                  <c:v>-0.1094994598251619</c:v>
                </c:pt>
                <c:pt idx="3" formatCode="0%">
                  <c:v>-9.887830089537708E-2</c:v>
                </c:pt>
                <c:pt idx="4" formatCode="0%">
                  <c:v>-8.0356460535953023E-2</c:v>
                </c:pt>
                <c:pt idx="5" formatCode="0%">
                  <c:v>-7.3741095132506138E-2</c:v>
                </c:pt>
                <c:pt idx="6" formatCode="0%">
                  <c:v>-7.5514717394707997E-2</c:v>
                </c:pt>
                <c:pt idx="7" formatCode="0%">
                  <c:v>-6.3216062333497636E-2</c:v>
                </c:pt>
                <c:pt idx="8" formatCode="0%">
                  <c:v>-5.6197013634612825E-2</c:v>
                </c:pt>
                <c:pt idx="9" formatCode="0%">
                  <c:v>-4.8286699657217574E-2</c:v>
                </c:pt>
                <c:pt idx="10" formatCode="0%">
                  <c:v>-3.8121544523524821E-2</c:v>
                </c:pt>
                <c:pt idx="11" formatCode="0%">
                  <c:v>-2.8882767129698568E-2</c:v>
                </c:pt>
                <c:pt idx="12" formatCode="0%">
                  <c:v>-3.2057658083906385E-3</c:v>
                </c:pt>
                <c:pt idx="13" formatCode="0%">
                  <c:v>3.1825660284161894E-2</c:v>
                </c:pt>
                <c:pt idx="14" formatCode="0%">
                  <c:v>6.3234159267779172E-2</c:v>
                </c:pt>
                <c:pt idx="15" formatCode="0%">
                  <c:v>8.8926911873148648E-2</c:v>
                </c:pt>
                <c:pt idx="16" formatCode="0%">
                  <c:v>0.10930480634341161</c:v>
                </c:pt>
                <c:pt idx="17" formatCode="0%">
                  <c:v>0.10066417985086513</c:v>
                </c:pt>
                <c:pt idx="18" formatCode="0%">
                  <c:v>9.6997825511695071E-2</c:v>
                </c:pt>
                <c:pt idx="19" formatCode="0%">
                  <c:v>9.9634445667754173E-2</c:v>
                </c:pt>
                <c:pt idx="20" formatCode="0%">
                  <c:v>0.10203510137863187</c:v>
                </c:pt>
                <c:pt idx="21" formatCode="0%">
                  <c:v>0.10484352357110453</c:v>
                </c:pt>
                <c:pt idx="22" formatCode="0%">
                  <c:v>0.1062899151992675</c:v>
                </c:pt>
                <c:pt idx="23" formatCode="0%">
                  <c:v>9.9907815594680691E-2</c:v>
                </c:pt>
                <c:pt idx="24" formatCode="0%">
                  <c:v>8.2202537710792306E-2</c:v>
                </c:pt>
                <c:pt idx="25" formatCode="0%">
                  <c:v>5.7016266351048714E-2</c:v>
                </c:pt>
                <c:pt idx="26" formatCode="0%">
                  <c:v>3.9137964742785664E-2</c:v>
                </c:pt>
                <c:pt idx="27" formatCode="0%">
                  <c:v>2.324522898323432E-2</c:v>
                </c:pt>
                <c:pt idx="28" formatCode="0%">
                  <c:v>1.1355090453130478E-2</c:v>
                </c:pt>
                <c:pt idx="29" formatCode="0%">
                  <c:v>1.3628622968916171E-2</c:v>
                </c:pt>
                <c:pt idx="30" formatCode="0%">
                  <c:v>1.4336152207456158E-2</c:v>
                </c:pt>
                <c:pt idx="31" formatCode="0%">
                  <c:v>1.2177504475857094E-2</c:v>
                </c:pt>
                <c:pt idx="32" formatCode="0%">
                  <c:v>1.7013360082379955E-2</c:v>
                </c:pt>
                <c:pt idx="33" formatCode="0%">
                  <c:v>2.126410125976241E-2</c:v>
                </c:pt>
                <c:pt idx="34" formatCode="0%">
                  <c:v>2.3370827889248765E-2</c:v>
                </c:pt>
                <c:pt idx="35" formatCode="0%">
                  <c:v>2.937120153482058E-2</c:v>
                </c:pt>
                <c:pt idx="36" formatCode="0%">
                  <c:v>3.5113609083077965E-2</c:v>
                </c:pt>
                <c:pt idx="37" formatCode="0%">
                  <c:v>4.2339334059281308E-2</c:v>
                </c:pt>
                <c:pt idx="38" formatCode="0%">
                  <c:v>4.6408436868342097E-2</c:v>
                </c:pt>
                <c:pt idx="39" formatCode="0%">
                  <c:v>4.9711287444752277E-2</c:v>
                </c:pt>
                <c:pt idx="40" formatCode="0%">
                  <c:v>5.1446309793045479E-2</c:v>
                </c:pt>
                <c:pt idx="41" formatCode="0%">
                  <c:v>4.6447905996882276E-2</c:v>
                </c:pt>
                <c:pt idx="42" formatCode="0%">
                  <c:v>4.2913030369329662E-2</c:v>
                </c:pt>
                <c:pt idx="43" formatCode="0%">
                  <c:v>3.6763304593030885E-2</c:v>
                </c:pt>
                <c:pt idx="44" formatCode="0%">
                  <c:v>2.8879843173620662E-2</c:v>
                </c:pt>
                <c:pt idx="45" formatCode="0%">
                  <c:v>2.003147314588621E-2</c:v>
                </c:pt>
                <c:pt idx="46" formatCode="0%">
                  <c:v>1.1289703691368034E-2</c:v>
                </c:pt>
                <c:pt idx="47" formatCode="0%">
                  <c:v>8.7626875573867361E-4</c:v>
                </c:pt>
                <c:pt idx="48" formatCode="0%">
                  <c:v>-7.0030972845894542E-3</c:v>
                </c:pt>
                <c:pt idx="49" formatCode="0%">
                  <c:v>-1.7071264582636973E-2</c:v>
                </c:pt>
                <c:pt idx="50" formatCode="0%">
                  <c:v>-2.3012052985401169E-2</c:v>
                </c:pt>
                <c:pt idx="51" formatCode="0%">
                  <c:v>-2.9959597057723081E-2</c:v>
                </c:pt>
                <c:pt idx="52" formatCode="0%">
                  <c:v>-3.9083116328032866E-2</c:v>
                </c:pt>
                <c:pt idx="53" formatCode="0%">
                  <c:v>-4.0835007690275829E-2</c:v>
                </c:pt>
                <c:pt idx="54" formatCode="0%">
                  <c:v>-4.6740494720666236E-2</c:v>
                </c:pt>
                <c:pt idx="55" formatCode="0%">
                  <c:v>-4.5664351440163189E-2</c:v>
                </c:pt>
                <c:pt idx="56" formatCode="0%">
                  <c:v>-5.2165383326154273E-2</c:v>
                </c:pt>
                <c:pt idx="57" formatCode="0%">
                  <c:v>-5.5443383094818909E-2</c:v>
                </c:pt>
                <c:pt idx="58" formatCode="0%">
                  <c:v>-5.2821788366673825E-2</c:v>
                </c:pt>
                <c:pt idx="59" formatCode="0%">
                  <c:v>-5.1719027621390266E-2</c:v>
                </c:pt>
                <c:pt idx="60" formatCode="0%">
                  <c:v>-4.9818768108036031E-2</c:v>
                </c:pt>
                <c:pt idx="61" formatCode="0%">
                  <c:v>-4.560762153019713E-2</c:v>
                </c:pt>
                <c:pt idx="62" formatCode="0%">
                  <c:v>-4.4954703690885771E-2</c:v>
                </c:pt>
                <c:pt idx="63" formatCode="0%">
                  <c:v>-4.0915360111777724E-2</c:v>
                </c:pt>
                <c:pt idx="64" formatCode="0%">
                  <c:v>-3.5023788499808903E-2</c:v>
                </c:pt>
                <c:pt idx="65" formatCode="0%">
                  <c:v>-2.949256659138292E-2</c:v>
                </c:pt>
                <c:pt idx="66" formatCode="0%">
                  <c:v>-2.2367845748520132E-2</c:v>
                </c:pt>
                <c:pt idx="67" formatCode="0%">
                  <c:v>-1.7656623266168875E-2</c:v>
                </c:pt>
                <c:pt idx="68" formatCode="0%">
                  <c:v>-9.1830897417697014E-3</c:v>
                </c:pt>
                <c:pt idx="69" formatCode="0%">
                  <c:v>-3.6830779042779879E-3</c:v>
                </c:pt>
                <c:pt idx="70" formatCode="0%">
                  <c:v>-9.7926082093782317E-4</c:v>
                </c:pt>
                <c:pt idx="71" formatCode="0%">
                  <c:v>1.0573647335014494E-2</c:v>
                </c:pt>
                <c:pt idx="72" formatCode="0%">
                  <c:v>1.2705820513540201E-2</c:v>
                </c:pt>
                <c:pt idx="73" formatCode="0%">
                  <c:v>1.5384700524075949E-2</c:v>
                </c:pt>
                <c:pt idx="74" formatCode="0%">
                  <c:v>1.7033311605067956E-2</c:v>
                </c:pt>
                <c:pt idx="75" formatCode="0%">
                  <c:v>1.5111607714024956E-2</c:v>
                </c:pt>
                <c:pt idx="76" formatCode="0%">
                  <c:v>1.7339984566952793E-2</c:v>
                </c:pt>
                <c:pt idx="77" formatCode="0%">
                  <c:v>1.3138447288355195E-2</c:v>
                </c:pt>
                <c:pt idx="78" formatCode="0%">
                  <c:v>1.0701294810714572E-2</c:v>
                </c:pt>
                <c:pt idx="79" formatCode="0%">
                  <c:v>7.7835907138452424E-3</c:v>
                </c:pt>
                <c:pt idx="80" formatCode="0%">
                  <c:v>6.5522582548619476E-3</c:v>
                </c:pt>
                <c:pt idx="81" formatCode="0%">
                  <c:v>7.102568396241413E-3</c:v>
                </c:pt>
                <c:pt idx="82" formatCode="0%">
                  <c:v>6.3712229216674509E-3</c:v>
                </c:pt>
                <c:pt idx="83" formatCode="0%">
                  <c:v>-4.6679721972415766E-3</c:v>
                </c:pt>
                <c:pt idx="84" formatCode="0%">
                  <c:v>-5.9802991535363387E-3</c:v>
                </c:pt>
                <c:pt idx="85" formatCode="0%">
                  <c:v>-4.6658032967092861E-3</c:v>
                </c:pt>
                <c:pt idx="86" formatCode="0%">
                  <c:v>-6.335112485658702E-3</c:v>
                </c:pt>
                <c:pt idx="87" formatCode="0%">
                  <c:v>-5.8611391893470194E-3</c:v>
                </c:pt>
                <c:pt idx="88" formatCode="0%">
                  <c:v>-9.0134801556603066E-3</c:v>
                </c:pt>
                <c:pt idx="89" formatCode="0%">
                  <c:v>-1.2729623140915709E-2</c:v>
                </c:pt>
                <c:pt idx="90" formatCode="0%">
                  <c:v>-1.9015689154004978E-2</c:v>
                </c:pt>
                <c:pt idx="91" formatCode="0%">
                  <c:v>-2.7155550520744941E-2</c:v>
                </c:pt>
                <c:pt idx="92" formatCode="0%">
                  <c:v>-3.754952113947789E-2</c:v>
                </c:pt>
                <c:pt idx="93" formatCode="0%">
                  <c:v>-0.10003666412838086</c:v>
                </c:pt>
                <c:pt idx="94" formatCode="0%">
                  <c:v>-0.18361677241286456</c:v>
                </c:pt>
                <c:pt idx="95" formatCode="0%">
                  <c:v>-0.26496804744920016</c:v>
                </c:pt>
                <c:pt idx="96" formatCode="0%">
                  <c:v>-0.34970288262575211</c:v>
                </c:pt>
                <c:pt idx="97" formatCode="0%">
                  <c:v>-0.44118102959523997</c:v>
                </c:pt>
                <c:pt idx="98" formatCode="0%">
                  <c:v>-0.5254826026796261</c:v>
                </c:pt>
                <c:pt idx="99" formatCode="0%">
                  <c:v>-0.59210211033836324</c:v>
                </c:pt>
                <c:pt idx="100" formatCode="0%">
                  <c:v>-0.66167887367827927</c:v>
                </c:pt>
                <c:pt idx="101" formatCode="0%">
                  <c:v>-0.72151148724169889</c:v>
                </c:pt>
                <c:pt idx="102" formatCode="0%">
                  <c:v>-0.77270052648543186</c:v>
                </c:pt>
                <c:pt idx="103" formatCode="0%">
                  <c:v>-0.82281515573378772</c:v>
                </c:pt>
                <c:pt idx="104" formatCode="0%">
                  <c:v>-0.87810863201375733</c:v>
                </c:pt>
                <c:pt idx="105" formatCode="0%">
                  <c:v>-0.88200956982558221</c:v>
                </c:pt>
                <c:pt idx="106" formatCode="0%">
                  <c:v>-0.85667305899408719</c:v>
                </c:pt>
                <c:pt idx="107" formatCode="0%">
                  <c:v>-0.82213492543074629</c:v>
                </c:pt>
                <c:pt idx="108" formatCode="0%">
                  <c:v>-0.76505810418214981</c:v>
                </c:pt>
                <c:pt idx="109" formatCode="0%">
                  <c:v>-0.68099127830067441</c:v>
                </c:pt>
                <c:pt idx="110" formatCode="0%">
                  <c:v>-0.55722888888493771</c:v>
                </c:pt>
                <c:pt idx="111" formatCode="0%">
                  <c:v>-0.42589695506677305</c:v>
                </c:pt>
                <c:pt idx="112" formatCode="0%">
                  <c:v>-0.21583490892437288</c:v>
                </c:pt>
                <c:pt idx="113" formatCode="0%">
                  <c:v>6.3718944681267625E-2</c:v>
                </c:pt>
                <c:pt idx="114" formatCode="0%">
                  <c:v>0.42320946067148413</c:v>
                </c:pt>
                <c:pt idx="115" formatCode="0%">
                  <c:v>0.9488925372696756</c:v>
                </c:pt>
                <c:pt idx="116" formatCode="0%">
                  <c:v>2.1256919464966506</c:v>
                </c:pt>
                <c:pt idx="117" formatCode="0%">
                  <c:v>2.7900697692856578</c:v>
                </c:pt>
                <c:pt idx="118" formatCode="0%">
                  <c:v>2.7218342778241236</c:v>
                </c:pt>
                <c:pt idx="119" formatCode="0%">
                  <c:v>2.6295054755192138</c:v>
                </c:pt>
                <c:pt idx="120" formatCode="0%">
                  <c:v>2.30386537148103</c:v>
                </c:pt>
              </c:numCache>
            </c:numRef>
          </c:val>
          <c:extLst>
            <c:ext xmlns:c16="http://schemas.microsoft.com/office/drawing/2014/chart" uri="{C3380CC4-5D6E-409C-BE32-E72D297353CC}">
              <c16:uniqueId val="{00000000-4B6C-4D83-8050-401105052E10}"/>
            </c:ext>
          </c:extLst>
        </c:ser>
        <c:ser>
          <c:idx val="11"/>
          <c:order val="11"/>
          <c:tx>
            <c:strRef>
              <c:f>'domestic air flow'!$M$8</c:f>
              <c:strCache>
                <c:ptCount val="1"/>
                <c:pt idx="0">
                  <c:v>% Change year on year (Belfast International Airport)</c:v>
                </c:pt>
              </c:strCache>
            </c:strRef>
          </c:tx>
          <c:spPr>
            <a:solidFill>
              <a:srgbClr val="1902C4"/>
            </a:solidFill>
            <a:ln>
              <a:noFill/>
            </a:ln>
            <a:effectLst/>
          </c:spPr>
          <c:invertIfNegative val="0"/>
          <c:cat>
            <c:strRef>
              <c:extLst>
                <c:ext xmlns:c15="http://schemas.microsoft.com/office/drawing/2012/chart" uri="{02D57815-91ED-43cb-92C2-25804820EDAC}">
                  <c15:fullRef>
                    <c15:sqref>'domestic air flow'!$A$9:$A$147</c15:sqref>
                  </c15:fullRef>
                </c:ext>
              </c:extLst>
              <c:f>'domestic air flow'!$A$27:$A$147</c:f>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flow'!$M$9:$M$147</c15:sqref>
                  </c15:fullRef>
                </c:ext>
              </c:extLst>
              <c:f>'domestic air flow'!$M$27:$M$147</c:f>
              <c:numCache>
                <c:formatCode>_-* #,##0_-;\-* #,##0_-;_-* "-"??_-;_-@_-</c:formatCode>
                <c:ptCount val="121"/>
                <c:pt idx="0" formatCode="0%">
                  <c:v>0.10020007136977478</c:v>
                </c:pt>
                <c:pt idx="1" formatCode="0%">
                  <c:v>0.10544621065021269</c:v>
                </c:pt>
                <c:pt idx="2" formatCode="0%">
                  <c:v>0.11182192341637792</c:v>
                </c:pt>
                <c:pt idx="3" formatCode="0%">
                  <c:v>0.11213415953054277</c:v>
                </c:pt>
                <c:pt idx="4" formatCode="0%">
                  <c:v>0.11687718368193499</c:v>
                </c:pt>
                <c:pt idx="5" formatCode="0%">
                  <c:v>0.12035399505098494</c:v>
                </c:pt>
                <c:pt idx="6" formatCode="0%">
                  <c:v>0.10293448925477319</c:v>
                </c:pt>
                <c:pt idx="7" formatCode="0%">
                  <c:v>9.31817036777534E-2</c:v>
                </c:pt>
                <c:pt idx="8" formatCode="0%">
                  <c:v>8.7755452981469279E-2</c:v>
                </c:pt>
                <c:pt idx="9" formatCode="0%">
                  <c:v>8.0835560524723737E-2</c:v>
                </c:pt>
                <c:pt idx="10" formatCode="0%">
                  <c:v>5.8534855202339399E-2</c:v>
                </c:pt>
                <c:pt idx="11" formatCode="0%">
                  <c:v>4.8858149023072464E-2</c:v>
                </c:pt>
                <c:pt idx="12" formatCode="0%">
                  <c:v>2.9951806239706908E-2</c:v>
                </c:pt>
                <c:pt idx="13" formatCode="0%">
                  <c:v>1.3408263769988278E-2</c:v>
                </c:pt>
                <c:pt idx="14" formatCode="0%">
                  <c:v>-9.0566256988109089E-4</c:v>
                </c:pt>
                <c:pt idx="15" formatCode="0%">
                  <c:v>-1.0728077461835959E-2</c:v>
                </c:pt>
                <c:pt idx="16" formatCode="0%">
                  <c:v>-2.0107886884756343E-2</c:v>
                </c:pt>
                <c:pt idx="17" formatCode="0%">
                  <c:v>-2.5015315754597853E-2</c:v>
                </c:pt>
                <c:pt idx="18" formatCode="0%">
                  <c:v>-2.337997047920426E-2</c:v>
                </c:pt>
                <c:pt idx="19" formatCode="0%">
                  <c:v>-1.8664282988857594E-2</c:v>
                </c:pt>
                <c:pt idx="20" formatCode="0%">
                  <c:v>-2.1401320603226203E-2</c:v>
                </c:pt>
                <c:pt idx="21" formatCode="0%">
                  <c:v>-2.9046594220226551E-2</c:v>
                </c:pt>
                <c:pt idx="22" formatCode="0%">
                  <c:v>-1.9882853743269188E-2</c:v>
                </c:pt>
                <c:pt idx="23" formatCode="0%">
                  <c:v>-2.107947882805794E-2</c:v>
                </c:pt>
                <c:pt idx="24" formatCode="0%">
                  <c:v>-1.0607344059653922E-2</c:v>
                </c:pt>
                <c:pt idx="25" formatCode="0%">
                  <c:v>-7.9584016960954958E-3</c:v>
                </c:pt>
                <c:pt idx="26" formatCode="0%">
                  <c:v>-1.0207571645456624E-2</c:v>
                </c:pt>
                <c:pt idx="27" formatCode="0%">
                  <c:v>-1.1710701252373163E-2</c:v>
                </c:pt>
                <c:pt idx="28" formatCode="0%">
                  <c:v>-9.4409204357786929E-3</c:v>
                </c:pt>
                <c:pt idx="29" formatCode="0%">
                  <c:v>-7.9208551988237605E-3</c:v>
                </c:pt>
                <c:pt idx="30" formatCode="0%">
                  <c:v>-1.1002157228396465E-2</c:v>
                </c:pt>
                <c:pt idx="31" formatCode="0%">
                  <c:v>-1.6832350733254842E-2</c:v>
                </c:pt>
                <c:pt idx="32" formatCode="0%">
                  <c:v>-1.6477966918177392E-2</c:v>
                </c:pt>
                <c:pt idx="33" formatCode="0%">
                  <c:v>-6.0325826597727727E-3</c:v>
                </c:pt>
                <c:pt idx="34" formatCode="0%">
                  <c:v>-7.1595790374101281E-3</c:v>
                </c:pt>
                <c:pt idx="35" formatCode="0%">
                  <c:v>1.7544108691941102E-4</c:v>
                </c:pt>
                <c:pt idx="36" formatCode="0%">
                  <c:v>3.7647128848414505E-3</c:v>
                </c:pt>
                <c:pt idx="37" formatCode="0%">
                  <c:v>1.7042352589590616E-2</c:v>
                </c:pt>
                <c:pt idx="38" formatCode="0%">
                  <c:v>3.4132917549051539E-2</c:v>
                </c:pt>
                <c:pt idx="39" formatCode="0%">
                  <c:v>4.9606032724251695E-2</c:v>
                </c:pt>
                <c:pt idx="40" formatCode="0%">
                  <c:v>6.5389995010173563E-2</c:v>
                </c:pt>
                <c:pt idx="41" formatCode="0%">
                  <c:v>8.068446293945028E-2</c:v>
                </c:pt>
                <c:pt idx="42" formatCode="0%">
                  <c:v>9.158453805264731E-2</c:v>
                </c:pt>
                <c:pt idx="43" formatCode="0%">
                  <c:v>0.10692008580445753</c:v>
                </c:pt>
                <c:pt idx="44" formatCode="0%">
                  <c:v>0.12217771067957646</c:v>
                </c:pt>
                <c:pt idx="45" formatCode="0%">
                  <c:v>0.12489460398076681</c:v>
                </c:pt>
                <c:pt idx="46" formatCode="0%">
                  <c:v>0.14134239246101621</c:v>
                </c:pt>
                <c:pt idx="47" formatCode="0%">
                  <c:v>0.15080956226392847</c:v>
                </c:pt>
                <c:pt idx="48" formatCode="0%">
                  <c:v>0.1635920939973157</c:v>
                </c:pt>
                <c:pt idx="49" formatCode="0%">
                  <c:v>0.17516605557450785</c:v>
                </c:pt>
                <c:pt idx="50" formatCode="0%">
                  <c:v>0.18798448098437659</c:v>
                </c:pt>
                <c:pt idx="51" formatCode="0%">
                  <c:v>0.19630851479800948</c:v>
                </c:pt>
                <c:pt idx="52" formatCode="0%">
                  <c:v>0.19383627203244316</c:v>
                </c:pt>
                <c:pt idx="53" formatCode="0%">
                  <c:v>0.19368662498393838</c:v>
                </c:pt>
                <c:pt idx="54" formatCode="0%">
                  <c:v>0.2065358264480158</c:v>
                </c:pt>
                <c:pt idx="55" formatCode="0%">
                  <c:v>0.21233043288017306</c:v>
                </c:pt>
                <c:pt idx="56" formatCode="0%">
                  <c:v>0.20899138798379133</c:v>
                </c:pt>
                <c:pt idx="57" formatCode="0%">
                  <c:v>0.21268314204013519</c:v>
                </c:pt>
                <c:pt idx="58" formatCode="0%">
                  <c:v>0.20937424777823779</c:v>
                </c:pt>
                <c:pt idx="59" formatCode="0%">
                  <c:v>0.20181491371317331</c:v>
                </c:pt>
                <c:pt idx="60" formatCode="0%">
                  <c:v>0.18494833354152801</c:v>
                </c:pt>
                <c:pt idx="61" formatCode="0%">
                  <c:v>0.16394731321292311</c:v>
                </c:pt>
                <c:pt idx="62" formatCode="0%">
                  <c:v>0.13889785601897683</c:v>
                </c:pt>
                <c:pt idx="63" formatCode="0%">
                  <c:v>0.12071212050401846</c:v>
                </c:pt>
                <c:pt idx="64" formatCode="0%">
                  <c:v>0.10784119564977507</c:v>
                </c:pt>
                <c:pt idx="65" formatCode="0%">
                  <c:v>8.7817248419984631E-2</c:v>
                </c:pt>
                <c:pt idx="66" formatCode="0%">
                  <c:v>5.8228370960400802E-2</c:v>
                </c:pt>
                <c:pt idx="67" formatCode="0%">
                  <c:v>3.3694322580182297E-2</c:v>
                </c:pt>
                <c:pt idx="68" formatCode="0%">
                  <c:v>1.3604195672245009E-2</c:v>
                </c:pt>
                <c:pt idx="69" formatCode="0%">
                  <c:v>-3.8993514714663322E-3</c:v>
                </c:pt>
                <c:pt idx="70" formatCode="0%">
                  <c:v>-2.1393358831378519E-2</c:v>
                </c:pt>
                <c:pt idx="71" formatCode="0%">
                  <c:v>-2.933061294084462E-2</c:v>
                </c:pt>
                <c:pt idx="72" formatCode="0%">
                  <c:v>-2.9880692265976318E-2</c:v>
                </c:pt>
                <c:pt idx="73" formatCode="0%">
                  <c:v>-2.3510694205098406E-2</c:v>
                </c:pt>
                <c:pt idx="74" formatCode="0%">
                  <c:v>-1.1814997577581686E-2</c:v>
                </c:pt>
                <c:pt idx="75" formatCode="0%">
                  <c:v>-5.8635759341869528E-3</c:v>
                </c:pt>
                <c:pt idx="76" formatCode="0%">
                  <c:v>1.3507013660353521E-3</c:v>
                </c:pt>
                <c:pt idx="77" formatCode="0%">
                  <c:v>1.7716165537206396E-2</c:v>
                </c:pt>
                <c:pt idx="78" formatCode="0%">
                  <c:v>3.924809422236742E-2</c:v>
                </c:pt>
                <c:pt idx="79" formatCode="0%">
                  <c:v>5.5331205627564647E-2</c:v>
                </c:pt>
                <c:pt idx="80" formatCode="0%">
                  <c:v>7.7969972748964972E-2</c:v>
                </c:pt>
                <c:pt idx="81" formatCode="0%">
                  <c:v>9.1883121794774827E-2</c:v>
                </c:pt>
                <c:pt idx="82" formatCode="0%">
                  <c:v>0.10234794722413634</c:v>
                </c:pt>
                <c:pt idx="83" formatCode="0%">
                  <c:v>0.10882055471957837</c:v>
                </c:pt>
                <c:pt idx="84" formatCode="0%">
                  <c:v>0.10411076213437523</c:v>
                </c:pt>
                <c:pt idx="85" formatCode="0%">
                  <c:v>8.883795039452741E-2</c:v>
                </c:pt>
                <c:pt idx="86" formatCode="0%">
                  <c:v>7.0218929869776667E-2</c:v>
                </c:pt>
                <c:pt idx="87" formatCode="0%">
                  <c:v>5.9388936141473538E-2</c:v>
                </c:pt>
                <c:pt idx="88" formatCode="0%">
                  <c:v>4.5449357731306775E-2</c:v>
                </c:pt>
                <c:pt idx="89" formatCode="0%">
                  <c:v>2.4303690626513583E-2</c:v>
                </c:pt>
                <c:pt idx="90" formatCode="0%">
                  <c:v>4.5241664380896492E-3</c:v>
                </c:pt>
                <c:pt idx="91" formatCode="0%">
                  <c:v>-3.4916692172074233E-3</c:v>
                </c:pt>
                <c:pt idx="92" formatCode="0%">
                  <c:v>-2.4561487569523002E-2</c:v>
                </c:pt>
                <c:pt idx="93" formatCode="0%">
                  <c:v>-7.2408309165644461E-2</c:v>
                </c:pt>
                <c:pt idx="94" formatCode="0%">
                  <c:v>-0.16413447811757598</c:v>
                </c:pt>
                <c:pt idx="95" formatCode="0%">
                  <c:v>-0.25603303150451373</c:v>
                </c:pt>
                <c:pt idx="96" formatCode="0%">
                  <c:v>-0.32936176546988361</c:v>
                </c:pt>
                <c:pt idx="97" formatCode="0%">
                  <c:v>-0.3843693105561336</c:v>
                </c:pt>
                <c:pt idx="98" formatCode="0%">
                  <c:v>-0.41905031102234608</c:v>
                </c:pt>
                <c:pt idx="99" formatCode="0%">
                  <c:v>-0.45790784880434343</c:v>
                </c:pt>
                <c:pt idx="100" formatCode="0%">
                  <c:v>-0.51134999601886311</c:v>
                </c:pt>
                <c:pt idx="101" formatCode="0%">
                  <c:v>-0.57978627389548887</c:v>
                </c:pt>
                <c:pt idx="102" formatCode="0%">
                  <c:v>-0.64095612138059688</c:v>
                </c:pt>
                <c:pt idx="103" formatCode="0%">
                  <c:v>-0.70966233679205482</c:v>
                </c:pt>
                <c:pt idx="104" formatCode="0%">
                  <c:v>-0.77881222071959366</c:v>
                </c:pt>
                <c:pt idx="105" formatCode="0%">
                  <c:v>-0.81092602723065077</c:v>
                </c:pt>
                <c:pt idx="106" formatCode="0%">
                  <c:v>-0.77512071280447503</c:v>
                </c:pt>
                <c:pt idx="107" formatCode="0%">
                  <c:v>-0.71081826848160157</c:v>
                </c:pt>
                <c:pt idx="108" formatCode="0%">
                  <c:v>-0.62215377673547889</c:v>
                </c:pt>
                <c:pt idx="109" formatCode="0%">
                  <c:v>-0.51751243426658544</c:v>
                </c:pt>
                <c:pt idx="110" formatCode="0%">
                  <c:v>-0.43017117022062767</c:v>
                </c:pt>
                <c:pt idx="111" formatCode="0%">
                  <c:v>-0.33433264349387987</c:v>
                </c:pt>
                <c:pt idx="112" formatCode="0%">
                  <c:v>-0.15568099193118215</c:v>
                </c:pt>
                <c:pt idx="113" formatCode="0%">
                  <c:v>0.12960562046707455</c:v>
                </c:pt>
                <c:pt idx="114" formatCode="0%">
                  <c:v>0.46213712980767191</c:v>
                </c:pt>
                <c:pt idx="115" formatCode="0%">
                  <c:v>0.94829413122390316</c:v>
                </c:pt>
                <c:pt idx="116" formatCode="0%">
                  <c:v>1.8428364551597465</c:v>
                </c:pt>
                <c:pt idx="117" formatCode="0%">
                  <c:v>2.8253051988906477</c:v>
                </c:pt>
                <c:pt idx="118" formatCode="0%">
                  <c:v>2.8866192021777826</c:v>
                </c:pt>
                <c:pt idx="119" formatCode="0%">
                  <c:v>2.5936716987778619</c:v>
                </c:pt>
                <c:pt idx="120" formatCode="0%">
                  <c:v>2.1763543066608824</c:v>
                </c:pt>
              </c:numCache>
            </c:numRef>
          </c:val>
          <c:extLst>
            <c:ext xmlns:c16="http://schemas.microsoft.com/office/drawing/2014/chart" uri="{C3380CC4-5D6E-409C-BE32-E72D297353CC}">
              <c16:uniqueId val="{00000001-4B6C-4D83-8050-401105052E10}"/>
            </c:ext>
          </c:extLst>
        </c:ser>
        <c:ser>
          <c:idx val="13"/>
          <c:order val="13"/>
          <c:tx>
            <c:strRef>
              <c:f>'domestic air flow'!$O$8</c:f>
              <c:strCache>
                <c:ptCount val="1"/>
                <c:pt idx="0">
                  <c:v>% Change year on year (City of Derry Airport)</c:v>
                </c:pt>
              </c:strCache>
            </c:strRef>
          </c:tx>
          <c:spPr>
            <a:solidFill>
              <a:srgbClr val="C00000"/>
            </a:solidFill>
            <a:ln>
              <a:noFill/>
            </a:ln>
            <a:effectLst/>
          </c:spPr>
          <c:invertIfNegative val="0"/>
          <c:cat>
            <c:strRef>
              <c:extLst>
                <c:ext xmlns:c15="http://schemas.microsoft.com/office/drawing/2012/chart" uri="{02D57815-91ED-43cb-92C2-25804820EDAC}">
                  <c15:fullRef>
                    <c15:sqref>'domestic air flow'!$A$9:$A$147</c15:sqref>
                  </c15:fullRef>
                </c:ext>
              </c:extLst>
              <c:f>'domestic air flow'!$A$27:$A$147</c:f>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flow'!$O$9:$O$147</c15:sqref>
                  </c15:fullRef>
                </c:ext>
              </c:extLst>
              <c:f>'domestic air flow'!$O$27:$O$147</c:f>
              <c:numCache>
                <c:formatCode>_-* #,##0_-;\-* #,##0_-;_-* "-"??_-;_-@_-</c:formatCode>
                <c:ptCount val="121"/>
                <c:pt idx="0" formatCode="0%">
                  <c:v>0.18452273021629323</c:v>
                </c:pt>
                <c:pt idx="1" formatCode="0%">
                  <c:v>0.14036419768580105</c:v>
                </c:pt>
                <c:pt idx="2" formatCode="0%">
                  <c:v>0.10530917717842578</c:v>
                </c:pt>
                <c:pt idx="3" formatCode="0%">
                  <c:v>8.1868296482713168E-2</c:v>
                </c:pt>
                <c:pt idx="4" formatCode="0%">
                  <c:v>5.4866757200049382E-2</c:v>
                </c:pt>
                <c:pt idx="5" formatCode="0%">
                  <c:v>3.6182959162042158E-2</c:v>
                </c:pt>
                <c:pt idx="6" formatCode="0%">
                  <c:v>1.2702121188866246E-2</c:v>
                </c:pt>
                <c:pt idx="7" formatCode="0%">
                  <c:v>-2.8069442955557184E-3</c:v>
                </c:pt>
                <c:pt idx="8" formatCode="0%">
                  <c:v>-2.083549115828311E-2</c:v>
                </c:pt>
                <c:pt idx="9" formatCode="0%">
                  <c:v>-3.3155357247303202E-2</c:v>
                </c:pt>
                <c:pt idx="10" formatCode="0%">
                  <c:v>-4.7713116848505495E-2</c:v>
                </c:pt>
                <c:pt idx="11" formatCode="0%">
                  <c:v>-5.3966379986499523E-2</c:v>
                </c:pt>
                <c:pt idx="12" formatCode="0%">
                  <c:v>-6.050384333621265E-2</c:v>
                </c:pt>
                <c:pt idx="13" formatCode="0%">
                  <c:v>-5.2568878519586429E-2</c:v>
                </c:pt>
                <c:pt idx="14" formatCode="0%">
                  <c:v>-4.6589588980472427E-2</c:v>
                </c:pt>
                <c:pt idx="15" formatCode="0%">
                  <c:v>-4.4668324536285747E-2</c:v>
                </c:pt>
                <c:pt idx="16" formatCode="0%">
                  <c:v>-3.7358724001872533E-2</c:v>
                </c:pt>
                <c:pt idx="17" formatCode="0%">
                  <c:v>-3.5799462475582994E-2</c:v>
                </c:pt>
                <c:pt idx="18" formatCode="0%">
                  <c:v>-3.8363738422677519E-2</c:v>
                </c:pt>
                <c:pt idx="19" formatCode="0%">
                  <c:v>-2.9857164276641309E-2</c:v>
                </c:pt>
                <c:pt idx="20" formatCode="0%">
                  <c:v>-2.0558401756512589E-2</c:v>
                </c:pt>
                <c:pt idx="21" formatCode="0%">
                  <c:v>-1.8566370814644531E-2</c:v>
                </c:pt>
                <c:pt idx="22" formatCode="0%">
                  <c:v>-2.9500780436294182E-2</c:v>
                </c:pt>
                <c:pt idx="23" formatCode="0%">
                  <c:v>-4.0841677114447979E-2</c:v>
                </c:pt>
                <c:pt idx="24" formatCode="0%">
                  <c:v>-4.1109242523872977E-2</c:v>
                </c:pt>
                <c:pt idx="25" formatCode="0%">
                  <c:v>-5.0383466092072518E-2</c:v>
                </c:pt>
                <c:pt idx="26" formatCode="0%">
                  <c:v>-5.7093786989115047E-2</c:v>
                </c:pt>
                <c:pt idx="27" formatCode="0%">
                  <c:v>-7.0758545522007332E-2</c:v>
                </c:pt>
                <c:pt idx="28" formatCode="0%">
                  <c:v>-7.3981445298365964E-2</c:v>
                </c:pt>
                <c:pt idx="29" formatCode="0%">
                  <c:v>-7.4013143553061059E-2</c:v>
                </c:pt>
                <c:pt idx="30" formatCode="0%">
                  <c:v>-8.0915036876406402E-2</c:v>
                </c:pt>
                <c:pt idx="31" formatCode="0%">
                  <c:v>-8.7423344190780017E-2</c:v>
                </c:pt>
                <c:pt idx="32" formatCode="0%">
                  <c:v>-9.0568108513600684E-2</c:v>
                </c:pt>
                <c:pt idx="33" formatCode="0%">
                  <c:v>-8.9474827408068378E-2</c:v>
                </c:pt>
                <c:pt idx="34" formatCode="0%">
                  <c:v>-8.7428948557566527E-2</c:v>
                </c:pt>
                <c:pt idx="35" formatCode="0%">
                  <c:v>-8.5583143590299615E-2</c:v>
                </c:pt>
                <c:pt idx="36" formatCode="0%">
                  <c:v>-8.7081455858480122E-2</c:v>
                </c:pt>
                <c:pt idx="37" formatCode="0%">
                  <c:v>-0.10211339749058894</c:v>
                </c:pt>
                <c:pt idx="38" formatCode="0%">
                  <c:v>-0.11645580525266448</c:v>
                </c:pt>
                <c:pt idx="39" formatCode="0%">
                  <c:v>-0.11054509835728056</c:v>
                </c:pt>
                <c:pt idx="40" formatCode="0%">
                  <c:v>-0.12570528309790033</c:v>
                </c:pt>
                <c:pt idx="41" formatCode="0%">
                  <c:v>-0.12500039236242988</c:v>
                </c:pt>
                <c:pt idx="42" formatCode="0%">
                  <c:v>-0.11928918696631069</c:v>
                </c:pt>
                <c:pt idx="43" formatCode="0%">
                  <c:v>-0.11298965646159598</c:v>
                </c:pt>
                <c:pt idx="44" formatCode="0%">
                  <c:v>-0.10356747388185451</c:v>
                </c:pt>
                <c:pt idx="45" formatCode="0%">
                  <c:v>-9.4963008333199012E-2</c:v>
                </c:pt>
                <c:pt idx="46" formatCode="0%">
                  <c:v>-8.7273224809181441E-2</c:v>
                </c:pt>
                <c:pt idx="47" formatCode="0%">
                  <c:v>-7.4381118005875921E-2</c:v>
                </c:pt>
                <c:pt idx="48" formatCode="0%">
                  <c:v>-6.6930128362792732E-2</c:v>
                </c:pt>
                <c:pt idx="49" formatCode="0%">
                  <c:v>-3.5849422887639343E-2</c:v>
                </c:pt>
                <c:pt idx="50" formatCode="0%">
                  <c:v>-1.3180529728449747E-2</c:v>
                </c:pt>
                <c:pt idx="51" formatCode="0%">
                  <c:v>-4.5242679629220461E-3</c:v>
                </c:pt>
                <c:pt idx="52" formatCode="0%">
                  <c:v>1.3496941289199229E-2</c:v>
                </c:pt>
                <c:pt idx="53" formatCode="0%">
                  <c:v>2.4573109484861528E-3</c:v>
                </c:pt>
                <c:pt idx="54" formatCode="0%">
                  <c:v>5.4769923055289138E-3</c:v>
                </c:pt>
                <c:pt idx="55" formatCode="0%">
                  <c:v>1.2212299478725742E-3</c:v>
                </c:pt>
                <c:pt idx="56" formatCode="0%">
                  <c:v>-1.8102593296741461E-2</c:v>
                </c:pt>
                <c:pt idx="57" formatCode="0%">
                  <c:v>-4.3797440400075514E-2</c:v>
                </c:pt>
                <c:pt idx="58" formatCode="0%">
                  <c:v>-8.3743490721936487E-2</c:v>
                </c:pt>
                <c:pt idx="59" formatCode="0%">
                  <c:v>-0.12089855495340339</c:v>
                </c:pt>
                <c:pt idx="60" formatCode="0%">
                  <c:v>-0.14935044117280366</c:v>
                </c:pt>
                <c:pt idx="61" formatCode="0%">
                  <c:v>-0.19241869222264218</c:v>
                </c:pt>
                <c:pt idx="62" formatCode="0%">
                  <c:v>-0.22978957657711702</c:v>
                </c:pt>
                <c:pt idx="63" formatCode="0%">
                  <c:v>-0.26009815423532356</c:v>
                </c:pt>
                <c:pt idx="64" formatCode="0%">
                  <c:v>-0.29054073122892177</c:v>
                </c:pt>
                <c:pt idx="65" formatCode="0%">
                  <c:v>-0.29541054590348725</c:v>
                </c:pt>
                <c:pt idx="66" formatCode="0%">
                  <c:v>-0.31324208118022956</c:v>
                </c:pt>
                <c:pt idx="67" formatCode="0%">
                  <c:v>-0.32939466336605167</c:v>
                </c:pt>
                <c:pt idx="68" formatCode="0%">
                  <c:v>-0.34212973260745111</c:v>
                </c:pt>
                <c:pt idx="69" formatCode="0%">
                  <c:v>-0.34293036718060277</c:v>
                </c:pt>
                <c:pt idx="70" formatCode="0%">
                  <c:v>-0.29567144760316927</c:v>
                </c:pt>
                <c:pt idx="71" formatCode="0%">
                  <c:v>-0.26129211140929276</c:v>
                </c:pt>
                <c:pt idx="72" formatCode="0%">
                  <c:v>-0.23039170526209998</c:v>
                </c:pt>
                <c:pt idx="73" formatCode="0%">
                  <c:v>-0.19015042494280879</c:v>
                </c:pt>
                <c:pt idx="74" formatCode="0%">
                  <c:v>-0.14443584116410019</c:v>
                </c:pt>
                <c:pt idx="75" formatCode="0%">
                  <c:v>-0.12134486912714927</c:v>
                </c:pt>
                <c:pt idx="76" formatCode="0%">
                  <c:v>-9.3591037695975821E-2</c:v>
                </c:pt>
                <c:pt idx="77" formatCode="0%">
                  <c:v>-7.4070311944498049E-2</c:v>
                </c:pt>
                <c:pt idx="78" formatCode="0%">
                  <c:v>-4.3423319931074095E-2</c:v>
                </c:pt>
                <c:pt idx="79" formatCode="0%">
                  <c:v>-1.919733877025432E-2</c:v>
                </c:pt>
                <c:pt idx="80" formatCode="0%">
                  <c:v>7.1889809605631457E-3</c:v>
                </c:pt>
                <c:pt idx="81" formatCode="0%">
                  <c:v>3.5512015919179553E-2</c:v>
                </c:pt>
                <c:pt idx="82" formatCode="0%">
                  <c:v>1.517053719076826E-2</c:v>
                </c:pt>
                <c:pt idx="83" formatCode="0%">
                  <c:v>4.6794520547945202E-3</c:v>
                </c:pt>
                <c:pt idx="84" formatCode="0%">
                  <c:v>6.04513994689418E-3</c:v>
                </c:pt>
                <c:pt idx="85" formatCode="0%">
                  <c:v>1.1850043478965363E-2</c:v>
                </c:pt>
                <c:pt idx="86" formatCode="0%">
                  <c:v>2.1971960715012478E-2</c:v>
                </c:pt>
                <c:pt idx="87" formatCode="0%">
                  <c:v>5.5584759035165202E-2</c:v>
                </c:pt>
                <c:pt idx="88" formatCode="0%">
                  <c:v>9.7938964380345286E-2</c:v>
                </c:pt>
                <c:pt idx="89" formatCode="0%">
                  <c:v>0.10378476221819977</c:v>
                </c:pt>
                <c:pt idx="90" formatCode="0%">
                  <c:v>0.11035841785211306</c:v>
                </c:pt>
                <c:pt idx="91" formatCode="0%">
                  <c:v>0.11836850800319472</c:v>
                </c:pt>
                <c:pt idx="92" formatCode="0%">
                  <c:v>0.13845535792903055</c:v>
                </c:pt>
                <c:pt idx="93" formatCode="0%">
                  <c:v>9.5272508280638366E-2</c:v>
                </c:pt>
                <c:pt idx="94" formatCode="0%">
                  <c:v>4.2603266613639584E-3</c:v>
                </c:pt>
                <c:pt idx="95" formatCode="0%">
                  <c:v>-7.3153571779181262E-2</c:v>
                </c:pt>
                <c:pt idx="96" formatCode="0%">
                  <c:v>-0.16434192379458612</c:v>
                </c:pt>
                <c:pt idx="97" formatCode="0%">
                  <c:v>-0.2424989724619811</c:v>
                </c:pt>
                <c:pt idx="98" formatCode="0%">
                  <c:v>-0.31692351224317628</c:v>
                </c:pt>
                <c:pt idx="99" formatCode="0%">
                  <c:v>-0.38458616122308587</c:v>
                </c:pt>
                <c:pt idx="100" formatCode="0%">
                  <c:v>-0.47384830618567003</c:v>
                </c:pt>
                <c:pt idx="101" formatCode="0%">
                  <c:v>-0.53844586569663722</c:v>
                </c:pt>
                <c:pt idx="102" formatCode="0%">
                  <c:v>-0.60462315214024809</c:v>
                </c:pt>
                <c:pt idx="103" formatCode="0%">
                  <c:v>-0.67552338094306397</c:v>
                </c:pt>
                <c:pt idx="104" formatCode="0%">
                  <c:v>-0.75256560851931875</c:v>
                </c:pt>
                <c:pt idx="105" formatCode="0%">
                  <c:v>-0.78449641852072161</c:v>
                </c:pt>
                <c:pt idx="106" formatCode="0%">
                  <c:v>-0.74879025258224108</c:v>
                </c:pt>
                <c:pt idx="107" formatCode="0%">
                  <c:v>-0.70678058855720516</c:v>
                </c:pt>
                <c:pt idx="108" formatCode="0%">
                  <c:v>-0.63903720818851972</c:v>
                </c:pt>
                <c:pt idx="109" formatCode="0%">
                  <c:v>-0.58834057965908215</c:v>
                </c:pt>
                <c:pt idx="110" formatCode="0%">
                  <c:v>-0.53870465407068169</c:v>
                </c:pt>
                <c:pt idx="111" formatCode="0%">
                  <c:v>-0.48138879156447606</c:v>
                </c:pt>
                <c:pt idx="112" formatCode="0%">
                  <c:v>-0.37049874648636327</c:v>
                </c:pt>
                <c:pt idx="113" formatCode="0%">
                  <c:v>-0.27166528494062164</c:v>
                </c:pt>
                <c:pt idx="114" formatCode="0%">
                  <c:v>-9.2012334626479661E-2</c:v>
                </c:pt>
                <c:pt idx="115" formatCode="0%">
                  <c:v>0.19399722624216112</c:v>
                </c:pt>
                <c:pt idx="116" formatCode="0%">
                  <c:v>0.72366030437415751</c:v>
                </c:pt>
                <c:pt idx="117" formatCode="0%">
                  <c:v>1.2605246677336301</c:v>
                </c:pt>
                <c:pt idx="118" formatCode="0%">
                  <c:v>1.3086790334074763</c:v>
                </c:pt>
                <c:pt idx="119" formatCode="0%">
                  <c:v>1.3349187236604456</c:v>
                </c:pt>
                <c:pt idx="120" formatCode="0%">
                  <c:v>1.2223696478519688</c:v>
                </c:pt>
              </c:numCache>
            </c:numRef>
          </c:val>
          <c:extLst>
            <c:ext xmlns:c16="http://schemas.microsoft.com/office/drawing/2014/chart" uri="{C3380CC4-5D6E-409C-BE32-E72D297353CC}">
              <c16:uniqueId val="{00000002-4B6C-4D83-8050-401105052E10}"/>
            </c:ext>
          </c:extLst>
        </c:ser>
        <c:dLbls>
          <c:showLegendKey val="0"/>
          <c:showVal val="0"/>
          <c:showCatName val="0"/>
          <c:showSerName val="0"/>
          <c:showPercent val="0"/>
          <c:showBubbleSize val="0"/>
        </c:dLbls>
        <c:gapWidth val="219"/>
        <c:overlap val="-27"/>
        <c:axId val="825052920"/>
        <c:axId val="825053312"/>
        <c:extLst>
          <c:ext xmlns:c15="http://schemas.microsoft.com/office/drawing/2012/chart" uri="{02D57815-91ED-43cb-92C2-25804820EDAC}">
            <c15:filteredBarSeries>
              <c15:ser>
                <c:idx val="0"/>
                <c:order val="0"/>
                <c:tx>
                  <c:strRef>
                    <c:extLst>
                      <c:ext uri="{02D57815-91ED-43cb-92C2-25804820EDAC}">
                        <c15:formulaRef>
                          <c15:sqref>'domestic air flow'!$B$8</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uri="{02D57815-91ED-43cb-92C2-25804820EDAC}">
                        <c15:fullRef>
                          <c15:sqref>'domestic air flow'!$B$9:$B$147</c15:sqref>
                        </c15:fullRef>
                        <c15:formulaRef>
                          <c15:sqref>'domestic air flow'!$B$27:$B$147</c15:sqref>
                        </c15:formulaRef>
                      </c:ext>
                    </c:extLst>
                    <c:numCache>
                      <c:formatCode>_-* #,##0_-;\-* #,##0_-;_-* "-"??_-;_-@_-</c:formatCode>
                      <c:ptCount val="121"/>
                      <c:pt idx="0">
                        <c:v>40752950</c:v>
                      </c:pt>
                      <c:pt idx="1">
                        <c:v>40600250</c:v>
                      </c:pt>
                      <c:pt idx="2">
                        <c:v>40448094</c:v>
                      </c:pt>
                      <c:pt idx="3">
                        <c:v>40333488</c:v>
                      </c:pt>
                      <c:pt idx="4">
                        <c:v>40336724</c:v>
                      </c:pt>
                      <c:pt idx="5">
                        <c:v>40474727</c:v>
                      </c:pt>
                      <c:pt idx="6">
                        <c:v>40509692</c:v>
                      </c:pt>
                      <c:pt idx="7">
                        <c:v>40432460</c:v>
                      </c:pt>
                      <c:pt idx="8">
                        <c:v>40393848</c:v>
                      </c:pt>
                      <c:pt idx="9">
                        <c:v>40373218</c:v>
                      </c:pt>
                      <c:pt idx="10">
                        <c:v>40316688</c:v>
                      </c:pt>
                      <c:pt idx="11">
                        <c:v>40386558</c:v>
                      </c:pt>
                      <c:pt idx="12">
                        <c:v>40492405</c:v>
                      </c:pt>
                      <c:pt idx="13">
                        <c:v>40741010</c:v>
                      </c:pt>
                      <c:pt idx="14">
                        <c:v>40963472</c:v>
                      </c:pt>
                      <c:pt idx="15">
                        <c:v>41131195</c:v>
                      </c:pt>
                      <c:pt idx="16">
                        <c:v>41273745</c:v>
                      </c:pt>
                      <c:pt idx="17">
                        <c:v>41267872</c:v>
                      </c:pt>
                      <c:pt idx="18">
                        <c:v>41341226</c:v>
                      </c:pt>
                      <c:pt idx="19">
                        <c:v>41507718</c:v>
                      </c:pt>
                      <c:pt idx="20">
                        <c:v>41574637</c:v>
                      </c:pt>
                      <c:pt idx="21">
                        <c:v>41630565</c:v>
                      </c:pt>
                      <c:pt idx="22">
                        <c:v>41783416</c:v>
                      </c:pt>
                      <c:pt idx="23">
                        <c:v>41823690</c:v>
                      </c:pt>
                      <c:pt idx="24">
                        <c:v>41901737</c:v>
                      </c:pt>
                      <c:pt idx="25">
                        <c:v>41903783</c:v>
                      </c:pt>
                      <c:pt idx="26">
                        <c:v>41865601</c:v>
                      </c:pt>
                      <c:pt idx="27">
                        <c:v>41837649</c:v>
                      </c:pt>
                      <c:pt idx="28">
                        <c:v>41918609</c:v>
                      </c:pt>
                      <c:pt idx="29">
                        <c:v>42074774</c:v>
                      </c:pt>
                      <c:pt idx="30">
                        <c:v>42298176</c:v>
                      </c:pt>
                      <c:pt idx="31">
                        <c:v>42436498</c:v>
                      </c:pt>
                      <c:pt idx="32">
                        <c:v>42653286</c:v>
                      </c:pt>
                      <c:pt idx="33">
                        <c:v>42951194</c:v>
                      </c:pt>
                      <c:pt idx="34">
                        <c:v>43133661</c:v>
                      </c:pt>
                      <c:pt idx="35">
                        <c:v>43298340</c:v>
                      </c:pt>
                      <c:pt idx="36">
                        <c:v>43538554</c:v>
                      </c:pt>
                      <c:pt idx="37">
                        <c:v>43783223</c:v>
                      </c:pt>
                      <c:pt idx="38">
                        <c:v>43970198</c:v>
                      </c:pt>
                      <c:pt idx="39">
                        <c:v>44201943</c:v>
                      </c:pt>
                      <c:pt idx="40">
                        <c:v>44311415</c:v>
                      </c:pt>
                      <c:pt idx="41">
                        <c:v>44323914</c:v>
                      </c:pt>
                      <c:pt idx="42">
                        <c:v>44305102</c:v>
                      </c:pt>
                      <c:pt idx="43">
                        <c:v>44342584</c:v>
                      </c:pt>
                      <c:pt idx="44">
                        <c:v>44487903</c:v>
                      </c:pt>
                      <c:pt idx="45">
                        <c:v>44472435</c:v>
                      </c:pt>
                      <c:pt idx="46">
                        <c:v>44512587</c:v>
                      </c:pt>
                      <c:pt idx="47">
                        <c:v>44512860</c:v>
                      </c:pt>
                      <c:pt idx="48">
                        <c:v>44487375</c:v>
                      </c:pt>
                      <c:pt idx="49">
                        <c:v>44467839</c:v>
                      </c:pt>
                      <c:pt idx="50">
                        <c:v>44627575</c:v>
                      </c:pt>
                      <c:pt idx="51">
                        <c:v>44688555</c:v>
                      </c:pt>
                      <c:pt idx="52">
                        <c:v>44757430</c:v>
                      </c:pt>
                      <c:pt idx="53">
                        <c:v>44867151</c:v>
                      </c:pt>
                      <c:pt idx="54">
                        <c:v>45047892</c:v>
                      </c:pt>
                      <c:pt idx="55">
                        <c:v>45199257</c:v>
                      </c:pt>
                      <c:pt idx="56">
                        <c:v>45173727</c:v>
                      </c:pt>
                      <c:pt idx="57">
                        <c:v>45287343</c:v>
                      </c:pt>
                      <c:pt idx="58">
                        <c:v>45442018</c:v>
                      </c:pt>
                      <c:pt idx="59">
                        <c:v>45605068</c:v>
                      </c:pt>
                      <c:pt idx="60">
                        <c:v>45763371</c:v>
                      </c:pt>
                      <c:pt idx="61">
                        <c:v>45831815</c:v>
                      </c:pt>
                      <c:pt idx="62">
                        <c:v>45889965</c:v>
                      </c:pt>
                      <c:pt idx="63">
                        <c:v>45876513</c:v>
                      </c:pt>
                      <c:pt idx="64">
                        <c:v>45920450</c:v>
                      </c:pt>
                      <c:pt idx="65">
                        <c:v>45920833</c:v>
                      </c:pt>
                      <c:pt idx="66">
                        <c:v>45859162</c:v>
                      </c:pt>
                      <c:pt idx="67">
                        <c:v>45824753</c:v>
                      </c:pt>
                      <c:pt idx="68">
                        <c:v>45689797</c:v>
                      </c:pt>
                      <c:pt idx="69">
                        <c:v>45438172</c:v>
                      </c:pt>
                      <c:pt idx="70">
                        <c:v>45459059</c:v>
                      </c:pt>
                      <c:pt idx="71">
                        <c:v>45616948</c:v>
                      </c:pt>
                      <c:pt idx="72">
                        <c:v>45679670</c:v>
                      </c:pt>
                      <c:pt idx="73">
                        <c:v>45817568</c:v>
                      </c:pt>
                      <c:pt idx="74">
                        <c:v>45935211</c:v>
                      </c:pt>
                      <c:pt idx="75">
                        <c:v>45979868</c:v>
                      </c:pt>
                      <c:pt idx="76">
                        <c:v>46090875</c:v>
                      </c:pt>
                      <c:pt idx="77">
                        <c:v>46201906</c:v>
                      </c:pt>
                      <c:pt idx="78">
                        <c:v>46328932</c:v>
                      </c:pt>
                      <c:pt idx="79">
                        <c:v>46410799</c:v>
                      </c:pt>
                      <c:pt idx="80">
                        <c:v>46532894</c:v>
                      </c:pt>
                      <c:pt idx="81">
                        <c:v>46754635</c:v>
                      </c:pt>
                      <c:pt idx="82">
                        <c:v>46743161</c:v>
                      </c:pt>
                      <c:pt idx="83">
                        <c:v>46696012</c:v>
                      </c:pt>
                      <c:pt idx="84">
                        <c:v>46484013</c:v>
                      </c:pt>
                      <c:pt idx="85">
                        <c:v>46247106</c:v>
                      </c:pt>
                      <c:pt idx="86">
                        <c:v>45981495</c:v>
                      </c:pt>
                      <c:pt idx="87">
                        <c:v>45735351</c:v>
                      </c:pt>
                      <c:pt idx="88">
                        <c:v>45489312</c:v>
                      </c:pt>
                      <c:pt idx="89">
                        <c:v>45187875</c:v>
                      </c:pt>
                      <c:pt idx="90">
                        <c:v>45012825</c:v>
                      </c:pt>
                      <c:pt idx="91">
                        <c:v>44847854</c:v>
                      </c:pt>
                      <c:pt idx="92">
                        <c:v>44600233</c:v>
                      </c:pt>
                      <c:pt idx="93">
                        <c:v>42449145</c:v>
                      </c:pt>
                      <c:pt idx="94">
                        <c:v>38594318</c:v>
                      </c:pt>
                      <c:pt idx="95">
                        <c:v>34520247</c:v>
                      </c:pt>
                      <c:pt idx="96">
                        <c:v>30666986</c:v>
                      </c:pt>
                      <c:pt idx="97">
                        <c:v>27077314</c:v>
                      </c:pt>
                      <c:pt idx="98">
                        <c:v>24006357</c:v>
                      </c:pt>
                      <c:pt idx="99">
                        <c:v>21207848</c:v>
                      </c:pt>
                      <c:pt idx="100">
                        <c:v>18101612</c:v>
                      </c:pt>
                      <c:pt idx="101">
                        <c:v>14927910</c:v>
                      </c:pt>
                      <c:pt idx="102">
                        <c:v>12021734</c:v>
                      </c:pt>
                      <c:pt idx="103">
                        <c:v>9248504</c:v>
                      </c:pt>
                      <c:pt idx="104">
                        <c:v>6382005</c:v>
                      </c:pt>
                      <c:pt idx="105">
                        <c:v>5035277</c:v>
                      </c:pt>
                      <c:pt idx="106">
                        <c:v>5377358</c:v>
                      </c:pt>
                      <c:pt idx="107">
                        <c:v>6111819</c:v>
                      </c:pt>
                      <c:pt idx="108">
                        <c:v>7308873</c:v>
                      </c:pt>
                      <c:pt idx="109">
                        <c:v>8627044</c:v>
                      </c:pt>
                      <c:pt idx="110">
                        <c:v>9833015</c:v>
                      </c:pt>
                      <c:pt idx="111">
                        <c:v>10978917</c:v>
                      </c:pt>
                      <c:pt idx="112">
                        <c:v>12586871</c:v>
                      </c:pt>
                      <c:pt idx="113">
                        <c:v>14413651</c:v>
                      </c:pt>
                      <c:pt idx="114">
                        <c:v>15943344</c:v>
                      </c:pt>
                      <c:pt idx="115">
                        <c:v>17135506</c:v>
                      </c:pt>
                      <c:pt idx="116">
                        <c:v>18820535</c:v>
                      </c:pt>
                      <c:pt idx="117">
                        <c:v>20920034</c:v>
                      </c:pt>
                      <c:pt idx="118">
                        <c:v>23214361</c:v>
                      </c:pt>
                      <c:pt idx="119">
                        <c:v>25279727</c:v>
                      </c:pt>
                      <c:pt idx="120">
                        <c:v>26842073</c:v>
                      </c:pt>
                    </c:numCache>
                  </c:numRef>
                </c:val>
                <c:extLst>
                  <c:ext xmlns:c16="http://schemas.microsoft.com/office/drawing/2014/chart" uri="{C3380CC4-5D6E-409C-BE32-E72D297353CC}">
                    <c16:uniqueId val="{00000003-4B6C-4D83-8050-401105052E10}"/>
                  </c:ext>
                </c:extLst>
              </c15:ser>
            </c15:filteredBarSeries>
            <c15:filteredBar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flow'!$C$9:$C$147</c15:sqref>
                        </c15:fullRef>
                        <c15:formulaRef>
                          <c15:sqref>'domestic air flow'!$C$27:$C$147</c15:sqref>
                        </c15:formulaRef>
                      </c:ext>
                    </c:extLst>
                    <c:numCache>
                      <c:formatCode>_-* #,##0_-;\-* #,##0_-;_-* "-"??_-;_-@_-</c:formatCode>
                      <c:ptCount val="121"/>
                      <c:pt idx="0" formatCode="0%">
                        <c:v>-1.5727844466211453E-2</c:v>
                      </c:pt>
                      <c:pt idx="1" formatCode="0%">
                        <c:v>-1.3883487748270001E-2</c:v>
                      </c:pt>
                      <c:pt idx="2" formatCode="0%">
                        <c:v>-1.2891006317795254E-2</c:v>
                      </c:pt>
                      <c:pt idx="3" formatCode="0%">
                        <c:v>-9.8359734932960911E-3</c:v>
                      </c:pt>
                      <c:pt idx="4" formatCode="0%">
                        <c:v>-1.4171670033217088E-3</c:v>
                      </c:pt>
                      <c:pt idx="5" formatCode="0%">
                        <c:v>3.7162177158607647E-3</c:v>
                      </c:pt>
                      <c:pt idx="6" formatCode="0%">
                        <c:v>-7.6304271006407826E-3</c:v>
                      </c:pt>
                      <c:pt idx="7" formatCode="0%">
                        <c:v>-7.5175176123625309E-3</c:v>
                      </c:pt>
                      <c:pt idx="8" formatCode="0%">
                        <c:v>-8.0906456412720325E-3</c:v>
                      </c:pt>
                      <c:pt idx="9" formatCode="0%">
                        <c:v>-7.4531939132155469E-3</c:v>
                      </c:pt>
                      <c:pt idx="10" formatCode="0%">
                        <c:v>-1.0669840373973965E-2</c:v>
                      </c:pt>
                      <c:pt idx="11" formatCode="0%">
                        <c:v>-1.1885154974763857E-2</c:v>
                      </c:pt>
                      <c:pt idx="12" formatCode="0%">
                        <c:v>-6.3932795049192756E-3</c:v>
                      </c:pt>
                      <c:pt idx="13" formatCode="0%">
                        <c:v>3.4669737255312466E-3</c:v>
                      </c:pt>
                      <c:pt idx="14" formatCode="0%">
                        <c:v>1.2741712872799396E-2</c:v>
                      </c:pt>
                      <c:pt idx="15" formatCode="0%">
                        <c:v>1.9777783662052732E-2</c:v>
                      </c:pt>
                      <c:pt idx="16" formatCode="0%">
                        <c:v>2.3229972766256376E-2</c:v>
                      </c:pt>
                      <c:pt idx="17" formatCode="0%">
                        <c:v>1.9596055583030864E-2</c:v>
                      </c:pt>
                      <c:pt idx="18" formatCode="0%">
                        <c:v>2.0526791465114078E-2</c:v>
                      </c:pt>
                      <c:pt idx="19" formatCode="0%">
                        <c:v>2.6593929728737753E-2</c:v>
                      </c:pt>
                      <c:pt idx="20" formatCode="0%">
                        <c:v>2.9231901848023985E-2</c:v>
                      </c:pt>
                      <c:pt idx="21" formatCode="0%">
                        <c:v>3.1143095900851896E-2</c:v>
                      </c:pt>
                      <c:pt idx="22" formatCode="0%">
                        <c:v>3.6380170910864505E-2</c:v>
                      </c:pt>
                      <c:pt idx="23" formatCode="0%">
                        <c:v>3.5584414002302452E-2</c:v>
                      </c:pt>
                      <c:pt idx="24" formatCode="0%">
                        <c:v>3.4804847970872563E-2</c:v>
                      </c:pt>
                      <c:pt idx="25" formatCode="0%">
                        <c:v>2.854060319074073E-2</c:v>
                      </c:pt>
                      <c:pt idx="26" formatCode="0%">
                        <c:v>2.2022767015452204E-2</c:v>
                      </c:pt>
                      <c:pt idx="27" formatCode="0%">
                        <c:v>1.7175625458973415E-2</c:v>
                      </c:pt>
                      <c:pt idx="28" formatCode="0%">
                        <c:v>1.5624072882167587E-2</c:v>
                      </c:pt>
                      <c:pt idx="29" formatCode="0%">
                        <c:v>1.9552789152782097E-2</c:v>
                      </c:pt>
                      <c:pt idx="30" formatCode="0%">
                        <c:v>2.3147596058230108E-2</c:v>
                      </c:pt>
                      <c:pt idx="31" formatCode="0%">
                        <c:v>2.2376079552241343E-2</c:v>
                      </c:pt>
                      <c:pt idx="32" formatCode="0%">
                        <c:v>2.5944880769494152E-2</c:v>
                      </c:pt>
                      <c:pt idx="33" formatCode="0%">
                        <c:v>3.1722581713700015E-2</c:v>
                      </c:pt>
                      <c:pt idx="34" formatCode="0%">
                        <c:v>3.231533295410792E-2</c:v>
                      </c:pt>
                      <c:pt idx="35" formatCode="0%">
                        <c:v>3.5258725377889898E-2</c:v>
                      </c:pt>
                      <c:pt idx="36" formatCode="0%">
                        <c:v>3.9063225469626713E-2</c:v>
                      </c:pt>
                      <c:pt idx="37" formatCode="0%">
                        <c:v>4.4851320464312255E-2</c:v>
                      </c:pt>
                      <c:pt idx="38" formatCode="0%">
                        <c:v>5.0270316195866867E-2</c:v>
                      </c:pt>
                      <c:pt idx="39" formatCode="0%">
                        <c:v>5.6511158167611188E-2</c:v>
                      </c:pt>
                      <c:pt idx="40" formatCode="0%">
                        <c:v>5.7082189917132029E-2</c:v>
                      </c:pt>
                      <c:pt idx="41" formatCode="0%">
                        <c:v>5.3455783268140669E-2</c:v>
                      </c:pt>
                      <c:pt idx="42" formatCode="0%">
                        <c:v>4.7447105047744846E-2</c:v>
                      </c:pt>
                      <c:pt idx="43" formatCode="0%">
                        <c:v>4.4916194545553685E-2</c:v>
                      </c:pt>
                      <c:pt idx="44" formatCode="0%">
                        <c:v>4.3012325005862384E-2</c:v>
                      </c:pt>
                      <c:pt idx="45" formatCode="0%">
                        <c:v>3.5417897812107392E-2</c:v>
                      </c:pt>
                      <c:pt idx="46" formatCode="0%">
                        <c:v>3.1968675230233758E-2</c:v>
                      </c:pt>
                      <c:pt idx="47" formatCode="0%">
                        <c:v>2.8050036098381602E-2</c:v>
                      </c:pt>
                      <c:pt idx="48" formatCode="0%">
                        <c:v>2.1792662200035399E-2</c:v>
                      </c:pt>
                      <c:pt idx="49" formatCode="0%">
                        <c:v>1.5636491630595582E-2</c:v>
                      </c:pt>
                      <c:pt idx="50" formatCode="0%">
                        <c:v>1.4950512617659806E-2</c:v>
                      </c:pt>
                      <c:pt idx="51" formatCode="0%">
                        <c:v>1.1008837326449654E-2</c:v>
                      </c:pt>
                      <c:pt idx="52" formatCode="0%">
                        <c:v>1.0065465072600368E-2</c:v>
                      </c:pt>
                      <c:pt idx="53" formatCode="0%">
                        <c:v>1.2256070165644667E-2</c:v>
                      </c:pt>
                      <c:pt idx="54" formatCode="0%">
                        <c:v>1.676533777080572E-2</c:v>
                      </c:pt>
                      <c:pt idx="55" formatCode="0%">
                        <c:v>1.9319419905705088E-2</c:v>
                      </c:pt>
                      <c:pt idx="56" formatCode="0%">
                        <c:v>1.5415965998667099E-2</c:v>
                      </c:pt>
                      <c:pt idx="57" formatCode="0%">
                        <c:v>1.8323889843225361E-2</c:v>
                      </c:pt>
                      <c:pt idx="58" formatCode="0%">
                        <c:v>2.0880183845526659E-2</c:v>
                      </c:pt>
                      <c:pt idx="59" formatCode="0%">
                        <c:v>2.4536909108963119E-2</c:v>
                      </c:pt>
                      <c:pt idx="60" formatCode="0%">
                        <c:v>2.8682204782817598E-2</c:v>
                      </c:pt>
                      <c:pt idx="61" formatCode="0%">
                        <c:v>3.0673314257524412E-2</c:v>
                      </c:pt>
                      <c:pt idx="62" formatCode="0%">
                        <c:v>2.828721928090424E-2</c:v>
                      </c:pt>
                      <c:pt idx="63" formatCode="0%">
                        <c:v>2.6583047941469578E-2</c:v>
                      </c:pt>
                      <c:pt idx="64" formatCode="0%">
                        <c:v>2.5984959368757322E-2</c:v>
                      </c:pt>
                      <c:pt idx="65" formatCode="0%">
                        <c:v>2.3484486456472352E-2</c:v>
                      </c:pt>
                      <c:pt idx="66" formatCode="0%">
                        <c:v>1.800905578445269E-2</c:v>
                      </c:pt>
                      <c:pt idx="67" formatCode="0%">
                        <c:v>1.3838634559855708E-2</c:v>
                      </c:pt>
                      <c:pt idx="68" formatCode="0%">
                        <c:v>1.1424118271224333E-2</c:v>
                      </c:pt>
                      <c:pt idx="69" formatCode="0%">
                        <c:v>3.3304890507707637E-3</c:v>
                      </c:pt>
                      <c:pt idx="70" formatCode="0%">
                        <c:v>3.7500535297530142E-4</c:v>
                      </c:pt>
                      <c:pt idx="71" formatCode="0%">
                        <c:v>2.604973640210338E-4</c:v>
                      </c:pt>
                      <c:pt idx="72" formatCode="0%">
                        <c:v>-1.8289955082198817E-3</c:v>
                      </c:pt>
                      <c:pt idx="73" formatCode="0%">
                        <c:v>-3.1085393410668988E-4</c:v>
                      </c:pt>
                      <c:pt idx="74" formatCode="0%">
                        <c:v>9.8596719348118911E-4</c:v>
                      </c:pt>
                      <c:pt idx="75" formatCode="0%">
                        <c:v>2.2528957246598057E-3</c:v>
                      </c:pt>
                      <c:pt idx="76" formatCode="0%">
                        <c:v>3.7113094492758673E-3</c:v>
                      </c:pt>
                      <c:pt idx="77" formatCode="0%">
                        <c:v>6.1208166672412061E-3</c:v>
                      </c:pt>
                      <c:pt idx="78" formatCode="0%">
                        <c:v>1.0243754563155776E-2</c:v>
                      </c:pt>
                      <c:pt idx="79" formatCode="0%">
                        <c:v>1.2788852347987561E-2</c:v>
                      </c:pt>
                      <c:pt idx="80" formatCode="0%">
                        <c:v>1.8452631776849436E-2</c:v>
                      </c:pt>
                      <c:pt idx="81" formatCode="0%">
                        <c:v>2.8972622402151212E-2</c:v>
                      </c:pt>
                      <c:pt idx="82" formatCode="0%">
                        <c:v>2.824743908579366E-2</c:v>
                      </c:pt>
                      <c:pt idx="83" formatCode="0%">
                        <c:v>2.3654892475489592E-2</c:v>
                      </c:pt>
                      <c:pt idx="84" formatCode="0%">
                        <c:v>1.7608336487544677E-2</c:v>
                      </c:pt>
                      <c:pt idx="85" formatCode="0%">
                        <c:v>9.3749628963283246E-3</c:v>
                      </c:pt>
                      <c:pt idx="86" formatCode="0%">
                        <c:v>1.0075930640658208E-3</c:v>
                      </c:pt>
                      <c:pt idx="87" formatCode="0%">
                        <c:v>-5.3179143532991443E-3</c:v>
                      </c:pt>
                      <c:pt idx="88" formatCode="0%">
                        <c:v>-1.3051672375497319E-2</c:v>
                      </c:pt>
                      <c:pt idx="89" formatCode="0%">
                        <c:v>-2.1947817477486753E-2</c:v>
                      </c:pt>
                      <c:pt idx="90" formatCode="0%">
                        <c:v>-2.840788559511797E-2</c:v>
                      </c:pt>
                      <c:pt idx="91" formatCode="0%">
                        <c:v>-3.3676321754339975E-2</c:v>
                      </c:pt>
                      <c:pt idx="92" formatCode="0%">
                        <c:v>-4.1533221638869057E-2</c:v>
                      </c:pt>
                      <c:pt idx="93" formatCode="0%">
                        <c:v>-9.2086912880402119E-2</c:v>
                      </c:pt>
                      <c:pt idx="94" formatCode="0%">
                        <c:v>-0.17433230499751612</c:v>
                      </c:pt>
                      <c:pt idx="95" formatCode="0%">
                        <c:v>-0.26074528591435175</c:v>
                      </c:pt>
                      <c:pt idx="96" formatCode="0%">
                        <c:v>-0.34026810464922641</c:v>
                      </c:pt>
                      <c:pt idx="97" formatCode="0%">
                        <c:v>-0.4145079261824513</c:v>
                      </c:pt>
                      <c:pt idx="98" formatCode="0%">
                        <c:v>-0.47791264725081251</c:v>
                      </c:pt>
                      <c:pt idx="99" formatCode="0%">
                        <c:v>-0.53629200309406178</c:v>
                      </c:pt>
                      <c:pt idx="100" formatCode="0%">
                        <c:v>-0.60206889917350259</c:v>
                      </c:pt>
                      <c:pt idx="101" formatCode="0%">
                        <c:v>-0.66964788673952913</c:v>
                      </c:pt>
                      <c:pt idx="102" formatCode="0%">
                        <c:v>-0.73292647151117485</c:v>
                      </c:pt>
                      <c:pt idx="103" formatCode="0%">
                        <c:v>-0.79378045602806324</c:v>
                      </c:pt>
                      <c:pt idx="104" formatCode="0%">
                        <c:v>-0.85690646504021628</c:v>
                      </c:pt>
                      <c:pt idx="105" formatCode="0%">
                        <c:v>-0.88138095596507304</c:v>
                      </c:pt>
                      <c:pt idx="106" formatCode="0%">
                        <c:v>-0.8606696975445971</c:v>
                      </c:pt>
                      <c:pt idx="107" formatCode="0%">
                        <c:v>-0.82294973150105211</c:v>
                      </c:pt>
                      <c:pt idx="108" formatCode="0%">
                        <c:v>-0.76166966652673329</c:v>
                      </c:pt>
                      <c:pt idx="109" formatCode="0%">
                        <c:v>-0.68139217944586383</c:v>
                      </c:pt>
                      <c:pt idx="110" formatCode="0%">
                        <c:v>-0.59039953458994221</c:v>
                      </c:pt>
                      <c:pt idx="111" formatCode="0%">
                        <c:v>-0.4823181965468632</c:v>
                      </c:pt>
                      <c:pt idx="112" formatCode="0%">
                        <c:v>-0.3046546904220464</c:v>
                      </c:pt>
                      <c:pt idx="113" formatCode="0%">
                        <c:v>-3.444949761888972E-2</c:v>
                      </c:pt>
                      <c:pt idx="114" formatCode="0%">
                        <c:v>0.32621001263212113</c:v>
                      </c:pt>
                      <c:pt idx="115" formatCode="0%">
                        <c:v>0.852786785841256</c:v>
                      </c:pt>
                      <c:pt idx="116" formatCode="0%">
                        <c:v>1.9490003533372349</c:v>
                      </c:pt>
                      <c:pt idx="117" formatCode="0%">
                        <c:v>3.1546937735500946</c:v>
                      </c:pt>
                      <c:pt idx="118" formatCode="0%">
                        <c:v>3.317057000854323</c:v>
                      </c:pt>
                      <c:pt idx="119" formatCode="0%">
                        <c:v>3.1362034772299374</c:v>
                      </c:pt>
                      <c:pt idx="120" formatCode="0%">
                        <c:v>2.6725324136840247</c:v>
                      </c:pt>
                    </c:numCache>
                  </c:numRef>
                </c:val>
                <c:extLst xmlns:c15="http://schemas.microsoft.com/office/drawing/2012/chart">
                  <c:ext xmlns:c16="http://schemas.microsoft.com/office/drawing/2014/chart" uri="{C3380CC4-5D6E-409C-BE32-E72D297353CC}">
                    <c16:uniqueId val="{00000004-4B6C-4D83-8050-401105052E10}"/>
                  </c:ext>
                </c:extLst>
              </c15:ser>
            </c15:filteredBarSeries>
            <c15:filteredBar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flow'!$D$9:$D$147</c15:sqref>
                        </c15:fullRef>
                        <c15:formulaRef>
                          <c15:sqref>'domestic air flow'!$D$27:$D$147</c15:sqref>
                        </c15:formulaRef>
                      </c:ext>
                    </c:extLst>
                    <c:numCache>
                      <c:formatCode>_-* #,##0_-;\-* #,##0_-;_-* "-"??_-;_-@_-</c:formatCode>
                      <c:ptCount val="121"/>
                      <c:pt idx="0">
                        <c:v>4690109</c:v>
                      </c:pt>
                      <c:pt idx="1">
                        <c:v>4695498</c:v>
                      </c:pt>
                      <c:pt idx="2">
                        <c:v>4703161</c:v>
                      </c:pt>
                      <c:pt idx="3">
                        <c:v>4705449</c:v>
                      </c:pt>
                      <c:pt idx="4">
                        <c:v>4708208</c:v>
                      </c:pt>
                      <c:pt idx="5">
                        <c:v>4715668</c:v>
                      </c:pt>
                      <c:pt idx="6">
                        <c:v>4726020</c:v>
                      </c:pt>
                      <c:pt idx="7">
                        <c:v>4705796</c:v>
                      </c:pt>
                      <c:pt idx="8">
                        <c:v>4697187</c:v>
                      </c:pt>
                      <c:pt idx="9">
                        <c:v>4694438</c:v>
                      </c:pt>
                      <c:pt idx="10">
                        <c:v>4697716</c:v>
                      </c:pt>
                      <c:pt idx="11">
                        <c:v>4704627</c:v>
                      </c:pt>
                      <c:pt idx="12">
                        <c:v>4735866</c:v>
                      </c:pt>
                      <c:pt idx="13">
                        <c:v>4784087</c:v>
                      </c:pt>
                      <c:pt idx="14">
                        <c:v>4837462</c:v>
                      </c:pt>
                      <c:pt idx="15">
                        <c:v>4883223</c:v>
                      </c:pt>
                      <c:pt idx="16">
                        <c:v>4936301</c:v>
                      </c:pt>
                      <c:pt idx="17">
                        <c:v>4979707</c:v>
                      </c:pt>
                      <c:pt idx="18">
                        <c:v>5006475</c:v>
                      </c:pt>
                      <c:pt idx="19">
                        <c:v>5041128</c:v>
                      </c:pt>
                      <c:pt idx="20">
                        <c:v>5065931</c:v>
                      </c:pt>
                      <c:pt idx="21">
                        <c:v>5090559</c:v>
                      </c:pt>
                      <c:pt idx="22">
                        <c:v>5129284</c:v>
                      </c:pt>
                      <c:pt idx="23">
                        <c:v>5169137</c:v>
                      </c:pt>
                      <c:pt idx="24">
                        <c:v>5199381</c:v>
                      </c:pt>
                      <c:pt idx="25">
                        <c:v>5210366</c:v>
                      </c:pt>
                      <c:pt idx="26">
                        <c:v>5202774</c:v>
                      </c:pt>
                      <c:pt idx="27">
                        <c:v>5216037</c:v>
                      </c:pt>
                      <c:pt idx="28">
                        <c:v>5228098</c:v>
                      </c:pt>
                      <c:pt idx="29">
                        <c:v>5244434</c:v>
                      </c:pt>
                      <c:pt idx="30">
                        <c:v>5282679</c:v>
                      </c:pt>
                      <c:pt idx="31">
                        <c:v>5301566</c:v>
                      </c:pt>
                      <c:pt idx="32">
                        <c:v>5310459</c:v>
                      </c:pt>
                      <c:pt idx="33">
                        <c:v>5327964</c:v>
                      </c:pt>
                      <c:pt idx="34">
                        <c:v>5337213</c:v>
                      </c:pt>
                      <c:pt idx="35">
                        <c:v>5330160</c:v>
                      </c:pt>
                      <c:pt idx="36">
                        <c:v>5326518</c:v>
                      </c:pt>
                      <c:pt idx="37">
                        <c:v>5336371</c:v>
                      </c:pt>
                      <c:pt idx="38">
                        <c:v>5333262</c:v>
                      </c:pt>
                      <c:pt idx="39">
                        <c:v>5314979</c:v>
                      </c:pt>
                      <c:pt idx="40">
                        <c:v>5268849</c:v>
                      </c:pt>
                      <c:pt idx="41">
                        <c:v>5206579</c:v>
                      </c:pt>
                      <c:pt idx="42">
                        <c:v>5141446</c:v>
                      </c:pt>
                      <c:pt idx="43">
                        <c:v>5092268</c:v>
                      </c:pt>
                      <c:pt idx="44">
                        <c:v>5058269</c:v>
                      </c:pt>
                      <c:pt idx="45">
                        <c:v>4997071</c:v>
                      </c:pt>
                      <c:pt idx="46">
                        <c:v>4957656</c:v>
                      </c:pt>
                      <c:pt idx="47">
                        <c:v>4902759</c:v>
                      </c:pt>
                      <c:pt idx="48">
                        <c:v>4848161</c:v>
                      </c:pt>
                      <c:pt idx="49">
                        <c:v>4769272</c:v>
                      </c:pt>
                      <c:pt idx="50">
                        <c:v>4719672</c:v>
                      </c:pt>
                      <c:pt idx="51">
                        <c:v>4675610</c:v>
                      </c:pt>
                      <c:pt idx="52">
                        <c:v>4658891</c:v>
                      </c:pt>
                      <c:pt idx="53">
                        <c:v>4671732</c:v>
                      </c:pt>
                      <c:pt idx="54">
                        <c:v>4669671</c:v>
                      </c:pt>
                      <c:pt idx="55">
                        <c:v>4675041</c:v>
                      </c:pt>
                      <c:pt idx="56">
                        <c:v>4667139</c:v>
                      </c:pt>
                      <c:pt idx="57">
                        <c:v>4683797</c:v>
                      </c:pt>
                      <c:pt idx="58">
                        <c:v>4683707</c:v>
                      </c:pt>
                      <c:pt idx="59">
                        <c:v>4695347</c:v>
                      </c:pt>
                      <c:pt idx="60">
                        <c:v>4706462</c:v>
                      </c:pt>
                      <c:pt idx="61">
                        <c:v>4727034</c:v>
                      </c:pt>
                      <c:pt idx="62">
                        <c:v>4753017</c:v>
                      </c:pt>
                      <c:pt idx="63">
                        <c:v>4750294</c:v>
                      </c:pt>
                      <c:pt idx="64">
                        <c:v>4758427</c:v>
                      </c:pt>
                      <c:pt idx="65">
                        <c:v>4777094</c:v>
                      </c:pt>
                      <c:pt idx="66">
                        <c:v>4800779</c:v>
                      </c:pt>
                      <c:pt idx="67">
                        <c:v>4823964</c:v>
                      </c:pt>
                      <c:pt idx="68">
                        <c:v>4835598</c:v>
                      </c:pt>
                      <c:pt idx="69">
                        <c:v>4829544</c:v>
                      </c:pt>
                      <c:pt idx="70">
                        <c:v>4832571</c:v>
                      </c:pt>
                      <c:pt idx="71">
                        <c:v>4854898</c:v>
                      </c:pt>
                      <c:pt idx="72">
                        <c:v>4860721</c:v>
                      </c:pt>
                      <c:pt idx="73">
                        <c:v>4856274</c:v>
                      </c:pt>
                      <c:pt idx="74">
                        <c:v>4841569</c:v>
                      </c:pt>
                      <c:pt idx="75">
                        <c:v>4839239</c:v>
                      </c:pt>
                      <c:pt idx="76">
                        <c:v>4850608</c:v>
                      </c:pt>
                      <c:pt idx="77">
                        <c:v>4819522</c:v>
                      </c:pt>
                      <c:pt idx="78">
                        <c:v>4792938</c:v>
                      </c:pt>
                      <c:pt idx="79">
                        <c:v>4759194</c:v>
                      </c:pt>
                      <c:pt idx="80">
                        <c:v>4732886</c:v>
                      </c:pt>
                      <c:pt idx="81">
                        <c:v>4733603</c:v>
                      </c:pt>
                      <c:pt idx="82">
                        <c:v>4752453</c:v>
                      </c:pt>
                      <c:pt idx="83">
                        <c:v>4765281</c:v>
                      </c:pt>
                      <c:pt idx="84">
                        <c:v>4774460</c:v>
                      </c:pt>
                      <c:pt idx="85">
                        <c:v>4793246</c:v>
                      </c:pt>
                      <c:pt idx="86">
                        <c:v>4808033</c:v>
                      </c:pt>
                      <c:pt idx="87">
                        <c:v>4784198</c:v>
                      </c:pt>
                      <c:pt idx="88">
                        <c:v>4789418</c:v>
                      </c:pt>
                      <c:pt idx="89">
                        <c:v>4825288</c:v>
                      </c:pt>
                      <c:pt idx="90">
                        <c:v>4866325</c:v>
                      </c:pt>
                      <c:pt idx="91">
                        <c:v>4902351</c:v>
                      </c:pt>
                      <c:pt idx="92">
                        <c:v>4930304</c:v>
                      </c:pt>
                      <c:pt idx="93">
                        <c:v>4746199</c:v>
                      </c:pt>
                      <c:pt idx="94">
                        <c:v>4333671</c:v>
                      </c:pt>
                      <c:pt idx="95">
                        <c:v>3906700</c:v>
                      </c:pt>
                      <c:pt idx="96">
                        <c:v>3491883</c:v>
                      </c:pt>
                      <c:pt idx="97">
                        <c:v>3105682</c:v>
                      </c:pt>
                      <c:pt idx="98">
                        <c:v>2773680</c:v>
                      </c:pt>
                      <c:pt idx="99">
                        <c:v>2494887</c:v>
                      </c:pt>
                      <c:pt idx="100">
                        <c:v>2190771</c:v>
                      </c:pt>
                      <c:pt idx="101">
                        <c:v>1833176</c:v>
                      </c:pt>
                      <c:pt idx="102">
                        <c:v>1520428</c:v>
                      </c:pt>
                      <c:pt idx="103">
                        <c:v>1218069</c:v>
                      </c:pt>
                      <c:pt idx="104">
                        <c:v>921455</c:v>
                      </c:pt>
                      <c:pt idx="105">
                        <c:v>774341</c:v>
                      </c:pt>
                      <c:pt idx="106">
                        <c:v>829627</c:v>
                      </c:pt>
                      <c:pt idx="107">
                        <c:v>925700</c:v>
                      </c:pt>
                      <c:pt idx="108">
                        <c:v>1060641</c:v>
                      </c:pt>
                      <c:pt idx="109">
                        <c:v>1178995</c:v>
                      </c:pt>
                      <c:pt idx="110">
                        <c:v>1288009</c:v>
                      </c:pt>
                      <c:pt idx="111">
                        <c:v>1403193</c:v>
                      </c:pt>
                      <c:pt idx="112">
                        <c:v>1541708</c:v>
                      </c:pt>
                      <c:pt idx="113">
                        <c:v>1762937</c:v>
                      </c:pt>
                      <c:pt idx="114">
                        <c:v>1924958</c:v>
                      </c:pt>
                      <c:pt idx="115">
                        <c:v>2071369</c:v>
                      </c:pt>
                      <c:pt idx="116">
                        <c:v>2240348</c:v>
                      </c:pt>
                      <c:pt idx="117">
                        <c:v>2486207</c:v>
                      </c:pt>
                      <c:pt idx="118">
                        <c:v>2746601</c:v>
                      </c:pt>
                      <c:pt idx="119">
                        <c:v>2995096</c:v>
                      </c:pt>
                      <c:pt idx="120">
                        <c:v>3187344</c:v>
                      </c:pt>
                    </c:numCache>
                  </c:numRef>
                </c:val>
                <c:extLst xmlns:c15="http://schemas.microsoft.com/office/drawing/2012/chart">
                  <c:ext xmlns:c16="http://schemas.microsoft.com/office/drawing/2014/chart" uri="{C3380CC4-5D6E-409C-BE32-E72D297353CC}">
                    <c16:uniqueId val="{00000005-4B6C-4D83-8050-401105052E10}"/>
                  </c:ext>
                </c:extLst>
              </c15:ser>
            </c15:filteredBarSeries>
            <c15:filteredBar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flow'!$E$9:$E$147</c15:sqref>
                        </c15:fullRef>
                        <c15:formulaRef>
                          <c15:sqref>'domestic air flow'!$E$27:$E$147</c15:sqref>
                        </c15:formulaRef>
                      </c:ext>
                    </c:extLst>
                    <c:numCache>
                      <c:formatCode>_-* #,##0_-;\-* #,##0_-;_-* "-"??_-;_-@_-</c:formatCode>
                      <c:ptCount val="121"/>
                      <c:pt idx="0" formatCode="0%">
                        <c:v>-5.8742344431687257E-2</c:v>
                      </c:pt>
                      <c:pt idx="1" formatCode="0%">
                        <c:v>-4.5290129855237012E-2</c:v>
                      </c:pt>
                      <c:pt idx="2" formatCode="0%">
                        <c:v>-3.1362354670710517E-2</c:v>
                      </c:pt>
                      <c:pt idx="3" formatCode="0%">
                        <c:v>-1.6415822634784159E-2</c:v>
                      </c:pt>
                      <c:pt idx="4" formatCode="0%">
                        <c:v>1.5876206856572735E-3</c:v>
                      </c:pt>
                      <c:pt idx="5" formatCode="0%">
                        <c:v>1.4463577526629931E-2</c:v>
                      </c:pt>
                      <c:pt idx="6" formatCode="0%">
                        <c:v>4.8003143230000494E-3</c:v>
                      </c:pt>
                      <c:pt idx="7" formatCode="0%">
                        <c:v>5.7386868193577828E-3</c:v>
                      </c:pt>
                      <c:pt idx="8" formatCode="0%">
                        <c:v>6.2159261552171404E-3</c:v>
                      </c:pt>
                      <c:pt idx="9" formatCode="0%">
                        <c:v>9.1548504025601857E-3</c:v>
                      </c:pt>
                      <c:pt idx="10" formatCode="0%">
                        <c:v>7.4983598745204817E-3</c:v>
                      </c:pt>
                      <c:pt idx="11" formatCode="0%">
                        <c:v>3.6291376318234327E-3</c:v>
                      </c:pt>
                      <c:pt idx="12" formatCode="0%">
                        <c:v>9.7560632386155637E-3</c:v>
                      </c:pt>
                      <c:pt idx="13" formatCode="0%">
                        <c:v>1.8866795385707756E-2</c:v>
                      </c:pt>
                      <c:pt idx="14" formatCode="0%">
                        <c:v>2.855547577469706E-2</c:v>
                      </c:pt>
                      <c:pt idx="15" formatCode="0%">
                        <c:v>3.7780454107567633E-2</c:v>
                      </c:pt>
                      <c:pt idx="16" formatCode="0%">
                        <c:v>4.8445820575471601E-2</c:v>
                      </c:pt>
                      <c:pt idx="17" formatCode="0%">
                        <c:v>5.5991855236628196E-2</c:v>
                      </c:pt>
                      <c:pt idx="18" formatCode="0%">
                        <c:v>5.9342745058209655E-2</c:v>
                      </c:pt>
                      <c:pt idx="19" formatCode="0%">
                        <c:v>7.1259357609212134E-2</c:v>
                      </c:pt>
                      <c:pt idx="20" formatCode="0%">
                        <c:v>7.8503155186284895E-2</c:v>
                      </c:pt>
                      <c:pt idx="21" formatCode="0%">
                        <c:v>8.4380920570257825E-2</c:v>
                      </c:pt>
                      <c:pt idx="22" formatCode="0%">
                        <c:v>9.1867622478668351E-2</c:v>
                      </c:pt>
                      <c:pt idx="23" formatCode="0%">
                        <c:v>9.8734713719068487E-2</c:v>
                      </c:pt>
                      <c:pt idx="24" formatCode="0%">
                        <c:v>9.7873335098585978E-2</c:v>
                      </c:pt>
                      <c:pt idx="25" formatCode="0%">
                        <c:v>8.9103521737794483E-2</c:v>
                      </c:pt>
                      <c:pt idx="26" formatCode="0%">
                        <c:v>7.5517285717179791E-2</c:v>
                      </c:pt>
                      <c:pt idx="27" formatCode="0%">
                        <c:v>6.815457741741468E-2</c:v>
                      </c:pt>
                      <c:pt idx="28" formatCode="0%">
                        <c:v>5.9112481187836803E-2</c:v>
                      </c:pt>
                      <c:pt idx="29" formatCode="0%">
                        <c:v>5.3161159883503187E-2</c:v>
                      </c:pt>
                      <c:pt idx="30" formatCode="0%">
                        <c:v>5.5169355684388716E-2</c:v>
                      </c:pt>
                      <c:pt idx="31" formatCode="0%">
                        <c:v>5.1662643757508238E-2</c:v>
                      </c:pt>
                      <c:pt idx="32" formatCode="0%">
                        <c:v>4.8269113811459333E-2</c:v>
                      </c:pt>
                      <c:pt idx="33" formatCode="0%">
                        <c:v>4.6636332080622185E-2</c:v>
                      </c:pt>
                      <c:pt idx="34" formatCode="0%">
                        <c:v>4.0537626694096093E-2</c:v>
                      </c:pt>
                      <c:pt idx="35" formatCode="0%">
                        <c:v>3.1150847810766092E-2</c:v>
                      </c:pt>
                      <c:pt idx="36" formatCode="0%">
                        <c:v>2.4452333845125025E-2</c:v>
                      </c:pt>
                      <c:pt idx="37" formatCode="0%">
                        <c:v>2.4183521848561117E-2</c:v>
                      </c:pt>
                      <c:pt idx="38" formatCode="0%">
                        <c:v>2.508046668950064E-2</c:v>
                      </c:pt>
                      <c:pt idx="39" formatCode="0%">
                        <c:v>1.8968807161452269E-2</c:v>
                      </c:pt>
                      <c:pt idx="40" formatCode="0%">
                        <c:v>7.7946128783354862E-3</c:v>
                      </c:pt>
                      <c:pt idx="41" formatCode="0%">
                        <c:v>-7.2181287818666416E-3</c:v>
                      </c:pt>
                      <c:pt idx="42" formatCode="0%">
                        <c:v>-2.6735109212579451E-2</c:v>
                      </c:pt>
                      <c:pt idx="43" formatCode="0%">
                        <c:v>-3.9478523892751687E-2</c:v>
                      </c:pt>
                      <c:pt idx="44" formatCode="0%">
                        <c:v>-4.7489303655296085E-2</c:v>
                      </c:pt>
                      <c:pt idx="45" formatCode="0%">
                        <c:v>-6.2104961670161433E-2</c:v>
                      </c:pt>
                      <c:pt idx="46" formatCode="0%">
                        <c:v>-7.1115205632602638E-2</c:v>
                      </c:pt>
                      <c:pt idx="47" formatCode="0%">
                        <c:v>-8.0185397811697964E-2</c:v>
                      </c:pt>
                      <c:pt idx="48" formatCode="0%">
                        <c:v>-8.9806699235785936E-2</c:v>
                      </c:pt>
                      <c:pt idx="49" formatCode="0%">
                        <c:v>-0.10627053478852951</c:v>
                      </c:pt>
                      <c:pt idx="50" formatCode="0%">
                        <c:v>-0.11504966378925319</c:v>
                      </c:pt>
                      <c:pt idx="51" formatCode="0%">
                        <c:v>-0.12029567755582854</c:v>
                      </c:pt>
                      <c:pt idx="52" formatCode="0%">
                        <c:v>-0.11576684015806868</c:v>
                      </c:pt>
                      <c:pt idx="53" formatCode="0%">
                        <c:v>-0.10272522514303538</c:v>
                      </c:pt>
                      <c:pt idx="54" formatCode="0%">
                        <c:v>-9.1759205484215914E-2</c:v>
                      </c:pt>
                      <c:pt idx="55" formatCode="0%">
                        <c:v>-8.1933433197153016E-2</c:v>
                      </c:pt>
                      <c:pt idx="56" formatCode="0%">
                        <c:v>-7.732487141352111E-2</c:v>
                      </c:pt>
                      <c:pt idx="57" formatCode="0%">
                        <c:v>-6.2691524695166423E-2</c:v>
                      </c:pt>
                      <c:pt idx="58" formatCode="0%">
                        <c:v>-5.5257766976974605E-2</c:v>
                      </c:pt>
                      <c:pt idx="59" formatCode="0%">
                        <c:v>-4.230515919709698E-2</c:v>
                      </c:pt>
                      <c:pt idx="60" formatCode="0%">
                        <c:v>-2.9227370955708772E-2</c:v>
                      </c:pt>
                      <c:pt idx="61" formatCode="0%">
                        <c:v>-8.8562782747555607E-3</c:v>
                      </c:pt>
                      <c:pt idx="62" formatCode="0%">
                        <c:v>7.0651096093118336E-3</c:v>
                      </c:pt>
                      <c:pt idx="63" formatCode="0%">
                        <c:v>1.5973102974799012E-2</c:v>
                      </c:pt>
                      <c:pt idx="64" formatCode="0%">
                        <c:v>2.1364741093964208E-2</c:v>
                      </c:pt>
                      <c:pt idx="65" formatCode="0%">
                        <c:v>2.2553091658511232E-2</c:v>
                      </c:pt>
                      <c:pt idx="66" formatCode="0%">
                        <c:v>2.807649618142263E-2</c:v>
                      </c:pt>
                      <c:pt idx="67" formatCode="0%">
                        <c:v>3.1854907796530552E-2</c:v>
                      </c:pt>
                      <c:pt idx="68" formatCode="0%">
                        <c:v>3.6094703843189586E-2</c:v>
                      </c:pt>
                      <c:pt idx="69" formatCode="0%">
                        <c:v>3.1117275150908546E-2</c:v>
                      </c:pt>
                      <c:pt idx="70" formatCode="0%">
                        <c:v>3.1783371590067437E-2</c:v>
                      </c:pt>
                      <c:pt idx="71" formatCode="0%">
                        <c:v>3.3980662132106529E-2</c:v>
                      </c:pt>
                      <c:pt idx="72" formatCode="0%">
                        <c:v>3.2776000316161055E-2</c:v>
                      </c:pt>
                      <c:pt idx="73" formatCode="0%">
                        <c:v>2.7340611470110011E-2</c:v>
                      </c:pt>
                      <c:pt idx="74" formatCode="0%">
                        <c:v>1.8630692884119709E-2</c:v>
                      </c:pt>
                      <c:pt idx="75" formatCode="0%">
                        <c:v>1.8724104234390544E-2</c:v>
                      </c:pt>
                      <c:pt idx="76" formatCode="0%">
                        <c:v>1.9372158068201951E-2</c:v>
                      </c:pt>
                      <c:pt idx="77" formatCode="0%">
                        <c:v>8.881550164179311E-3</c:v>
                      </c:pt>
                      <c:pt idx="78" formatCode="0%">
                        <c:v>-1.6332765994852086E-3</c:v>
                      </c:pt>
                      <c:pt idx="79" formatCode="0%">
                        <c:v>-1.3426717114804339E-2</c:v>
                      </c:pt>
                      <c:pt idx="80" formatCode="0%">
                        <c:v>-2.1240806204320541E-2</c:v>
                      </c:pt>
                      <c:pt idx="81" formatCode="0%">
                        <c:v>-1.9865436571237367E-2</c:v>
                      </c:pt>
                      <c:pt idx="82" formatCode="0%">
                        <c:v>-1.6578752800527917E-2</c:v>
                      </c:pt>
                      <c:pt idx="83" formatCode="0%">
                        <c:v>-1.8459090180679389E-2</c:v>
                      </c:pt>
                      <c:pt idx="84" formatCode="0%">
                        <c:v>-1.7746544185523093E-2</c:v>
                      </c:pt>
                      <c:pt idx="85" formatCode="0%">
                        <c:v>-1.2978674597026445E-2</c:v>
                      </c:pt>
                      <c:pt idx="86" formatCode="0%">
                        <c:v>-6.9266801733074545E-3</c:v>
                      </c:pt>
                      <c:pt idx="87" formatCode="0%">
                        <c:v>-1.1373895771628556E-2</c:v>
                      </c:pt>
                      <c:pt idx="88" formatCode="0%">
                        <c:v>-1.2614913429409262E-2</c:v>
                      </c:pt>
                      <c:pt idx="89" formatCode="0%">
                        <c:v>1.1963842057365855E-3</c:v>
                      </c:pt>
                      <c:pt idx="90" formatCode="0%">
                        <c:v>1.531148535616359E-2</c:v>
                      </c:pt>
                      <c:pt idx="91" formatCode="0%">
                        <c:v>3.0080093393965449E-2</c:v>
                      </c:pt>
                      <c:pt idx="92" formatCode="0%">
                        <c:v>4.1711970243948404E-2</c:v>
                      </c:pt>
                      <c:pt idx="93" formatCode="0%">
                        <c:v>2.6609751599363106E-3</c:v>
                      </c:pt>
                      <c:pt idx="94" formatCode="0%">
                        <c:v>-8.811912500765394E-2</c:v>
                      </c:pt>
                      <c:pt idx="95" formatCode="0%">
                        <c:v>-0.18017426464462433</c:v>
                      </c:pt>
                      <c:pt idx="96" formatCode="0%">
                        <c:v>-0.26863289251559341</c:v>
                      </c:pt>
                      <c:pt idx="97" formatCode="0%">
                        <c:v>-0.35207122688883485</c:v>
                      </c:pt>
                      <c:pt idx="98" formatCode="0%">
                        <c:v>-0.4231154403474352</c:v>
                      </c:pt>
                      <c:pt idx="99" formatCode="0%">
                        <c:v>-0.47851510326286661</c:v>
                      </c:pt>
                      <c:pt idx="100" formatCode="0%">
                        <c:v>-0.54258095660057237</c:v>
                      </c:pt>
                      <c:pt idx="101" formatCode="0%">
                        <c:v>-0.62008982676267199</c:v>
                      </c:pt>
                      <c:pt idx="102" formatCode="0%">
                        <c:v>-0.68756135276620445</c:v>
                      </c:pt>
                      <c:pt idx="103" formatCode="0%">
                        <c:v>-0.75153370291111343</c:v>
                      </c:pt>
                      <c:pt idx="104" formatCode="0%">
                        <c:v>-0.81310381672205201</c:v>
                      </c:pt>
                      <c:pt idx="105" formatCode="0%">
                        <c:v>-0.83685028798834604</c:v>
                      </c:pt>
                      <c:pt idx="106" formatCode="0%">
                        <c:v>-0.80856253278109946</c:v>
                      </c:pt>
                      <c:pt idx="107" formatCode="0%">
                        <c:v>-0.7630480968592418</c:v>
                      </c:pt>
                      <c:pt idx="108" formatCode="0%">
                        <c:v>-0.69625528690394267</c:v>
                      </c:pt>
                      <c:pt idx="109" formatCode="0%">
                        <c:v>-0.62037484842298729</c:v>
                      </c:pt>
                      <c:pt idx="110" formatCode="0%">
                        <c:v>-0.5356317239191255</c:v>
                      </c:pt>
                      <c:pt idx="111" formatCode="0%">
                        <c:v>-0.4375725233247037</c:v>
                      </c:pt>
                      <c:pt idx="112" formatCode="0%">
                        <c:v>-0.29627149528636265</c:v>
                      </c:pt>
                      <c:pt idx="113" formatCode="0%">
                        <c:v>-3.8315469982151198E-2</c:v>
                      </c:pt>
                      <c:pt idx="114" formatCode="0%">
                        <c:v>0.26606324008765952</c:v>
                      </c:pt>
                      <c:pt idx="115" formatCode="0%">
                        <c:v>0.7005350271618439</c:v>
                      </c:pt>
                      <c:pt idx="116" formatCode="0%">
                        <c:v>1.4313156909452984</c:v>
                      </c:pt>
                      <c:pt idx="117" formatCode="0%">
                        <c:v>2.2107391962972387</c:v>
                      </c:pt>
                      <c:pt idx="118" formatCode="0%">
                        <c:v>2.3106456274928373</c:v>
                      </c:pt>
                      <c:pt idx="119" formatCode="0%">
                        <c:v>2.2354931403262395</c:v>
                      </c:pt>
                      <c:pt idx="120" formatCode="0%">
                        <c:v>2.0051110601985025</c:v>
                      </c:pt>
                    </c:numCache>
                  </c:numRef>
                </c:val>
                <c:extLst xmlns:c15="http://schemas.microsoft.com/office/drawing/2012/chart">
                  <c:ext xmlns:c16="http://schemas.microsoft.com/office/drawing/2014/chart" uri="{C3380CC4-5D6E-409C-BE32-E72D297353CC}">
                    <c16:uniqueId val="{00000006-4B6C-4D83-8050-401105052E10}"/>
                  </c:ext>
                </c:extLst>
              </c15:ser>
            </c15:filteredBarSeries>
            <c15:filteredBar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flow'!$F$9:$F$147</c15:sqref>
                        </c15:fullRef>
                        <c15:formulaRef>
                          <c15:sqref>'domestic air flow'!$F$27:$F$147</c15:sqref>
                        </c15:formulaRef>
                      </c:ext>
                    </c:extLst>
                    <c:numCache>
                      <c:formatCode>_-* #,##0_-;\-* #,##0_-;_-* "-"??_-;_-@_-</c:formatCode>
                      <c:ptCount val="121"/>
                      <c:pt idx="0">
                        <c:v>35451329</c:v>
                      </c:pt>
                      <c:pt idx="1">
                        <c:v>35304809</c:v>
                      </c:pt>
                      <c:pt idx="2">
                        <c:v>35158343</c:v>
                      </c:pt>
                      <c:pt idx="3">
                        <c:v>35046219</c:v>
                      </c:pt>
                      <c:pt idx="4">
                        <c:v>35046384</c:v>
                      </c:pt>
                      <c:pt idx="5">
                        <c:v>35158845</c:v>
                      </c:pt>
                      <c:pt idx="6">
                        <c:v>35179052</c:v>
                      </c:pt>
                      <c:pt idx="7">
                        <c:v>35101879</c:v>
                      </c:pt>
                      <c:pt idx="8">
                        <c:v>35057180</c:v>
                      </c:pt>
                      <c:pt idx="9">
                        <c:v>35025474</c:v>
                      </c:pt>
                      <c:pt idx="10">
                        <c:v>34984771</c:v>
                      </c:pt>
                      <c:pt idx="11">
                        <c:v>35042611</c:v>
                      </c:pt>
                      <c:pt idx="12">
                        <c:v>35139087</c:v>
                      </c:pt>
                      <c:pt idx="13">
                        <c:v>35357979</c:v>
                      </c:pt>
                      <c:pt idx="14">
                        <c:v>35555561</c:v>
                      </c:pt>
                      <c:pt idx="15">
                        <c:v>35698164</c:v>
                      </c:pt>
                      <c:pt idx="16">
                        <c:v>35818763</c:v>
                      </c:pt>
                      <c:pt idx="17">
                        <c:v>35817392</c:v>
                      </c:pt>
                      <c:pt idx="18">
                        <c:v>35878983</c:v>
                      </c:pt>
                      <c:pt idx="19">
                        <c:v>36022923</c:v>
                      </c:pt>
                      <c:pt idx="20">
                        <c:v>36083002</c:v>
                      </c:pt>
                      <c:pt idx="21">
                        <c:v>36142926</c:v>
                      </c:pt>
                      <c:pt idx="22">
                        <c:v>36285798</c:v>
                      </c:pt>
                      <c:pt idx="23">
                        <c:v>36334117</c:v>
                      </c:pt>
                      <c:pt idx="24">
                        <c:v>36409207</c:v>
                      </c:pt>
                      <c:pt idx="25">
                        <c:v>36430528</c:v>
                      </c:pt>
                      <c:pt idx="26">
                        <c:v>36414970</c:v>
                      </c:pt>
                      <c:pt idx="27">
                        <c:v>36406590</c:v>
                      </c:pt>
                      <c:pt idx="28">
                        <c:v>36488008</c:v>
                      </c:pt>
                      <c:pt idx="29">
                        <c:v>36638981</c:v>
                      </c:pt>
                      <c:pt idx="30">
                        <c:v>36859585</c:v>
                      </c:pt>
                      <c:pt idx="31">
                        <c:v>36998752</c:v>
                      </c:pt>
                      <c:pt idx="32">
                        <c:v>37197126</c:v>
                      </c:pt>
                      <c:pt idx="33">
                        <c:v>37459407</c:v>
                      </c:pt>
                      <c:pt idx="34">
                        <c:v>37628776</c:v>
                      </c:pt>
                      <c:pt idx="35">
                        <c:v>37765911</c:v>
                      </c:pt>
                      <c:pt idx="36">
                        <c:v>37979809</c:v>
                      </c:pt>
                      <c:pt idx="37">
                        <c:v>38194883</c:v>
                      </c:pt>
                      <c:pt idx="38">
                        <c:v>38352974</c:v>
                      </c:pt>
                      <c:pt idx="39">
                        <c:v>38552557</c:v>
                      </c:pt>
                      <c:pt idx="40">
                        <c:v>38620349</c:v>
                      </c:pt>
                      <c:pt idx="41">
                        <c:v>38597556</c:v>
                      </c:pt>
                      <c:pt idx="42">
                        <c:v>38552507</c:v>
                      </c:pt>
                      <c:pt idx="43">
                        <c:v>38562331</c:v>
                      </c:pt>
                      <c:pt idx="44">
                        <c:v>38663236</c:v>
                      </c:pt>
                      <c:pt idx="45">
                        <c:v>38620638</c:v>
                      </c:pt>
                      <c:pt idx="46">
                        <c:v>38620776</c:v>
                      </c:pt>
                      <c:pt idx="47">
                        <c:v>38586439</c:v>
                      </c:pt>
                      <c:pt idx="48">
                        <c:v>38513774</c:v>
                      </c:pt>
                      <c:pt idx="49">
                        <c:v>38443949</c:v>
                      </c:pt>
                      <c:pt idx="50">
                        <c:v>38542592</c:v>
                      </c:pt>
                      <c:pt idx="51">
                        <c:v>38557687</c:v>
                      </c:pt>
                      <c:pt idx="52">
                        <c:v>38602214</c:v>
                      </c:pt>
                      <c:pt idx="53">
                        <c:v>38676296</c:v>
                      </c:pt>
                      <c:pt idx="54">
                        <c:v>38801610</c:v>
                      </c:pt>
                      <c:pt idx="55">
                        <c:v>38898716</c:v>
                      </c:pt>
                      <c:pt idx="56">
                        <c:v>38851190</c:v>
                      </c:pt>
                      <c:pt idx="57">
                        <c:v>38935048</c:v>
                      </c:pt>
                      <c:pt idx="58">
                        <c:v>39053144</c:v>
                      </c:pt>
                      <c:pt idx="59">
                        <c:v>39202861</c:v>
                      </c:pt>
                      <c:pt idx="60">
                        <c:v>39359795</c:v>
                      </c:pt>
                      <c:pt idx="61">
                        <c:v>39436995</c:v>
                      </c:pt>
                      <c:pt idx="62">
                        <c:v>39515821</c:v>
                      </c:pt>
                      <c:pt idx="63">
                        <c:v>39508819</c:v>
                      </c:pt>
                      <c:pt idx="64">
                        <c:v>39561262</c:v>
                      </c:pt>
                      <c:pt idx="65">
                        <c:v>39577108</c:v>
                      </c:pt>
                      <c:pt idx="66">
                        <c:v>39546492</c:v>
                      </c:pt>
                      <c:pt idx="67">
                        <c:v>39536002</c:v>
                      </c:pt>
                      <c:pt idx="68">
                        <c:v>39433058</c:v>
                      </c:pt>
                      <c:pt idx="69">
                        <c:v>39201148</c:v>
                      </c:pt>
                      <c:pt idx="70">
                        <c:v>39229016</c:v>
                      </c:pt>
                      <c:pt idx="71">
                        <c:v>39365865</c:v>
                      </c:pt>
                      <c:pt idx="72">
                        <c:v>39415180</c:v>
                      </c:pt>
                      <c:pt idx="73">
                        <c:v>39519823</c:v>
                      </c:pt>
                      <c:pt idx="74">
                        <c:v>39597656</c:v>
                      </c:pt>
                      <c:pt idx="75">
                        <c:v>39624581</c:v>
                      </c:pt>
                      <c:pt idx="76">
                        <c:v>39704728</c:v>
                      </c:pt>
                      <c:pt idx="77">
                        <c:v>39774611</c:v>
                      </c:pt>
                      <c:pt idx="78">
                        <c:v>39851419</c:v>
                      </c:pt>
                      <c:pt idx="79">
                        <c:v>39900008</c:v>
                      </c:pt>
                      <c:pt idx="80">
                        <c:v>39969564</c:v>
                      </c:pt>
                      <c:pt idx="81">
                        <c:v>40154463</c:v>
                      </c:pt>
                      <c:pt idx="82">
                        <c:v>40117918</c:v>
                      </c:pt>
                      <c:pt idx="83">
                        <c:v>40053748</c:v>
                      </c:pt>
                      <c:pt idx="84">
                        <c:v>39847507</c:v>
                      </c:pt>
                      <c:pt idx="85">
                        <c:v>39627164</c:v>
                      </c:pt>
                      <c:pt idx="86">
                        <c:v>39390560</c:v>
                      </c:pt>
                      <c:pt idx="87">
                        <c:v>39158644</c:v>
                      </c:pt>
                      <c:pt idx="88">
                        <c:v>38933171</c:v>
                      </c:pt>
                      <c:pt idx="89">
                        <c:v>38677945</c:v>
                      </c:pt>
                      <c:pt idx="90">
                        <c:v>38542529</c:v>
                      </c:pt>
                      <c:pt idx="91">
                        <c:v>38393712</c:v>
                      </c:pt>
                      <c:pt idx="92">
                        <c:v>38199326</c:v>
                      </c:pt>
                      <c:pt idx="93">
                        <c:v>36361887</c:v>
                      </c:pt>
                      <c:pt idx="94">
                        <c:v>33071901</c:v>
                      </c:pt>
                      <c:pt idx="95">
                        <c:v>29566253</c:v>
                      </c:pt>
                      <c:pt idx="96">
                        <c:v>26233929</c:v>
                      </c:pt>
                      <c:pt idx="97">
                        <c:v>23110173</c:v>
                      </c:pt>
                      <c:pt idx="98">
                        <c:v>20410161</c:v>
                      </c:pt>
                      <c:pt idx="99">
                        <c:v>17945929</c:v>
                      </c:pt>
                      <c:pt idx="100">
                        <c:v>15245550</c:v>
                      </c:pt>
                      <c:pt idx="101">
                        <c:v>12516750</c:v>
                      </c:pt>
                      <c:pt idx="102">
                        <c:v>9998185</c:v>
                      </c:pt>
                      <c:pt idx="103">
                        <c:v>7629038</c:v>
                      </c:pt>
                      <c:pt idx="104">
                        <c:v>5187698</c:v>
                      </c:pt>
                      <c:pt idx="105">
                        <c:v>4031022</c:v>
                      </c:pt>
                      <c:pt idx="106">
                        <c:v>4288867</c:v>
                      </c:pt>
                      <c:pt idx="107">
                        <c:v>4872323</c:v>
                      </c:pt>
                      <c:pt idx="108">
                        <c:v>5856441</c:v>
                      </c:pt>
                      <c:pt idx="109">
                        <c:v>6712749</c:v>
                      </c:pt>
                      <c:pt idx="110">
                        <c:v>7713730</c:v>
                      </c:pt>
                      <c:pt idx="111">
                        <c:v>8686435</c:v>
                      </c:pt>
                      <c:pt idx="112">
                        <c:v>10246138</c:v>
                      </c:pt>
                      <c:pt idx="113">
                        <c:v>11770337</c:v>
                      </c:pt>
                      <c:pt idx="114">
                        <c:v>13049821</c:v>
                      </c:pt>
                      <c:pt idx="115">
                        <c:v>14030102</c:v>
                      </c:pt>
                      <c:pt idx="116">
                        <c:v>15403810</c:v>
                      </c:pt>
                      <c:pt idx="117">
                        <c:v>17154803</c:v>
                      </c:pt>
                      <c:pt idx="118">
                        <c:v>19102708</c:v>
                      </c:pt>
                      <c:pt idx="119">
                        <c:v>20877013</c:v>
                      </c:pt>
                      <c:pt idx="120">
                        <c:v>22235726</c:v>
                      </c:pt>
                    </c:numCache>
                  </c:numRef>
                </c:val>
                <c:extLst xmlns:c15="http://schemas.microsoft.com/office/drawing/2012/chart">
                  <c:ext xmlns:c16="http://schemas.microsoft.com/office/drawing/2014/chart" uri="{C3380CC4-5D6E-409C-BE32-E72D297353CC}">
                    <c16:uniqueId val="{00000007-4B6C-4D83-8050-401105052E10}"/>
                  </c:ext>
                </c:extLst>
              </c15:ser>
            </c15:filteredBarSeries>
            <c15:filteredBar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flow'!$G$9:$G$147</c15:sqref>
                        </c15:fullRef>
                        <c15:formulaRef>
                          <c15:sqref>'domestic air flow'!$G$27:$G$147</c15:sqref>
                        </c15:formulaRef>
                      </c:ext>
                    </c:extLst>
                    <c:numCache>
                      <c:formatCode>_-* #,##0_-;\-* #,##0_-;_-* "-"??_-;_-@_-</c:formatCode>
                      <c:ptCount val="121"/>
                      <c:pt idx="0" formatCode="0%">
                        <c:v>-1.7775355386446857E-2</c:v>
                      </c:pt>
                      <c:pt idx="1" formatCode="0%">
                        <c:v>-1.6400115831666968E-2</c:v>
                      </c:pt>
                      <c:pt idx="2" formatCode="0%">
                        <c:v>-1.6015935023988681E-2</c:v>
                      </c:pt>
                      <c:pt idx="3" formatCode="0%">
                        <c:v>-1.3260256598031161E-2</c:v>
                      </c:pt>
                      <c:pt idx="4" formatCode="0%">
                        <c:v>-5.1279660926254154E-3</c:v>
                      </c:pt>
                      <c:pt idx="5" formatCode="0%">
                        <c:v>2.4477783808082566E-4</c:v>
                      </c:pt>
                      <c:pt idx="6" formatCode="0%">
                        <c:v>-1.1240097132679218E-2</c:v>
                      </c:pt>
                      <c:pt idx="7" formatCode="0%">
                        <c:v>-1.1179719170353769E-2</c:v>
                      </c:pt>
                      <c:pt idx="8" formatCode="0%">
                        <c:v>-1.1808346206321362E-2</c:v>
                      </c:pt>
                      <c:pt idx="9" formatCode="0%">
                        <c:v>-1.1064744016196804E-2</c:v>
                      </c:pt>
                      <c:pt idx="10" formatCode="0%">
                        <c:v>-1.3706482597183109E-2</c:v>
                      </c:pt>
                      <c:pt idx="11" formatCode="0%">
                        <c:v>-1.4943104834402461E-2</c:v>
                      </c:pt>
                      <c:pt idx="12" formatCode="0%">
                        <c:v>-8.8076246732527296E-3</c:v>
                      </c:pt>
                      <c:pt idx="13" formatCode="0%">
                        <c:v>1.5060271250865568E-3</c:v>
                      </c:pt>
                      <c:pt idx="14" formatCode="0%">
                        <c:v>1.1297972717314921E-2</c:v>
                      </c:pt>
                      <c:pt idx="15" formatCode="0%">
                        <c:v>1.8602434687747627E-2</c:v>
                      </c:pt>
                      <c:pt idx="16" formatCode="0%">
                        <c:v>2.2038764398632397E-2</c:v>
                      </c:pt>
                      <c:pt idx="17" formatCode="0%">
                        <c:v>1.8730620985985175E-2</c:v>
                      </c:pt>
                      <c:pt idx="18" formatCode="0%">
                        <c:v>1.9896243935169144E-2</c:v>
                      </c:pt>
                      <c:pt idx="19" formatCode="0%">
                        <c:v>2.6239165145546767E-2</c:v>
                      </c:pt>
                      <c:pt idx="20" formatCode="0%">
                        <c:v>2.9261395240575541E-2</c:v>
                      </c:pt>
                      <c:pt idx="21" formatCode="0%">
                        <c:v>3.1903979372270595E-2</c:v>
                      </c:pt>
                      <c:pt idx="22" formatCode="0%">
                        <c:v>3.7188381195920932E-2</c:v>
                      </c:pt>
                      <c:pt idx="23" formatCode="0%">
                        <c:v>3.6855301678291041E-2</c:v>
                      </c:pt>
                      <c:pt idx="24" formatCode="0%">
                        <c:v>3.6145503723531577E-2</c:v>
                      </c:pt>
                      <c:pt idx="25" formatCode="0%">
                        <c:v>3.0334001838736316E-2</c:v>
                      </c:pt>
                      <c:pt idx="26" formatCode="0%">
                        <c:v>2.4170874423834855E-2</c:v>
                      </c:pt>
                      <c:pt idx="27" formatCode="0%">
                        <c:v>1.9844886140362849E-2</c:v>
                      </c:pt>
                      <c:pt idx="28" formatCode="0%">
                        <c:v>1.8684201908368527E-2</c:v>
                      </c:pt>
                      <c:pt idx="29" formatCode="0%">
                        <c:v>2.2938269765704886E-2</c:v>
                      </c:pt>
                      <c:pt idx="30" formatCode="0%">
                        <c:v>2.7330819270992159E-2</c:v>
                      </c:pt>
                      <c:pt idx="31" formatCode="0%">
                        <c:v>2.7089112118969357E-2</c:v>
                      </c:pt>
                      <c:pt idx="32" formatCode="0%">
                        <c:v>3.0876699228074206E-2</c:v>
                      </c:pt>
                      <c:pt idx="33" formatCode="0%">
                        <c:v>3.6424306100729088E-2</c:v>
                      </c:pt>
                      <c:pt idx="34" formatCode="0%">
                        <c:v>3.7011119336551448E-2</c:v>
                      </c:pt>
                      <c:pt idx="35" formatCode="0%">
                        <c:v>3.940632436450843E-2</c:v>
                      </c:pt>
                      <c:pt idx="36" formatCode="0%">
                        <c:v>4.313749541427804E-2</c:v>
                      </c:pt>
                      <c:pt idx="37" formatCode="0%">
                        <c:v>4.843067330783677E-2</c:v>
                      </c:pt>
                      <c:pt idx="38" formatCode="0%">
                        <c:v>5.3219980683768243E-2</c:v>
                      </c:pt>
                      <c:pt idx="39" formatCode="0%">
                        <c:v>5.8944465823357807E-2</c:v>
                      </c:pt>
                      <c:pt idx="40" formatCode="0%">
                        <c:v>5.8439501548015443E-2</c:v>
                      </c:pt>
                      <c:pt idx="41" formatCode="0%">
                        <c:v>5.3456044533552939E-2</c:v>
                      </c:pt>
                      <c:pt idx="42" formatCode="0%">
                        <c:v>4.5928949010142141E-2</c:v>
                      </c:pt>
                      <c:pt idx="43" formatCode="0%">
                        <c:v>4.226031732097342E-2</c:v>
                      </c:pt>
                      <c:pt idx="44" formatCode="0%">
                        <c:v>3.9414604235821875E-2</c:v>
                      </c:pt>
                      <c:pt idx="45" formatCode="0%">
                        <c:v>3.0999716573196154E-2</c:v>
                      </c:pt>
                      <c:pt idx="46" formatCode="0%">
                        <c:v>2.6362802765628093E-2</c:v>
                      </c:pt>
                      <c:pt idx="47" formatCode="0%">
                        <c:v>2.1726683622169209E-2</c:v>
                      </c:pt>
                      <c:pt idx="48" formatCode="0%">
                        <c:v>1.4059180761019625E-2</c:v>
                      </c:pt>
                      <c:pt idx="49" formatCode="0%">
                        <c:v>6.5209258528164627E-3</c:v>
                      </c:pt>
                      <c:pt idx="50" formatCode="0%">
                        <c:v>4.9440233761272332E-3</c:v>
                      </c:pt>
                      <c:pt idx="51" formatCode="0%">
                        <c:v>1.3306510382696536E-4</c:v>
                      </c:pt>
                      <c:pt idx="52" formatCode="0%">
                        <c:v>-4.6957110615442651E-4</c:v>
                      </c:pt>
                      <c:pt idx="53" formatCode="0%">
                        <c:v>2.0400255394408908E-3</c:v>
                      </c:pt>
                      <c:pt idx="54" formatCode="0%">
                        <c:v>6.4613956233767105E-3</c:v>
                      </c:pt>
                      <c:pt idx="55" formatCode="0%">
                        <c:v>8.723150060612259E-3</c:v>
                      </c:pt>
                      <c:pt idx="56" formatCode="0%">
                        <c:v>4.8613106259393288E-3</c:v>
                      </c:pt>
                      <c:pt idx="57" formatCode="0%">
                        <c:v>8.1409841028519513E-3</c:v>
                      </c:pt>
                      <c:pt idx="58" formatCode="0%">
                        <c:v>1.1195217827834428E-2</c:v>
                      </c:pt>
                      <c:pt idx="59" formatCode="0%">
                        <c:v>1.5975094255264135E-2</c:v>
                      </c:pt>
                      <c:pt idx="60" formatCode="0%">
                        <c:v>2.1966712480579027E-2</c:v>
                      </c:pt>
                      <c:pt idx="61" formatCode="0%">
                        <c:v>2.5831009192109792E-2</c:v>
                      </c:pt>
                      <c:pt idx="62" formatCode="0%">
                        <c:v>2.5250740790863261E-2</c:v>
                      </c:pt>
                      <c:pt idx="63" formatCode="0%">
                        <c:v>2.4667765989178761E-2</c:v>
                      </c:pt>
                      <c:pt idx="64" formatCode="0%">
                        <c:v>2.4844378097069769E-2</c:v>
                      </c:pt>
                      <c:pt idx="65" formatCode="0%">
                        <c:v>2.3291061791439388E-2</c:v>
                      </c:pt>
                      <c:pt idx="66" formatCode="0%">
                        <c:v>1.9197193106162348E-2</c:v>
                      </c:pt>
                      <c:pt idx="67" formatCode="0%">
                        <c:v>1.6383214294271305E-2</c:v>
                      </c:pt>
                      <c:pt idx="68" formatCode="0%">
                        <c:v>1.497683854728774E-2</c:v>
                      </c:pt>
                      <c:pt idx="69" formatCode="0%">
                        <c:v>6.8344592768962301E-3</c:v>
                      </c:pt>
                      <c:pt idx="70" formatCode="0%">
                        <c:v>4.5034018259835877E-3</c:v>
                      </c:pt>
                      <c:pt idx="71" formatCode="0%">
                        <c:v>4.1579618385505076E-3</c:v>
                      </c:pt>
                      <c:pt idx="72" formatCode="0%">
                        <c:v>1.4071465565305918E-3</c:v>
                      </c:pt>
                      <c:pt idx="73" formatCode="0%">
                        <c:v>2.1002614423335248E-3</c:v>
                      </c:pt>
                      <c:pt idx="74" formatCode="0%">
                        <c:v>2.0709426738217082E-3</c:v>
                      </c:pt>
                      <c:pt idx="75" formatCode="0%">
                        <c:v>2.9300293688859693E-3</c:v>
                      </c:pt>
                      <c:pt idx="76" formatCode="0%">
                        <c:v>3.626426275279085E-3</c:v>
                      </c:pt>
                      <c:pt idx="77" formatCode="0%">
                        <c:v>4.9903343114408461E-3</c:v>
                      </c:pt>
                      <c:pt idx="78" formatCode="0%">
                        <c:v>7.7105954176668818E-3</c:v>
                      </c:pt>
                      <c:pt idx="79" formatCode="0%">
                        <c:v>9.2069501615261954E-3</c:v>
                      </c:pt>
                      <c:pt idx="80" formatCode="0%">
                        <c:v>1.3605488065368909E-2</c:v>
                      </c:pt>
                      <c:pt idx="81" formatCode="0%">
                        <c:v>2.4318548018032533E-2</c:v>
                      </c:pt>
                      <c:pt idx="82" formatCode="0%">
                        <c:v>2.2659298923021674E-2</c:v>
                      </c:pt>
                      <c:pt idx="83" formatCode="0%">
                        <c:v>1.7474098435281429E-2</c:v>
                      </c:pt>
                      <c:pt idx="84" formatCode="0%">
                        <c:v>1.0968540547068414E-2</c:v>
                      </c:pt>
                      <c:pt idx="85" formatCode="0%">
                        <c:v>2.7161305859087475E-3</c:v>
                      </c:pt>
                      <c:pt idx="86" formatCode="0%">
                        <c:v>-5.2300065438216845E-3</c:v>
                      </c:pt>
                      <c:pt idx="87" formatCode="0%">
                        <c:v>-1.1758786799537388E-2</c:v>
                      </c:pt>
                      <c:pt idx="88" formatCode="0%">
                        <c:v>-1.9432370875327492E-2</c:v>
                      </c:pt>
                      <c:pt idx="89" formatCode="0%">
                        <c:v>-2.7572010697980175E-2</c:v>
                      </c:pt>
                      <c:pt idx="90" formatCode="0%">
                        <c:v>-3.284425079066821E-2</c:v>
                      </c:pt>
                      <c:pt idx="91" formatCode="0%">
                        <c:v>-3.7751771879343983E-2</c:v>
                      </c:pt>
                      <c:pt idx="92" formatCode="0%">
                        <c:v>-4.4289649994680956E-2</c:v>
                      </c:pt>
                      <c:pt idx="93" formatCode="0%">
                        <c:v>-9.4449675494352889E-2</c:v>
                      </c:pt>
                      <c:pt idx="94" formatCode="0%">
                        <c:v>-0.17563266867438135</c:v>
                      </c:pt>
                      <c:pt idx="95" formatCode="0%">
                        <c:v>-0.26183554657606573</c:v>
                      </c:pt>
                      <c:pt idx="96" formatCode="0%">
                        <c:v>-0.34164189995625072</c:v>
                      </c:pt>
                      <c:pt idx="97" formatCode="0%">
                        <c:v>-0.41680981762913943</c:v>
                      </c:pt>
                      <c:pt idx="98" formatCode="0%">
                        <c:v>-0.48185146390404199</c:v>
                      </c:pt>
                      <c:pt idx="99" formatCode="0%">
                        <c:v>-0.54171219514138436</c:v>
                      </c:pt>
                      <c:pt idx="100" formatCode="0%">
                        <c:v>-0.60841745975430561</c:v>
                      </c:pt>
                      <c:pt idx="101" formatCode="0%">
                        <c:v>-0.67638534053450872</c:v>
                      </c:pt>
                      <c:pt idx="102" formatCode="0%">
                        <c:v>-0.74059343640890818</c:v>
                      </c:pt>
                      <c:pt idx="103" formatCode="0%">
                        <c:v>-0.80129459740699205</c:v>
                      </c:pt>
                      <c:pt idx="104" formatCode="0%">
                        <c:v>-0.86419399127618113</c:v>
                      </c:pt>
                      <c:pt idx="105" formatCode="0%">
                        <c:v>-0.889141561877688</c:v>
                      </c:pt>
                      <c:pt idx="106" formatCode="0%">
                        <c:v>-0.87031688925290385</c:v>
                      </c:pt>
                      <c:pt idx="107" formatCode="0%">
                        <c:v>-0.83520661207898073</c:v>
                      </c:pt>
                      <c:pt idx="108" formatCode="0%">
                        <c:v>-0.77676081230531657</c:v>
                      </c:pt>
                      <c:pt idx="109" formatCode="0%">
                        <c:v>-0.70953272396532907</c:v>
                      </c:pt>
                      <c:pt idx="110" formatCode="0%">
                        <c:v>-0.62206422575500508</c:v>
                      </c:pt>
                      <c:pt idx="111" formatCode="0%">
                        <c:v>-0.5159662673356169</c:v>
                      </c:pt>
                      <c:pt idx="112" formatCode="0%">
                        <c:v>-0.32792598495954556</c:v>
                      </c:pt>
                      <c:pt idx="113" formatCode="0%">
                        <c:v>-5.9633131603651107E-2</c:v>
                      </c:pt>
                      <c:pt idx="114" formatCode="0%">
                        <c:v>0.3052189972480005</c:v>
                      </c:pt>
                      <c:pt idx="115" formatCode="0%">
                        <c:v>0.83903946998297818</c:v>
                      </c:pt>
                      <c:pt idx="116" formatCode="0%">
                        <c:v>1.9692958225401711</c:v>
                      </c:pt>
                      <c:pt idx="117" formatCode="0%">
                        <c:v>3.2556957019832686</c:v>
                      </c:pt>
                      <c:pt idx="118" formatCode="0%">
                        <c:v>3.4540220062781151</c:v>
                      </c:pt>
                      <c:pt idx="119" formatCode="0%">
                        <c:v>3.2848171190620983</c:v>
                      </c:pt>
                      <c:pt idx="120" formatCode="0%">
                        <c:v>2.7967984309924749</c:v>
                      </c:pt>
                    </c:numCache>
                  </c:numRef>
                </c:val>
                <c:extLst xmlns:c15="http://schemas.microsoft.com/office/drawing/2012/chart">
                  <c:ext xmlns:c16="http://schemas.microsoft.com/office/drawing/2014/chart" uri="{C3380CC4-5D6E-409C-BE32-E72D297353CC}">
                    <c16:uniqueId val="{00000008-4B6C-4D83-8050-401105052E10}"/>
                  </c:ext>
                </c:extLst>
              </c15:ser>
            </c15:filteredBarSeries>
            <c15:filteredBar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flow'!$H$9:$H$147</c15:sqref>
                        </c15:fullRef>
                        <c15:formulaRef>
                          <c15:sqref>'domestic air flow'!$H$27:$H$147</c15:sqref>
                        </c15:formulaRef>
                      </c:ext>
                    </c:extLst>
                    <c:numCache>
                      <c:formatCode>_-* #,##0_-;\-* #,##0_-;_-* "-"??_-;_-@_-</c:formatCode>
                      <c:ptCount val="121"/>
                      <c:pt idx="0">
                        <c:v>5301621</c:v>
                      </c:pt>
                      <c:pt idx="1">
                        <c:v>5295441</c:v>
                      </c:pt>
                      <c:pt idx="2">
                        <c:v>5289751</c:v>
                      </c:pt>
                      <c:pt idx="3">
                        <c:v>5287269</c:v>
                      </c:pt>
                      <c:pt idx="4">
                        <c:v>5290340</c:v>
                      </c:pt>
                      <c:pt idx="5">
                        <c:v>5315882</c:v>
                      </c:pt>
                      <c:pt idx="6">
                        <c:v>5330640</c:v>
                      </c:pt>
                      <c:pt idx="7">
                        <c:v>5330581</c:v>
                      </c:pt>
                      <c:pt idx="8">
                        <c:v>5336668</c:v>
                      </c:pt>
                      <c:pt idx="9">
                        <c:v>5347744</c:v>
                      </c:pt>
                      <c:pt idx="10">
                        <c:v>5331917</c:v>
                      </c:pt>
                      <c:pt idx="11">
                        <c:v>5343947</c:v>
                      </c:pt>
                      <c:pt idx="12">
                        <c:v>5353318</c:v>
                      </c:pt>
                      <c:pt idx="13">
                        <c:v>5383031</c:v>
                      </c:pt>
                      <c:pt idx="14">
                        <c:v>5407911</c:v>
                      </c:pt>
                      <c:pt idx="15">
                        <c:v>5433031</c:v>
                      </c:pt>
                      <c:pt idx="16">
                        <c:v>5454982</c:v>
                      </c:pt>
                      <c:pt idx="17">
                        <c:v>5450480</c:v>
                      </c:pt>
                      <c:pt idx="18">
                        <c:v>5462243</c:v>
                      </c:pt>
                      <c:pt idx="19">
                        <c:v>5484795</c:v>
                      </c:pt>
                      <c:pt idx="20">
                        <c:v>5491635</c:v>
                      </c:pt>
                      <c:pt idx="21">
                        <c:v>5487639</c:v>
                      </c:pt>
                      <c:pt idx="22">
                        <c:v>5497618</c:v>
                      </c:pt>
                      <c:pt idx="23">
                        <c:v>5489573</c:v>
                      </c:pt>
                      <c:pt idx="24">
                        <c:v>5492530</c:v>
                      </c:pt>
                      <c:pt idx="25">
                        <c:v>5473255</c:v>
                      </c:pt>
                      <c:pt idx="26">
                        <c:v>5450631</c:v>
                      </c:pt>
                      <c:pt idx="27">
                        <c:v>5431059</c:v>
                      </c:pt>
                      <c:pt idx="28">
                        <c:v>5430601</c:v>
                      </c:pt>
                      <c:pt idx="29">
                        <c:v>5435793</c:v>
                      </c:pt>
                      <c:pt idx="30">
                        <c:v>5438591</c:v>
                      </c:pt>
                      <c:pt idx="31">
                        <c:v>5437746</c:v>
                      </c:pt>
                      <c:pt idx="32">
                        <c:v>5456160</c:v>
                      </c:pt>
                      <c:pt idx="33">
                        <c:v>5491787</c:v>
                      </c:pt>
                      <c:pt idx="34">
                        <c:v>5504885</c:v>
                      </c:pt>
                      <c:pt idx="35">
                        <c:v>5532429</c:v>
                      </c:pt>
                      <c:pt idx="36">
                        <c:v>5558745</c:v>
                      </c:pt>
                      <c:pt idx="37">
                        <c:v>5588340</c:v>
                      </c:pt>
                      <c:pt idx="38">
                        <c:v>5617224</c:v>
                      </c:pt>
                      <c:pt idx="39">
                        <c:v>5649386</c:v>
                      </c:pt>
                      <c:pt idx="40">
                        <c:v>5691066</c:v>
                      </c:pt>
                      <c:pt idx="41">
                        <c:v>5726358</c:v>
                      </c:pt>
                      <c:pt idx="42">
                        <c:v>5752595</c:v>
                      </c:pt>
                      <c:pt idx="43">
                        <c:v>5780253</c:v>
                      </c:pt>
                      <c:pt idx="44">
                        <c:v>5824667</c:v>
                      </c:pt>
                      <c:pt idx="45">
                        <c:v>5851797</c:v>
                      </c:pt>
                      <c:pt idx="46">
                        <c:v>5891811</c:v>
                      </c:pt>
                      <c:pt idx="47">
                        <c:v>5926421</c:v>
                      </c:pt>
                      <c:pt idx="48">
                        <c:v>5973601</c:v>
                      </c:pt>
                      <c:pt idx="49">
                        <c:v>6023890</c:v>
                      </c:pt>
                      <c:pt idx="50">
                        <c:v>6084983</c:v>
                      </c:pt>
                      <c:pt idx="51">
                        <c:v>6130868</c:v>
                      </c:pt>
                      <c:pt idx="52">
                        <c:v>6155216</c:v>
                      </c:pt>
                      <c:pt idx="53">
                        <c:v>6190855</c:v>
                      </c:pt>
                      <c:pt idx="54">
                        <c:v>6246282</c:v>
                      </c:pt>
                      <c:pt idx="55">
                        <c:v>6300541</c:v>
                      </c:pt>
                      <c:pt idx="56">
                        <c:v>6322537</c:v>
                      </c:pt>
                      <c:pt idx="57">
                        <c:v>6352295</c:v>
                      </c:pt>
                      <c:pt idx="58">
                        <c:v>6388874</c:v>
                      </c:pt>
                      <c:pt idx="59">
                        <c:v>6402207</c:v>
                      </c:pt>
                      <c:pt idx="60">
                        <c:v>6403576</c:v>
                      </c:pt>
                      <c:pt idx="61">
                        <c:v>6394820</c:v>
                      </c:pt>
                      <c:pt idx="62">
                        <c:v>6374144</c:v>
                      </c:pt>
                      <c:pt idx="63">
                        <c:v>6367694</c:v>
                      </c:pt>
                      <c:pt idx="64">
                        <c:v>6359188</c:v>
                      </c:pt>
                      <c:pt idx="65">
                        <c:v>6343725</c:v>
                      </c:pt>
                      <c:pt idx="66">
                        <c:v>6312670</c:v>
                      </c:pt>
                      <c:pt idx="67">
                        <c:v>6288751</c:v>
                      </c:pt>
                      <c:pt idx="68">
                        <c:v>6256739</c:v>
                      </c:pt>
                      <c:pt idx="69">
                        <c:v>6237024</c:v>
                      </c:pt>
                      <c:pt idx="70">
                        <c:v>6230043</c:v>
                      </c:pt>
                      <c:pt idx="71">
                        <c:v>6251083</c:v>
                      </c:pt>
                      <c:pt idx="72">
                        <c:v>6264490</c:v>
                      </c:pt>
                      <c:pt idx="73">
                        <c:v>6297745</c:v>
                      </c:pt>
                      <c:pt idx="74">
                        <c:v>6337555</c:v>
                      </c:pt>
                      <c:pt idx="75">
                        <c:v>6355287</c:v>
                      </c:pt>
                      <c:pt idx="76">
                        <c:v>6386147</c:v>
                      </c:pt>
                      <c:pt idx="77">
                        <c:v>6427295</c:v>
                      </c:pt>
                      <c:pt idx="78">
                        <c:v>6477513</c:v>
                      </c:pt>
                      <c:pt idx="79">
                        <c:v>6510791</c:v>
                      </c:pt>
                      <c:pt idx="80">
                        <c:v>6563330</c:v>
                      </c:pt>
                      <c:pt idx="81">
                        <c:v>6600172</c:v>
                      </c:pt>
                      <c:pt idx="82">
                        <c:v>6625243</c:v>
                      </c:pt>
                      <c:pt idx="83">
                        <c:v>6642264</c:v>
                      </c:pt>
                      <c:pt idx="84">
                        <c:v>6636506</c:v>
                      </c:pt>
                      <c:pt idx="85">
                        <c:v>6619942</c:v>
                      </c:pt>
                      <c:pt idx="86">
                        <c:v>6590935</c:v>
                      </c:pt>
                      <c:pt idx="87">
                        <c:v>6576707</c:v>
                      </c:pt>
                      <c:pt idx="88">
                        <c:v>6556141</c:v>
                      </c:pt>
                      <c:pt idx="89">
                        <c:v>6509930</c:v>
                      </c:pt>
                      <c:pt idx="90">
                        <c:v>6470296</c:v>
                      </c:pt>
                      <c:pt idx="91">
                        <c:v>6454142</c:v>
                      </c:pt>
                      <c:pt idx="92">
                        <c:v>6400907</c:v>
                      </c:pt>
                      <c:pt idx="93">
                        <c:v>6087258</c:v>
                      </c:pt>
                      <c:pt idx="94">
                        <c:v>5522417</c:v>
                      </c:pt>
                      <c:pt idx="95">
                        <c:v>4953994</c:v>
                      </c:pt>
                      <c:pt idx="96">
                        <c:v>4433057</c:v>
                      </c:pt>
                      <c:pt idx="97">
                        <c:v>3967141</c:v>
                      </c:pt>
                      <c:pt idx="98">
                        <c:v>3596196</c:v>
                      </c:pt>
                      <c:pt idx="99">
                        <c:v>3261919</c:v>
                      </c:pt>
                      <c:pt idx="100">
                        <c:v>2856062</c:v>
                      </c:pt>
                      <c:pt idx="101">
                        <c:v>2411160</c:v>
                      </c:pt>
                      <c:pt idx="102">
                        <c:v>2023549</c:v>
                      </c:pt>
                      <c:pt idx="103">
                        <c:v>1619466</c:v>
                      </c:pt>
                      <c:pt idx="104">
                        <c:v>1194307</c:v>
                      </c:pt>
                      <c:pt idx="105">
                        <c:v>1004255</c:v>
                      </c:pt>
                      <c:pt idx="106">
                        <c:v>1088491</c:v>
                      </c:pt>
                      <c:pt idx="107">
                        <c:v>1239496</c:v>
                      </c:pt>
                      <c:pt idx="108">
                        <c:v>1452432</c:v>
                      </c:pt>
                      <c:pt idx="109">
                        <c:v>1687159</c:v>
                      </c:pt>
                      <c:pt idx="110">
                        <c:v>1892149</c:v>
                      </c:pt>
                      <c:pt idx="111">
                        <c:v>2065346</c:v>
                      </c:pt>
                      <c:pt idx="112">
                        <c:v>2340733</c:v>
                      </c:pt>
                      <c:pt idx="113">
                        <c:v>2643314</c:v>
                      </c:pt>
                      <c:pt idx="114">
                        <c:v>2893523</c:v>
                      </c:pt>
                      <c:pt idx="115">
                        <c:v>3105404</c:v>
                      </c:pt>
                      <c:pt idx="116">
                        <c:v>3416725</c:v>
                      </c:pt>
                      <c:pt idx="117">
                        <c:v>3765231</c:v>
                      </c:pt>
                      <c:pt idx="118">
                        <c:v>4111653</c:v>
                      </c:pt>
                      <c:pt idx="119">
                        <c:v>4402714</c:v>
                      </c:pt>
                      <c:pt idx="120">
                        <c:v>4606347</c:v>
                      </c:pt>
                    </c:numCache>
                  </c:numRef>
                </c:val>
                <c:extLst xmlns:c15="http://schemas.microsoft.com/office/drawing/2012/chart">
                  <c:ext xmlns:c16="http://schemas.microsoft.com/office/drawing/2014/chart" uri="{C3380CC4-5D6E-409C-BE32-E72D297353CC}">
                    <c16:uniqueId val="{00000009-4B6C-4D83-8050-401105052E10}"/>
                  </c:ext>
                </c:extLst>
              </c15:ser>
            </c15:filteredBarSeries>
            <c15:filteredBar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flow'!$I$9:$I$147</c15:sqref>
                        </c15:fullRef>
                        <c15:formulaRef>
                          <c15:sqref>'domestic air flow'!$I$27:$I$147</c15:sqref>
                        </c15:formulaRef>
                      </c:ext>
                    </c:extLst>
                    <c:numCache>
                      <c:formatCode>_-* #,##0_-;\-* #,##0_-;_-* "-"??_-;_-@_-</c:formatCode>
                      <c:ptCount val="121"/>
                      <c:pt idx="0" formatCode="0%">
                        <c:v>-1.8138839125592728E-3</c:v>
                      </c:pt>
                      <c:pt idx="1" formatCode="0%">
                        <c:v>3.2297708791293109E-3</c:v>
                      </c:pt>
                      <c:pt idx="2" formatCode="0%">
                        <c:v>8.3940844704194929E-3</c:v>
                      </c:pt>
                      <c:pt idx="3" formatCode="0%">
                        <c:v>1.347661723432143E-2</c:v>
                      </c:pt>
                      <c:pt idx="4" formatCode="0%">
                        <c:v>2.3882211180230008E-2</c:v>
                      </c:pt>
                      <c:pt idx="5" formatCode="0%">
                        <c:v>2.7297024135058932E-2</c:v>
                      </c:pt>
                      <c:pt idx="6" formatCode="0%">
                        <c:v>1.6868451714657857E-2</c:v>
                      </c:pt>
                      <c:pt idx="7" formatCode="0%">
                        <c:v>1.7292468714986672E-2</c:v>
                      </c:pt>
                      <c:pt idx="8" formatCode="0%">
                        <c:v>1.7044415036346783E-2</c:v>
                      </c:pt>
                      <c:pt idx="9" formatCode="0%">
                        <c:v>1.686908362741487E-2</c:v>
                      </c:pt>
                      <c:pt idx="10" formatCode="0%">
                        <c:v>9.7281588441500474E-3</c:v>
                      </c:pt>
                      <c:pt idx="11" formatCode="0%">
                        <c:v>8.6473874188110079E-3</c:v>
                      </c:pt>
                      <c:pt idx="12" formatCode="0%">
                        <c:v>9.7511685576920724E-3</c:v>
                      </c:pt>
                      <c:pt idx="13" formatCode="0%">
                        <c:v>1.6540643168340464E-2</c:v>
                      </c:pt>
                      <c:pt idx="14" formatCode="0%">
                        <c:v>2.2337535358469614E-2</c:v>
                      </c:pt>
                      <c:pt idx="15" formatCode="0%">
                        <c:v>2.7568485734317659E-2</c:v>
                      </c:pt>
                      <c:pt idx="16" formatCode="0%">
                        <c:v>3.1121251186124143E-2</c:v>
                      </c:pt>
                      <c:pt idx="17" formatCode="0%">
                        <c:v>2.5319975123601315E-2</c:v>
                      </c:pt>
                      <c:pt idx="18" formatCode="0%">
                        <c:v>2.4688029955127339E-2</c:v>
                      </c:pt>
                      <c:pt idx="19" formatCode="0%">
                        <c:v>2.8930054716362064E-2</c:v>
                      </c:pt>
                      <c:pt idx="20" formatCode="0%">
                        <c:v>2.9038156392715456E-2</c:v>
                      </c:pt>
                      <c:pt idx="21" formatCode="0%">
                        <c:v>2.6159629181950372E-2</c:v>
                      </c:pt>
                      <c:pt idx="22" formatCode="0%">
                        <c:v>3.1077190436385262E-2</c:v>
                      </c:pt>
                      <c:pt idx="23" formatCode="0%">
                        <c:v>2.7250644514251358E-2</c:v>
                      </c:pt>
                      <c:pt idx="24" formatCode="0%">
                        <c:v>2.600480673854981E-2</c:v>
                      </c:pt>
                      <c:pt idx="25" formatCode="0%">
                        <c:v>1.6760817465104695E-2</c:v>
                      </c:pt>
                      <c:pt idx="26" formatCode="0%">
                        <c:v>7.8995382875198944E-3</c:v>
                      </c:pt>
                      <c:pt idx="27" formatCode="0%">
                        <c:v>-3.6296498216189084E-4</c:v>
                      </c:pt>
                      <c:pt idx="28" formatCode="0%">
                        <c:v>-4.4694922916335925E-3</c:v>
                      </c:pt>
                      <c:pt idx="29" formatCode="0%">
                        <c:v>-2.6946250605451262E-3</c:v>
                      </c:pt>
                      <c:pt idx="30" formatCode="0%">
                        <c:v>-4.330089305803495E-3</c:v>
                      </c:pt>
                      <c:pt idx="31" formatCode="0%">
                        <c:v>-8.578078123247998E-3</c:v>
                      </c:pt>
                      <c:pt idx="32" formatCode="0%">
                        <c:v>-6.4598248062735413E-3</c:v>
                      </c:pt>
                      <c:pt idx="33" formatCode="0%">
                        <c:v>7.5588062552948542E-4</c:v>
                      </c:pt>
                      <c:pt idx="34" formatCode="0%">
                        <c:v>1.321845206414851E-3</c:v>
                      </c:pt>
                      <c:pt idx="35" formatCode="0%">
                        <c:v>7.806800273901085E-3</c:v>
                      </c:pt>
                      <c:pt idx="36" formatCode="0%">
                        <c:v>1.205546442167817E-2</c:v>
                      </c:pt>
                      <c:pt idx="37" formatCode="0%">
                        <c:v>2.1026793014394543E-2</c:v>
                      </c:pt>
                      <c:pt idx="38" formatCode="0%">
                        <c:v>3.0563984243292198E-2</c:v>
                      </c:pt>
                      <c:pt idx="39" formatCode="0%">
                        <c:v>4.0199710590512826E-2</c:v>
                      </c:pt>
                      <c:pt idx="40" formatCode="0%">
                        <c:v>4.796246308649816E-2</c:v>
                      </c:pt>
                      <c:pt idx="41" formatCode="0%">
                        <c:v>5.345402225581438E-2</c:v>
                      </c:pt>
                      <c:pt idx="42" formatCode="0%">
                        <c:v>5.7736277649854527E-2</c:v>
                      </c:pt>
                      <c:pt idx="43" formatCode="0%">
                        <c:v>6.2986943487246372E-2</c:v>
                      </c:pt>
                      <c:pt idx="44" formatCode="0%">
                        <c:v>6.7539624937685117E-2</c:v>
                      </c:pt>
                      <c:pt idx="45" formatCode="0%">
                        <c:v>6.5554254016042507E-2</c:v>
                      </c:pt>
                      <c:pt idx="46" formatCode="0%">
                        <c:v>7.0287753513470302E-2</c:v>
                      </c:pt>
                      <c:pt idx="47" formatCode="0%">
                        <c:v>7.1215012429441032E-2</c:v>
                      </c:pt>
                      <c:pt idx="48" formatCode="0%">
                        <c:v>7.4631234208440936E-2</c:v>
                      </c:pt>
                      <c:pt idx="49" formatCode="0%">
                        <c:v>7.7939065983816308E-2</c:v>
                      </c:pt>
                      <c:pt idx="50" formatCode="0%">
                        <c:v>8.327227114318389E-2</c:v>
                      </c:pt>
                      <c:pt idx="51" formatCode="0%">
                        <c:v>8.5227314968387716E-2</c:v>
                      </c:pt>
                      <c:pt idx="52" formatCode="0%">
                        <c:v>8.1557655455058858E-2</c:v>
                      </c:pt>
                      <c:pt idx="53" formatCode="0%">
                        <c:v>8.1115606114741695E-2</c:v>
                      </c:pt>
                      <c:pt idx="54" formatCode="0%">
                        <c:v>8.5819877811665862E-2</c:v>
                      </c:pt>
                      <c:pt idx="55" formatCode="0%">
                        <c:v>9.0011284973166406E-2</c:v>
                      </c:pt>
                      <c:pt idx="56" formatCode="0%">
                        <c:v>8.5476131081828374E-2</c:v>
                      </c:pt>
                      <c:pt idx="57" formatCode="0%">
                        <c:v>8.5528940938997031E-2</c:v>
                      </c:pt>
                      <c:pt idx="58" formatCode="0%">
                        <c:v>8.4365061947845918E-2</c:v>
                      </c:pt>
                      <c:pt idx="59" formatCode="0%">
                        <c:v>8.0282180425589073E-2</c:v>
                      </c:pt>
                      <c:pt idx="60" formatCode="0%">
                        <c:v>7.1979196467926124E-2</c:v>
                      </c:pt>
                      <c:pt idx="61" formatCode="0%">
                        <c:v>6.1576489610534059E-2</c:v>
                      </c:pt>
                      <c:pt idx="62" formatCode="0%">
                        <c:v>4.7520428569808655E-2</c:v>
                      </c:pt>
                      <c:pt idx="63" formatCode="0%">
                        <c:v>3.8628461744731744E-2</c:v>
                      </c:pt>
                      <c:pt idx="64" formatCode="0%">
                        <c:v>3.3138073464846728E-2</c:v>
                      </c:pt>
                      <c:pt idx="65" formatCode="0%">
                        <c:v>2.4692873601465389E-2</c:v>
                      </c:pt>
                      <c:pt idx="66" formatCode="0%">
                        <c:v>1.0628402624153056E-2</c:v>
                      </c:pt>
                      <c:pt idx="67" formatCode="0%">
                        <c:v>-1.8712678800122085E-3</c:v>
                      </c:pt>
                      <c:pt idx="68" formatCode="0%">
                        <c:v>-1.040689837006885E-2</c:v>
                      </c:pt>
                      <c:pt idx="69" formatCode="0%">
                        <c:v>-1.8146354978791131E-2</c:v>
                      </c:pt>
                      <c:pt idx="70" formatCode="0%">
                        <c:v>-2.4860562283745148E-2</c:v>
                      </c:pt>
                      <c:pt idx="71" formatCode="0%">
                        <c:v>-2.360498496846478E-2</c:v>
                      </c:pt>
                      <c:pt idx="72" formatCode="0%">
                        <c:v>-2.1720051421268365E-2</c:v>
                      </c:pt>
                      <c:pt idx="73" formatCode="0%">
                        <c:v>-1.5180255269108435E-2</c:v>
                      </c:pt>
                      <c:pt idx="74" formatCode="0%">
                        <c:v>-5.7402217458532474E-3</c:v>
                      </c:pt>
                      <c:pt idx="75" formatCode="0%">
                        <c:v>-1.9484290545368544E-3</c:v>
                      </c:pt>
                      <c:pt idx="76" formatCode="0%">
                        <c:v>4.2393777318739433E-3</c:v>
                      </c:pt>
                      <c:pt idx="77" formatCode="0%">
                        <c:v>1.3173647974967388E-2</c:v>
                      </c:pt>
                      <c:pt idx="78" formatCode="0%">
                        <c:v>2.611303933201007E-2</c:v>
                      </c:pt>
                      <c:pt idx="79" formatCode="0%">
                        <c:v>3.5307487925662823E-2</c:v>
                      </c:pt>
                      <c:pt idx="80" formatCode="0%">
                        <c:v>4.900172438070375E-2</c:v>
                      </c:pt>
                      <c:pt idx="81" formatCode="0%">
                        <c:v>5.8224563509776457E-2</c:v>
                      </c:pt>
                      <c:pt idx="82" formatCode="0%">
                        <c:v>6.3434554143526778E-2</c:v>
                      </c:pt>
                      <c:pt idx="83" formatCode="0%">
                        <c:v>6.2578116463979122E-2</c:v>
                      </c:pt>
                      <c:pt idx="84" formatCode="0%">
                        <c:v>5.9384882089364016E-2</c:v>
                      </c:pt>
                      <c:pt idx="85" formatCode="0%">
                        <c:v>5.1160693232260121E-2</c:v>
                      </c:pt>
                      <c:pt idx="86" formatCode="0%">
                        <c:v>3.9980718116055795E-2</c:v>
                      </c:pt>
                      <c:pt idx="87" formatCode="0%">
                        <c:v>3.4840283373512478E-2</c:v>
                      </c:pt>
                      <c:pt idx="88" formatCode="0%">
                        <c:v>2.6619180548145854E-2</c:v>
                      </c:pt>
                      <c:pt idx="89" formatCode="0%">
                        <c:v>1.2856886139503476E-2</c:v>
                      </c:pt>
                      <c:pt idx="90" formatCode="0%">
                        <c:v>-1.1141621792190922E-3</c:v>
                      </c:pt>
                      <c:pt idx="91" formatCode="0%">
                        <c:v>-8.7007861256796597E-3</c:v>
                      </c:pt>
                      <c:pt idx="92" formatCode="0%">
                        <c:v>-2.4747041517034798E-2</c:v>
                      </c:pt>
                      <c:pt idx="93" formatCode="0%">
                        <c:v>-7.7712217196763966E-2</c:v>
                      </c:pt>
                      <c:pt idx="94" formatCode="0%">
                        <c:v>-0.16645819632578004</c:v>
                      </c:pt>
                      <c:pt idx="95" formatCode="0%">
                        <c:v>-0.25417086704171948</c:v>
                      </c:pt>
                      <c:pt idx="96" formatCode="0%">
                        <c:v>-0.33201943914463422</c:v>
                      </c:pt>
                      <c:pt idx="97" formatCode="0%">
                        <c:v>-0.40072873750253402</c:v>
                      </c:pt>
                      <c:pt idx="98" formatCode="0%">
                        <c:v>-0.45437240694984854</c:v>
                      </c:pt>
                      <c:pt idx="99" formatCode="0%">
                        <c:v>-0.50401941275474182</c:v>
                      </c:pt>
                      <c:pt idx="100" formatCode="0%">
                        <c:v>-0.56436842953804689</c:v>
                      </c:pt>
                      <c:pt idx="101" formatCode="0%">
                        <c:v>-0.62961813721499305</c:v>
                      </c:pt>
                      <c:pt idx="102" formatCode="0%">
                        <c:v>-0.68725557532452919</c:v>
                      </c:pt>
                      <c:pt idx="103" formatCode="0%">
                        <c:v>-0.7490811327051683</c:v>
                      </c:pt>
                      <c:pt idx="104" formatCode="0%">
                        <c:v>-0.81341597370497654</c:v>
                      </c:pt>
                      <c:pt idx="105" formatCode="0%">
                        <c:v>-0.83502342105427441</c:v>
                      </c:pt>
                      <c:pt idx="106" formatCode="0%">
                        <c:v>-0.80289590590496873</c:v>
                      </c:pt>
                      <c:pt idx="107" formatCode="0%">
                        <c:v>-0.74979864731366253</c:v>
                      </c:pt>
                      <c:pt idx="108" formatCode="0%">
                        <c:v>-0.67236333753434707</c:v>
                      </c:pt>
                      <c:pt idx="109" formatCode="0%">
                        <c:v>-0.57471665363041047</c:v>
                      </c:pt>
                      <c:pt idx="110" formatCode="0%">
                        <c:v>-0.47384708731114766</c:v>
                      </c:pt>
                      <c:pt idx="111" formatCode="0%">
                        <c:v>-0.36683099733623059</c:v>
                      </c:pt>
                      <c:pt idx="112" formatCode="0%">
                        <c:v>-0.1804334079582306</c:v>
                      </c:pt>
                      <c:pt idx="113" formatCode="0%">
                        <c:v>9.6283116840027202E-2</c:v>
                      </c:pt>
                      <c:pt idx="114" formatCode="0%">
                        <c:v>0.42992484985537788</c:v>
                      </c:pt>
                      <c:pt idx="115" formatCode="0%">
                        <c:v>0.91754813006262559</c:v>
                      </c:pt>
                      <c:pt idx="116" formatCode="0%">
                        <c:v>1.8608431500443354</c:v>
                      </c:pt>
                      <c:pt idx="117" formatCode="0%">
                        <c:v>2.7492778228637147</c:v>
                      </c:pt>
                      <c:pt idx="118" formatCode="0%">
                        <c:v>2.7773881456070835</c:v>
                      </c:pt>
                      <c:pt idx="119" formatCode="0%">
                        <c:v>2.552019530518856</c:v>
                      </c:pt>
                      <c:pt idx="120" formatCode="0%">
                        <c:v>2.1714717108959318</c:v>
                      </c:pt>
                    </c:numCache>
                  </c:numRef>
                </c:val>
                <c:extLst xmlns:c15="http://schemas.microsoft.com/office/drawing/2012/chart">
                  <c:ext xmlns:c16="http://schemas.microsoft.com/office/drawing/2014/chart" uri="{C3380CC4-5D6E-409C-BE32-E72D297353CC}">
                    <c16:uniqueId val="{0000000A-4B6C-4D83-8050-401105052E10}"/>
                  </c:ext>
                </c:extLst>
              </c15:ser>
            </c15:filteredBarSeries>
            <c15:filteredBarSeries>
              <c15:ser>
                <c:idx val="8"/>
                <c:order val="8"/>
                <c:tx>
                  <c:strRef>
                    <c:extLst>
                      <c:ext xmlns:c15="http://schemas.microsoft.com/office/drawing/2012/chart" uri="{02D57815-91ED-43cb-92C2-25804820EDAC}">
                        <c15:formulaRef>
                          <c15:sqref>'domestic air flow'!$J$8</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flow'!$J$9:$J$147</c15:sqref>
                        </c15:fullRef>
                        <c15:formulaRef>
                          <c15:sqref>'domestic air flow'!$J$27:$J$147</c15:sqref>
                        </c15:formulaRef>
                      </c:ext>
                    </c:extLst>
                    <c:numCache>
                      <c:formatCode>_-* #,##0_-;\-* #,##0_-;_-* "-"??_-;_-@_-</c:formatCode>
                      <c:ptCount val="121"/>
                      <c:pt idx="0">
                        <c:v>2231916</c:v>
                      </c:pt>
                      <c:pt idx="1">
                        <c:v>2202688</c:v>
                      </c:pt>
                      <c:pt idx="2">
                        <c:v>2174426</c:v>
                      </c:pt>
                      <c:pt idx="3">
                        <c:v>2154837</c:v>
                      </c:pt>
                      <c:pt idx="4">
                        <c:v>2142065</c:v>
                      </c:pt>
                      <c:pt idx="5">
                        <c:v>2159656</c:v>
                      </c:pt>
                      <c:pt idx="6">
                        <c:v>2172925</c:v>
                      </c:pt>
                      <c:pt idx="7">
                        <c:v>2178062</c:v>
                      </c:pt>
                      <c:pt idx="8">
                        <c:v>2178319</c:v>
                      </c:pt>
                      <c:pt idx="9">
                        <c:v>2177836</c:v>
                      </c:pt>
                      <c:pt idx="10">
                        <c:v>2179934</c:v>
                      </c:pt>
                      <c:pt idx="11">
                        <c:v>2191260</c:v>
                      </c:pt>
                      <c:pt idx="12">
                        <c:v>2224761</c:v>
                      </c:pt>
                      <c:pt idx="13">
                        <c:v>2272790</c:v>
                      </c:pt>
                      <c:pt idx="14">
                        <c:v>2311924</c:v>
                      </c:pt>
                      <c:pt idx="15">
                        <c:v>2346460</c:v>
                      </c:pt>
                      <c:pt idx="16">
                        <c:v>2376203</c:v>
                      </c:pt>
                      <c:pt idx="17">
                        <c:v>2377056</c:v>
                      </c:pt>
                      <c:pt idx="18">
                        <c:v>2383694</c:v>
                      </c:pt>
                      <c:pt idx="19">
                        <c:v>2395072</c:v>
                      </c:pt>
                      <c:pt idx="20">
                        <c:v>2400584</c:v>
                      </c:pt>
                      <c:pt idx="21">
                        <c:v>2406168</c:v>
                      </c:pt>
                      <c:pt idx="22">
                        <c:v>2411639</c:v>
                      </c:pt>
                      <c:pt idx="23">
                        <c:v>2410184</c:v>
                      </c:pt>
                      <c:pt idx="24">
                        <c:v>2407642</c:v>
                      </c:pt>
                      <c:pt idx="25">
                        <c:v>2402376</c:v>
                      </c:pt>
                      <c:pt idx="26">
                        <c:v>2402408</c:v>
                      </c:pt>
                      <c:pt idx="27">
                        <c:v>2401004</c:v>
                      </c:pt>
                      <c:pt idx="28">
                        <c:v>2403185</c:v>
                      </c:pt>
                      <c:pt idx="29">
                        <c:v>2409452</c:v>
                      </c:pt>
                      <c:pt idx="30">
                        <c:v>2417867</c:v>
                      </c:pt>
                      <c:pt idx="31">
                        <c:v>2424238</c:v>
                      </c:pt>
                      <c:pt idx="32">
                        <c:v>2441426</c:v>
                      </c:pt>
                      <c:pt idx="33">
                        <c:v>2457333</c:v>
                      </c:pt>
                      <c:pt idx="34">
                        <c:v>2468001</c:v>
                      </c:pt>
                      <c:pt idx="35">
                        <c:v>2480974</c:v>
                      </c:pt>
                      <c:pt idx="36">
                        <c:v>2492183</c:v>
                      </c:pt>
                      <c:pt idx="37">
                        <c:v>2504091</c:v>
                      </c:pt>
                      <c:pt idx="38">
                        <c:v>2513900</c:v>
                      </c:pt>
                      <c:pt idx="39">
                        <c:v>2520361</c:v>
                      </c:pt>
                      <c:pt idx="40">
                        <c:v>2526820</c:v>
                      </c:pt>
                      <c:pt idx="41">
                        <c:v>2521366</c:v>
                      </c:pt>
                      <c:pt idx="42">
                        <c:v>2521625</c:v>
                      </c:pt>
                      <c:pt idx="43">
                        <c:v>2513361</c:v>
                      </c:pt>
                      <c:pt idx="44">
                        <c:v>2511934</c:v>
                      </c:pt>
                      <c:pt idx="45">
                        <c:v>2506557</c:v>
                      </c:pt>
                      <c:pt idx="46">
                        <c:v>2495864</c:v>
                      </c:pt>
                      <c:pt idx="47">
                        <c:v>2483148</c:v>
                      </c:pt>
                      <c:pt idx="48">
                        <c:v>2474730</c:v>
                      </c:pt>
                      <c:pt idx="49">
                        <c:v>2461343</c:v>
                      </c:pt>
                      <c:pt idx="50">
                        <c:v>2456050</c:v>
                      </c:pt>
                      <c:pt idx="51">
                        <c:v>2444852</c:v>
                      </c:pt>
                      <c:pt idx="52">
                        <c:v>2428064</c:v>
                      </c:pt>
                      <c:pt idx="53">
                        <c:v>2418406</c:v>
                      </c:pt>
                      <c:pt idx="54">
                        <c:v>2403763</c:v>
                      </c:pt>
                      <c:pt idx="55">
                        <c:v>2398590</c:v>
                      </c:pt>
                      <c:pt idx="56">
                        <c:v>2380898</c:v>
                      </c:pt>
                      <c:pt idx="57">
                        <c:v>2367585</c:v>
                      </c:pt>
                      <c:pt idx="58">
                        <c:v>2364028</c:v>
                      </c:pt>
                      <c:pt idx="59">
                        <c:v>2354722</c:v>
                      </c:pt>
                      <c:pt idx="60">
                        <c:v>2351442</c:v>
                      </c:pt>
                      <c:pt idx="61">
                        <c:v>2349087</c:v>
                      </c:pt>
                      <c:pt idx="62">
                        <c:v>2345639</c:v>
                      </c:pt>
                      <c:pt idx="63">
                        <c:v>2344820</c:v>
                      </c:pt>
                      <c:pt idx="64">
                        <c:v>2343024</c:v>
                      </c:pt>
                      <c:pt idx="65">
                        <c:v>2347081</c:v>
                      </c:pt>
                      <c:pt idx="66">
                        <c:v>2349996</c:v>
                      </c:pt>
                      <c:pt idx="67">
                        <c:v>2356239</c:v>
                      </c:pt>
                      <c:pt idx="68">
                        <c:v>2359034</c:v>
                      </c:pt>
                      <c:pt idx="69">
                        <c:v>2358865</c:v>
                      </c:pt>
                      <c:pt idx="70">
                        <c:v>2361713</c:v>
                      </c:pt>
                      <c:pt idx="71">
                        <c:v>2379620</c:v>
                      </c:pt>
                      <c:pt idx="72">
                        <c:v>2381319</c:v>
                      </c:pt>
                      <c:pt idx="73">
                        <c:v>2385227</c:v>
                      </c:pt>
                      <c:pt idx="74">
                        <c:v>2385593</c:v>
                      </c:pt>
                      <c:pt idx="75">
                        <c:v>2380254</c:v>
                      </c:pt>
                      <c:pt idx="76">
                        <c:v>2383652</c:v>
                      </c:pt>
                      <c:pt idx="77">
                        <c:v>2377918</c:v>
                      </c:pt>
                      <c:pt idx="78">
                        <c:v>2375144</c:v>
                      </c:pt>
                      <c:pt idx="79">
                        <c:v>2374579</c:v>
                      </c:pt>
                      <c:pt idx="80">
                        <c:v>2374491</c:v>
                      </c:pt>
                      <c:pt idx="81">
                        <c:v>2375619</c:v>
                      </c:pt>
                      <c:pt idx="82">
                        <c:v>2376760</c:v>
                      </c:pt>
                      <c:pt idx="83">
                        <c:v>2368512</c:v>
                      </c:pt>
                      <c:pt idx="84">
                        <c:v>2367078</c:v>
                      </c:pt>
                      <c:pt idx="85">
                        <c:v>2374098</c:v>
                      </c:pt>
                      <c:pt idx="86">
                        <c:v>2370480</c:v>
                      </c:pt>
                      <c:pt idx="87">
                        <c:v>2366303</c:v>
                      </c:pt>
                      <c:pt idx="88">
                        <c:v>2362167</c:v>
                      </c:pt>
                      <c:pt idx="89">
                        <c:v>2347648</c:v>
                      </c:pt>
                      <c:pt idx="90">
                        <c:v>2329979</c:v>
                      </c:pt>
                      <c:pt idx="91">
                        <c:v>2310096</c:v>
                      </c:pt>
                      <c:pt idx="92">
                        <c:v>2285330</c:v>
                      </c:pt>
                      <c:pt idx="93">
                        <c:v>2137970</c:v>
                      </c:pt>
                      <c:pt idx="94">
                        <c:v>1940347</c:v>
                      </c:pt>
                      <c:pt idx="95">
                        <c:v>1740932</c:v>
                      </c:pt>
                      <c:pt idx="96">
                        <c:v>1539304</c:v>
                      </c:pt>
                      <c:pt idx="97">
                        <c:v>1326691</c:v>
                      </c:pt>
                      <c:pt idx="98">
                        <c:v>1124834</c:v>
                      </c:pt>
                      <c:pt idx="99">
                        <c:v>965210</c:v>
                      </c:pt>
                      <c:pt idx="100">
                        <c:v>799171</c:v>
                      </c:pt>
                      <c:pt idx="101">
                        <c:v>653793</c:v>
                      </c:pt>
                      <c:pt idx="102">
                        <c:v>529603</c:v>
                      </c:pt>
                      <c:pt idx="103">
                        <c:v>409314</c:v>
                      </c:pt>
                      <c:pt idx="104">
                        <c:v>278562</c:v>
                      </c:pt>
                      <c:pt idx="105">
                        <c:v>252260</c:v>
                      </c:pt>
                      <c:pt idx="106">
                        <c:v>278104</c:v>
                      </c:pt>
                      <c:pt idx="107">
                        <c:v>309651</c:v>
                      </c:pt>
                      <c:pt idx="108">
                        <c:v>361647</c:v>
                      </c:pt>
                      <c:pt idx="109">
                        <c:v>423226</c:v>
                      </c:pt>
                      <c:pt idx="110">
                        <c:v>498044</c:v>
                      </c:pt>
                      <c:pt idx="111">
                        <c:v>554130</c:v>
                      </c:pt>
                      <c:pt idx="112">
                        <c:v>626682</c:v>
                      </c:pt>
                      <c:pt idx="113">
                        <c:v>695452</c:v>
                      </c:pt>
                      <c:pt idx="114">
                        <c:v>753736</c:v>
                      </c:pt>
                      <c:pt idx="115">
                        <c:v>797709</c:v>
                      </c:pt>
                      <c:pt idx="116">
                        <c:v>870699</c:v>
                      </c:pt>
                      <c:pt idx="117">
                        <c:v>956083</c:v>
                      </c:pt>
                      <c:pt idx="118">
                        <c:v>1035057</c:v>
                      </c:pt>
                      <c:pt idx="119">
                        <c:v>1123880</c:v>
                      </c:pt>
                      <c:pt idx="120">
                        <c:v>1194833</c:v>
                      </c:pt>
                    </c:numCache>
                  </c:numRef>
                </c:val>
                <c:extLst xmlns:c15="http://schemas.microsoft.com/office/drawing/2012/chart">
                  <c:ext xmlns:c16="http://schemas.microsoft.com/office/drawing/2014/chart" uri="{C3380CC4-5D6E-409C-BE32-E72D297353CC}">
                    <c16:uniqueId val="{0000000B-4B6C-4D83-8050-401105052E10}"/>
                  </c:ext>
                </c:extLst>
              </c15:ser>
            </c15:filteredBarSeries>
            <c15:filteredBarSeries>
              <c15:ser>
                <c:idx val="10"/>
                <c:order val="10"/>
                <c:tx>
                  <c:strRef>
                    <c:extLst>
                      <c:ext xmlns:c15="http://schemas.microsoft.com/office/drawing/2012/chart" uri="{02D57815-91ED-43cb-92C2-25804820EDAC}">
                        <c15:formulaRef>
                          <c15:sqref>'domestic air flow'!$L$8</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flow'!$L$9:$L$147</c15:sqref>
                        </c15:fullRef>
                        <c15:formulaRef>
                          <c15:sqref>'domestic air flow'!$L$27:$L$147</c15:sqref>
                        </c15:formulaRef>
                      </c:ext>
                    </c:extLst>
                    <c:numCache>
                      <c:formatCode>_-* #,##0_-;\-* #,##0_-;_-* "-"??_-;_-@_-</c:formatCode>
                      <c:ptCount val="121"/>
                      <c:pt idx="0">
                        <c:v>2703877</c:v>
                      </c:pt>
                      <c:pt idx="1">
                        <c:v>2729287</c:v>
                      </c:pt>
                      <c:pt idx="2">
                        <c:v>2753785</c:v>
                      </c:pt>
                      <c:pt idx="3">
                        <c:v>2771326</c:v>
                      </c:pt>
                      <c:pt idx="4">
                        <c:v>2789403</c:v>
                      </c:pt>
                      <c:pt idx="5">
                        <c:v>2799405</c:v>
                      </c:pt>
                      <c:pt idx="6">
                        <c:v>2801415</c:v>
                      </c:pt>
                      <c:pt idx="7">
                        <c:v>2799036</c:v>
                      </c:pt>
                      <c:pt idx="8">
                        <c:v>2808565</c:v>
                      </c:pt>
                      <c:pt idx="9">
                        <c:v>2822775</c:v>
                      </c:pt>
                      <c:pt idx="10">
                        <c:v>2805382</c:v>
                      </c:pt>
                      <c:pt idx="11">
                        <c:v>2806521</c:v>
                      </c:pt>
                      <c:pt idx="12">
                        <c:v>2784863</c:v>
                      </c:pt>
                      <c:pt idx="13">
                        <c:v>2765882</c:v>
                      </c:pt>
                      <c:pt idx="14">
                        <c:v>2751291</c:v>
                      </c:pt>
                      <c:pt idx="15">
                        <c:v>2741595</c:v>
                      </c:pt>
                      <c:pt idx="16">
                        <c:v>2733314</c:v>
                      </c:pt>
                      <c:pt idx="17">
                        <c:v>2729377</c:v>
                      </c:pt>
                      <c:pt idx="18">
                        <c:v>2735918</c:v>
                      </c:pt>
                      <c:pt idx="19">
                        <c:v>2746794</c:v>
                      </c:pt>
                      <c:pt idx="20">
                        <c:v>2748458</c:v>
                      </c:pt>
                      <c:pt idx="21">
                        <c:v>2740783</c:v>
                      </c:pt>
                      <c:pt idx="22">
                        <c:v>2749603</c:v>
                      </c:pt>
                      <c:pt idx="23">
                        <c:v>2747361</c:v>
                      </c:pt>
                      <c:pt idx="24">
                        <c:v>2755323</c:v>
                      </c:pt>
                      <c:pt idx="25">
                        <c:v>2743870</c:v>
                      </c:pt>
                      <c:pt idx="26">
                        <c:v>2723207</c:v>
                      </c:pt>
                      <c:pt idx="27">
                        <c:v>2709489</c:v>
                      </c:pt>
                      <c:pt idx="28">
                        <c:v>2707509</c:v>
                      </c:pt>
                      <c:pt idx="29">
                        <c:v>2707758</c:v>
                      </c:pt>
                      <c:pt idx="30">
                        <c:v>2705817</c:v>
                      </c:pt>
                      <c:pt idx="31">
                        <c:v>2700559</c:v>
                      </c:pt>
                      <c:pt idx="32">
                        <c:v>2703169</c:v>
                      </c:pt>
                      <c:pt idx="33">
                        <c:v>2724249</c:v>
                      </c:pt>
                      <c:pt idx="34">
                        <c:v>2729917</c:v>
                      </c:pt>
                      <c:pt idx="35">
                        <c:v>2747843</c:v>
                      </c:pt>
                      <c:pt idx="36">
                        <c:v>2765696</c:v>
                      </c:pt>
                      <c:pt idx="37">
                        <c:v>2790632</c:v>
                      </c:pt>
                      <c:pt idx="38">
                        <c:v>2816158</c:v>
                      </c:pt>
                      <c:pt idx="39">
                        <c:v>2843896</c:v>
                      </c:pt>
                      <c:pt idx="40">
                        <c:v>2884553</c:v>
                      </c:pt>
                      <c:pt idx="41">
                        <c:v>2926232</c:v>
                      </c:pt>
                      <c:pt idx="42">
                        <c:v>2953628</c:v>
                      </c:pt>
                      <c:pt idx="43">
                        <c:v>2989303</c:v>
                      </c:pt>
                      <c:pt idx="44">
                        <c:v>3033436</c:v>
                      </c:pt>
                      <c:pt idx="45">
                        <c:v>3064493</c:v>
                      </c:pt>
                      <c:pt idx="46">
                        <c:v>3115770</c:v>
                      </c:pt>
                      <c:pt idx="47">
                        <c:v>3162244</c:v>
                      </c:pt>
                      <c:pt idx="48">
                        <c:v>3218142</c:v>
                      </c:pt>
                      <c:pt idx="49">
                        <c:v>3279456</c:v>
                      </c:pt>
                      <c:pt idx="50">
                        <c:v>3345552</c:v>
                      </c:pt>
                      <c:pt idx="51">
                        <c:v>3402177</c:v>
                      </c:pt>
                      <c:pt idx="52">
                        <c:v>3443684</c:v>
                      </c:pt>
                      <c:pt idx="53">
                        <c:v>3493004</c:v>
                      </c:pt>
                      <c:pt idx="54">
                        <c:v>3563658</c:v>
                      </c:pt>
                      <c:pt idx="55">
                        <c:v>3624023</c:v>
                      </c:pt>
                      <c:pt idx="56">
                        <c:v>3667398</c:v>
                      </c:pt>
                      <c:pt idx="57">
                        <c:v>3716259</c:v>
                      </c:pt>
                      <c:pt idx="58">
                        <c:v>3768132</c:v>
                      </c:pt>
                      <c:pt idx="59">
                        <c:v>3800432</c:v>
                      </c:pt>
                      <c:pt idx="60">
                        <c:v>3813332</c:v>
                      </c:pt>
                      <c:pt idx="61">
                        <c:v>3817114</c:v>
                      </c:pt>
                      <c:pt idx="62">
                        <c:v>3810242</c:v>
                      </c:pt>
                      <c:pt idx="63">
                        <c:v>3812861</c:v>
                      </c:pt>
                      <c:pt idx="64">
                        <c:v>3815055</c:v>
                      </c:pt>
                      <c:pt idx="65">
                        <c:v>3799750</c:v>
                      </c:pt>
                      <c:pt idx="66">
                        <c:v>3771164</c:v>
                      </c:pt>
                      <c:pt idx="67">
                        <c:v>3746132</c:v>
                      </c:pt>
                      <c:pt idx="68">
                        <c:v>3717290</c:v>
                      </c:pt>
                      <c:pt idx="69">
                        <c:v>3701768</c:v>
                      </c:pt>
                      <c:pt idx="70">
                        <c:v>3687519</c:v>
                      </c:pt>
                      <c:pt idx="71">
                        <c:v>3688963</c:v>
                      </c:pt>
                      <c:pt idx="72">
                        <c:v>3699387</c:v>
                      </c:pt>
                      <c:pt idx="73">
                        <c:v>3727371</c:v>
                      </c:pt>
                      <c:pt idx="74">
                        <c:v>3765224</c:v>
                      </c:pt>
                      <c:pt idx="75">
                        <c:v>3790504</c:v>
                      </c:pt>
                      <c:pt idx="76">
                        <c:v>3820208</c:v>
                      </c:pt>
                      <c:pt idx="77">
                        <c:v>3867067</c:v>
                      </c:pt>
                      <c:pt idx="78">
                        <c:v>3919175</c:v>
                      </c:pt>
                      <c:pt idx="79">
                        <c:v>3953410</c:v>
                      </c:pt>
                      <c:pt idx="80">
                        <c:v>4007127</c:v>
                      </c:pt>
                      <c:pt idx="81">
                        <c:v>4041898</c:v>
                      </c:pt>
                      <c:pt idx="82">
                        <c:v>4064929</c:v>
                      </c:pt>
                      <c:pt idx="83">
                        <c:v>4090398</c:v>
                      </c:pt>
                      <c:pt idx="84">
                        <c:v>4084533</c:v>
                      </c:pt>
                      <c:pt idx="85">
                        <c:v>4058503</c:v>
                      </c:pt>
                      <c:pt idx="86">
                        <c:v>4029614</c:v>
                      </c:pt>
                      <c:pt idx="87">
                        <c:v>4015618</c:v>
                      </c:pt>
                      <c:pt idx="88">
                        <c:v>3993834</c:v>
                      </c:pt>
                      <c:pt idx="89">
                        <c:v>3961051</c:v>
                      </c:pt>
                      <c:pt idx="90">
                        <c:v>3936906</c:v>
                      </c:pt>
                      <c:pt idx="91">
                        <c:v>3939606</c:v>
                      </c:pt>
                      <c:pt idx="92">
                        <c:v>3908706</c:v>
                      </c:pt>
                      <c:pt idx="93">
                        <c:v>3749231</c:v>
                      </c:pt>
                      <c:pt idx="94">
                        <c:v>3397734</c:v>
                      </c:pt>
                      <c:pt idx="95">
                        <c:v>3043121</c:v>
                      </c:pt>
                      <c:pt idx="96">
                        <c:v>2739244</c:v>
                      </c:pt>
                      <c:pt idx="97">
                        <c:v>2498539</c:v>
                      </c:pt>
                      <c:pt idx="98">
                        <c:v>2341003</c:v>
                      </c:pt>
                      <c:pt idx="99">
                        <c:v>2176835</c:v>
                      </c:pt>
                      <c:pt idx="100">
                        <c:v>1951587</c:v>
                      </c:pt>
                      <c:pt idx="101">
                        <c:v>1664488</c:v>
                      </c:pt>
                      <c:pt idx="102">
                        <c:v>1413522</c:v>
                      </c:pt>
                      <c:pt idx="103">
                        <c:v>1143816</c:v>
                      </c:pt>
                      <c:pt idx="104">
                        <c:v>864558</c:v>
                      </c:pt>
                      <c:pt idx="105">
                        <c:v>708882</c:v>
                      </c:pt>
                      <c:pt idx="106">
                        <c:v>764080</c:v>
                      </c:pt>
                      <c:pt idx="107">
                        <c:v>880015</c:v>
                      </c:pt>
                      <c:pt idx="108">
                        <c:v>1035013</c:v>
                      </c:pt>
                      <c:pt idx="109">
                        <c:v>1205514</c:v>
                      </c:pt>
                      <c:pt idx="110">
                        <c:v>1333971</c:v>
                      </c:pt>
                      <c:pt idx="111">
                        <c:v>1449048</c:v>
                      </c:pt>
                      <c:pt idx="112">
                        <c:v>1647762</c:v>
                      </c:pt>
                      <c:pt idx="113">
                        <c:v>1880215</c:v>
                      </c:pt>
                      <c:pt idx="114">
                        <c:v>2066763</c:v>
                      </c:pt>
                      <c:pt idx="115">
                        <c:v>2228490</c:v>
                      </c:pt>
                      <c:pt idx="116">
                        <c:v>2457797</c:v>
                      </c:pt>
                      <c:pt idx="117">
                        <c:v>2711690</c:v>
                      </c:pt>
                      <c:pt idx="118">
                        <c:v>2969688</c:v>
                      </c:pt>
                      <c:pt idx="119">
                        <c:v>3162485</c:v>
                      </c:pt>
                      <c:pt idx="120">
                        <c:v>3287568</c:v>
                      </c:pt>
                    </c:numCache>
                  </c:numRef>
                </c:val>
                <c:extLst xmlns:c15="http://schemas.microsoft.com/office/drawing/2012/chart">
                  <c:ext xmlns:c16="http://schemas.microsoft.com/office/drawing/2014/chart" uri="{C3380CC4-5D6E-409C-BE32-E72D297353CC}">
                    <c16:uniqueId val="{0000000C-4B6C-4D83-8050-401105052E10}"/>
                  </c:ext>
                </c:extLst>
              </c15:ser>
            </c15:filteredBarSeries>
            <c15:filteredBarSeries>
              <c15:ser>
                <c:idx val="12"/>
                <c:order val="12"/>
                <c:tx>
                  <c:strRef>
                    <c:extLst>
                      <c:ext xmlns:c15="http://schemas.microsoft.com/office/drawing/2012/chart" uri="{02D57815-91ED-43cb-92C2-25804820EDAC}">
                        <c15:formulaRef>
                          <c15:sqref>'domestic air flow'!$N$8</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'domestic air flow'!$A$9:$A$147</c15:sqref>
                        </c15:fullRef>
                        <c15:formulaRef>
                          <c15:sqref>'domestic air flow'!$A$27:$A$147</c15:sqref>
                        </c15:formulaRef>
                      </c:ext>
                    </c:extLst>
                    <c:strCache>
                      <c:ptCount val="121"/>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strCache>
                  </c:strRef>
                </c:cat>
                <c:val>
                  <c:numRef>
                    <c:extLst>
                      <c:ext xmlns:c15="http://schemas.microsoft.com/office/drawing/2012/chart" uri="{02D57815-91ED-43cb-92C2-25804820EDAC}">
                        <c15:fullRef>
                          <c15:sqref>'domestic air flow'!$N$9:$N$147</c15:sqref>
                        </c15:fullRef>
                        <c15:formulaRef>
                          <c15:sqref>'domestic air flow'!$N$27:$N$147</c15:sqref>
                        </c15:formulaRef>
                      </c:ext>
                    </c:extLst>
                    <c:numCache>
                      <c:formatCode>_-* #,##0_-;\-* #,##0_-;_-* "-"??_-;_-@_-</c:formatCode>
                      <c:ptCount val="121"/>
                      <c:pt idx="0">
                        <c:v>365828</c:v>
                      </c:pt>
                      <c:pt idx="1">
                        <c:v>363466</c:v>
                      </c:pt>
                      <c:pt idx="2">
                        <c:v>361540</c:v>
                      </c:pt>
                      <c:pt idx="3">
                        <c:v>361106</c:v>
                      </c:pt>
                      <c:pt idx="4">
                        <c:v>358872</c:v>
                      </c:pt>
                      <c:pt idx="5">
                        <c:v>356821</c:v>
                      </c:pt>
                      <c:pt idx="6">
                        <c:v>356300</c:v>
                      </c:pt>
                      <c:pt idx="7">
                        <c:v>353483</c:v>
                      </c:pt>
                      <c:pt idx="8">
                        <c:v>349784</c:v>
                      </c:pt>
                      <c:pt idx="9">
                        <c:v>347133</c:v>
                      </c:pt>
                      <c:pt idx="10">
                        <c:v>346601</c:v>
                      </c:pt>
                      <c:pt idx="11">
                        <c:v>346166</c:v>
                      </c:pt>
                      <c:pt idx="12">
                        <c:v>343694</c:v>
                      </c:pt>
                      <c:pt idx="13">
                        <c:v>344359</c:v>
                      </c:pt>
                      <c:pt idx="14">
                        <c:v>344696</c:v>
                      </c:pt>
                      <c:pt idx="15">
                        <c:v>344976</c:v>
                      </c:pt>
                      <c:pt idx="16">
                        <c:v>345465</c:v>
                      </c:pt>
                      <c:pt idx="17">
                        <c:v>344047</c:v>
                      </c:pt>
                      <c:pt idx="18">
                        <c:v>342631</c:v>
                      </c:pt>
                      <c:pt idx="19">
                        <c:v>342929</c:v>
                      </c:pt>
                      <c:pt idx="20">
                        <c:v>342593</c:v>
                      </c:pt>
                      <c:pt idx="21">
                        <c:v>340688</c:v>
                      </c:pt>
                      <c:pt idx="22">
                        <c:v>336376</c:v>
                      </c:pt>
                      <c:pt idx="23">
                        <c:v>332028</c:v>
                      </c:pt>
                      <c:pt idx="24">
                        <c:v>329565</c:v>
                      </c:pt>
                      <c:pt idx="25">
                        <c:v>327009</c:v>
                      </c:pt>
                      <c:pt idx="26">
                        <c:v>325016</c:v>
                      </c:pt>
                      <c:pt idx="27">
                        <c:v>320566</c:v>
                      </c:pt>
                      <c:pt idx="28">
                        <c:v>319907</c:v>
                      </c:pt>
                      <c:pt idx="29">
                        <c:v>318583</c:v>
                      </c:pt>
                      <c:pt idx="30">
                        <c:v>314907</c:v>
                      </c:pt>
                      <c:pt idx="31">
                        <c:v>312949</c:v>
                      </c:pt>
                      <c:pt idx="32">
                        <c:v>311565</c:v>
                      </c:pt>
                      <c:pt idx="33">
                        <c:v>310205</c:v>
                      </c:pt>
                      <c:pt idx="34">
                        <c:v>306967</c:v>
                      </c:pt>
                      <c:pt idx="35">
                        <c:v>303612</c:v>
                      </c:pt>
                      <c:pt idx="36">
                        <c:v>300866</c:v>
                      </c:pt>
                      <c:pt idx="37">
                        <c:v>293617</c:v>
                      </c:pt>
                      <c:pt idx="38">
                        <c:v>287166</c:v>
                      </c:pt>
                      <c:pt idx="39">
                        <c:v>285129</c:v>
                      </c:pt>
                      <c:pt idx="40">
                        <c:v>279693</c:v>
                      </c:pt>
                      <c:pt idx="41">
                        <c:v>278760</c:v>
                      </c:pt>
                      <c:pt idx="42">
                        <c:v>277342</c:v>
                      </c:pt>
                      <c:pt idx="43">
                        <c:v>277589</c:v>
                      </c:pt>
                      <c:pt idx="44">
                        <c:v>279297</c:v>
                      </c:pt>
                      <c:pt idx="45">
                        <c:v>280747</c:v>
                      </c:pt>
                      <c:pt idx="46">
                        <c:v>280177</c:v>
                      </c:pt>
                      <c:pt idx="47">
                        <c:v>281029</c:v>
                      </c:pt>
                      <c:pt idx="48">
                        <c:v>280729</c:v>
                      </c:pt>
                      <c:pt idx="49">
                        <c:v>283091</c:v>
                      </c:pt>
                      <c:pt idx="50">
                        <c:v>283381</c:v>
                      </c:pt>
                      <c:pt idx="51">
                        <c:v>283839</c:v>
                      </c:pt>
                      <c:pt idx="52">
                        <c:v>283468</c:v>
                      </c:pt>
                      <c:pt idx="53">
                        <c:v>279445</c:v>
                      </c:pt>
                      <c:pt idx="54">
                        <c:v>278861</c:v>
                      </c:pt>
                      <c:pt idx="55">
                        <c:v>277928</c:v>
                      </c:pt>
                      <c:pt idx="56">
                        <c:v>274241</c:v>
                      </c:pt>
                      <c:pt idx="57">
                        <c:v>268451</c:v>
                      </c:pt>
                      <c:pt idx="58">
                        <c:v>256714</c:v>
                      </c:pt>
                      <c:pt idx="59">
                        <c:v>247053</c:v>
                      </c:pt>
                      <c:pt idx="60">
                        <c:v>238802</c:v>
                      </c:pt>
                      <c:pt idx="61">
                        <c:v>228619</c:v>
                      </c:pt>
                      <c:pt idx="62">
                        <c:v>218263</c:v>
                      </c:pt>
                      <c:pt idx="63">
                        <c:v>210013</c:v>
                      </c:pt>
                      <c:pt idx="64">
                        <c:v>201109</c:v>
                      </c:pt>
                      <c:pt idx="65">
                        <c:v>196894</c:v>
                      </c:pt>
                      <c:pt idx="66">
                        <c:v>191510</c:v>
                      </c:pt>
                      <c:pt idx="67">
                        <c:v>186380</c:v>
                      </c:pt>
                      <c:pt idx="68">
                        <c:v>180415</c:v>
                      </c:pt>
                      <c:pt idx="69">
                        <c:v>176391</c:v>
                      </c:pt>
                      <c:pt idx="70">
                        <c:v>180811</c:v>
                      </c:pt>
                      <c:pt idx="71">
                        <c:v>182500</c:v>
                      </c:pt>
                      <c:pt idx="72">
                        <c:v>183784</c:v>
                      </c:pt>
                      <c:pt idx="73">
                        <c:v>185147</c:v>
                      </c:pt>
                      <c:pt idx="74">
                        <c:v>186738</c:v>
                      </c:pt>
                      <c:pt idx="75">
                        <c:v>184529</c:v>
                      </c:pt>
                      <c:pt idx="76">
                        <c:v>182287</c:v>
                      </c:pt>
                      <c:pt idx="77">
                        <c:v>182310</c:v>
                      </c:pt>
                      <c:pt idx="78">
                        <c:v>183194</c:v>
                      </c:pt>
                      <c:pt idx="79">
                        <c:v>182802</c:v>
                      </c:pt>
                      <c:pt idx="80">
                        <c:v>181712</c:v>
                      </c:pt>
                      <c:pt idx="81">
                        <c:v>182655</c:v>
                      </c:pt>
                      <c:pt idx="82">
                        <c:v>183554</c:v>
                      </c:pt>
                      <c:pt idx="83">
                        <c:v>183354</c:v>
                      </c:pt>
                      <c:pt idx="84">
                        <c:v>184895</c:v>
                      </c:pt>
                      <c:pt idx="85">
                        <c:v>187341</c:v>
                      </c:pt>
                      <c:pt idx="86">
                        <c:v>190841</c:v>
                      </c:pt>
                      <c:pt idx="87">
                        <c:v>194786</c:v>
                      </c:pt>
                      <c:pt idx="88">
                        <c:v>200140</c:v>
                      </c:pt>
                      <c:pt idx="89">
                        <c:v>201231</c:v>
                      </c:pt>
                      <c:pt idx="90">
                        <c:v>203411</c:v>
                      </c:pt>
                      <c:pt idx="91">
                        <c:v>204440</c:v>
                      </c:pt>
                      <c:pt idx="92">
                        <c:v>206871</c:v>
                      </c:pt>
                      <c:pt idx="93">
                        <c:v>200057</c:v>
                      </c:pt>
                      <c:pt idx="94">
                        <c:v>184336</c:v>
                      </c:pt>
                      <c:pt idx="95">
                        <c:v>169941</c:v>
                      </c:pt>
                      <c:pt idx="96">
                        <c:v>154509</c:v>
                      </c:pt>
                      <c:pt idx="97">
                        <c:v>141911</c:v>
                      </c:pt>
                      <c:pt idx="98">
                        <c:v>130359</c:v>
                      </c:pt>
                      <c:pt idx="99">
                        <c:v>119874</c:v>
                      </c:pt>
                      <c:pt idx="100">
                        <c:v>105304</c:v>
                      </c:pt>
                      <c:pt idx="101">
                        <c:v>92879</c:v>
                      </c:pt>
                      <c:pt idx="102">
                        <c:v>80424</c:v>
                      </c:pt>
                      <c:pt idx="103">
                        <c:v>66336</c:v>
                      </c:pt>
                      <c:pt idx="104">
                        <c:v>51187</c:v>
                      </c:pt>
                      <c:pt idx="105">
                        <c:v>43113</c:v>
                      </c:pt>
                      <c:pt idx="106">
                        <c:v>46307</c:v>
                      </c:pt>
                      <c:pt idx="107">
                        <c:v>49830</c:v>
                      </c:pt>
                      <c:pt idx="108">
                        <c:v>55772</c:v>
                      </c:pt>
                      <c:pt idx="109">
                        <c:v>58419</c:v>
                      </c:pt>
                      <c:pt idx="110">
                        <c:v>60134</c:v>
                      </c:pt>
                      <c:pt idx="111">
                        <c:v>62168</c:v>
                      </c:pt>
                      <c:pt idx="112">
                        <c:v>66289</c:v>
                      </c:pt>
                      <c:pt idx="113">
                        <c:v>67647</c:v>
                      </c:pt>
                      <c:pt idx="114">
                        <c:v>73024</c:v>
                      </c:pt>
                      <c:pt idx="115">
                        <c:v>79205</c:v>
                      </c:pt>
                      <c:pt idx="116">
                        <c:v>88229</c:v>
                      </c:pt>
                      <c:pt idx="117">
                        <c:v>97458</c:v>
                      </c:pt>
                      <c:pt idx="118">
                        <c:v>106908</c:v>
                      </c:pt>
                      <c:pt idx="119">
                        <c:v>116349</c:v>
                      </c:pt>
                      <c:pt idx="120">
                        <c:v>123946</c:v>
                      </c:pt>
                    </c:numCache>
                  </c:numRef>
                </c:val>
                <c:extLst xmlns:c15="http://schemas.microsoft.com/office/drawing/2012/chart">
                  <c:ext xmlns:c16="http://schemas.microsoft.com/office/drawing/2014/chart" uri="{C3380CC4-5D6E-409C-BE32-E72D297353CC}">
                    <c16:uniqueId val="{0000000D-4B6C-4D83-8050-401105052E10}"/>
                  </c:ext>
                </c:extLst>
              </c15:ser>
            </c15:filteredBarSeries>
          </c:ext>
        </c:extLst>
      </c:barChart>
      <c:catAx>
        <c:axId val="825052920"/>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3312"/>
        <c:crosses val="autoZero"/>
        <c:auto val="1"/>
        <c:lblAlgn val="ctr"/>
        <c:lblOffset val="100"/>
        <c:tickLblSkip val="6"/>
        <c:noMultiLvlLbl val="1"/>
      </c:catAx>
      <c:valAx>
        <c:axId val="82505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EU/International 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'international air flow'!$J$7</c:f>
              <c:strCache>
                <c:ptCount val="1"/>
                <c:pt idx="0">
                  <c:v>   George Best Belfast City Airport</c:v>
                </c:pt>
              </c:strCache>
            </c:strRef>
          </c:tx>
          <c:spPr>
            <a:ln w="28575" cap="rnd">
              <a:solidFill>
                <a:srgbClr val="7030A0"/>
              </a:solidFill>
              <a:round/>
            </a:ln>
            <a:effectLst/>
          </c:spPr>
          <c:marker>
            <c:symbol val="none"/>
          </c:marker>
          <c:cat>
            <c:strRef>
              <c:f>'international air flow'!$A$8:$A$146</c:f>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f>'international air flow'!$J$8:$J$146</c:f>
              <c:numCache>
                <c:formatCode>_(* #,##0_);_(* \(#,##0\);_(* "-"??_);_(@_)</c:formatCode>
                <c:ptCount val="139"/>
                <c:pt idx="0">
                  <c:v>62886</c:v>
                </c:pt>
                <c:pt idx="1">
                  <c:v>60687</c:v>
                </c:pt>
                <c:pt idx="2">
                  <c:v>58311</c:v>
                </c:pt>
                <c:pt idx="3">
                  <c:v>54622</c:v>
                </c:pt>
                <c:pt idx="4">
                  <c:v>53625</c:v>
                </c:pt>
                <c:pt idx="5">
                  <c:v>52790</c:v>
                </c:pt>
                <c:pt idx="6">
                  <c:v>51061</c:v>
                </c:pt>
                <c:pt idx="7">
                  <c:v>50631</c:v>
                </c:pt>
                <c:pt idx="8">
                  <c:v>47742</c:v>
                </c:pt>
                <c:pt idx="9">
                  <c:v>47597</c:v>
                </c:pt>
                <c:pt idx="10">
                  <c:v>45847</c:v>
                </c:pt>
                <c:pt idx="11">
                  <c:v>45824</c:v>
                </c:pt>
                <c:pt idx="12">
                  <c:v>46896</c:v>
                </c:pt>
                <c:pt idx="13">
                  <c:v>47502</c:v>
                </c:pt>
                <c:pt idx="14">
                  <c:v>49402</c:v>
                </c:pt>
                <c:pt idx="15">
                  <c:v>54991</c:v>
                </c:pt>
                <c:pt idx="16">
                  <c:v>65193</c:v>
                </c:pt>
                <c:pt idx="17">
                  <c:v>75713</c:v>
                </c:pt>
                <c:pt idx="18">
                  <c:v>79439</c:v>
                </c:pt>
                <c:pt idx="19">
                  <c:v>77957</c:v>
                </c:pt>
                <c:pt idx="20">
                  <c:v>78002</c:v>
                </c:pt>
                <c:pt idx="21">
                  <c:v>78119</c:v>
                </c:pt>
                <c:pt idx="22">
                  <c:v>78068</c:v>
                </c:pt>
                <c:pt idx="23">
                  <c:v>76343</c:v>
                </c:pt>
                <c:pt idx="24">
                  <c:v>73277</c:v>
                </c:pt>
                <c:pt idx="25">
                  <c:v>69040</c:v>
                </c:pt>
                <c:pt idx="26">
                  <c:v>64249</c:v>
                </c:pt>
                <c:pt idx="27">
                  <c:v>59342</c:v>
                </c:pt>
                <c:pt idx="28">
                  <c:v>60857</c:v>
                </c:pt>
                <c:pt idx="29">
                  <c:v>67375</c:v>
                </c:pt>
                <c:pt idx="30">
                  <c:v>82074</c:v>
                </c:pt>
                <c:pt idx="31">
                  <c:v>101803</c:v>
                </c:pt>
                <c:pt idx="32">
                  <c:v>122047</c:v>
                </c:pt>
                <c:pt idx="33">
                  <c:v>141196</c:v>
                </c:pt>
                <c:pt idx="34">
                  <c:v>157075</c:v>
                </c:pt>
                <c:pt idx="35">
                  <c:v>158079</c:v>
                </c:pt>
                <c:pt idx="36">
                  <c:v>158065</c:v>
                </c:pt>
                <c:pt idx="37">
                  <c:v>158675</c:v>
                </c:pt>
                <c:pt idx="38">
                  <c:v>158835</c:v>
                </c:pt>
                <c:pt idx="39">
                  <c:v>157094</c:v>
                </c:pt>
                <c:pt idx="40">
                  <c:v>155381</c:v>
                </c:pt>
                <c:pt idx="41">
                  <c:v>152836</c:v>
                </c:pt>
                <c:pt idx="42">
                  <c:v>148747</c:v>
                </c:pt>
                <c:pt idx="43">
                  <c:v>147306</c:v>
                </c:pt>
                <c:pt idx="44">
                  <c:v>144818</c:v>
                </c:pt>
                <c:pt idx="45">
                  <c:v>144993</c:v>
                </c:pt>
                <c:pt idx="46">
                  <c:v>141467</c:v>
                </c:pt>
                <c:pt idx="47">
                  <c:v>139234</c:v>
                </c:pt>
                <c:pt idx="48">
                  <c:v>137278</c:v>
                </c:pt>
                <c:pt idx="49">
                  <c:v>136211</c:v>
                </c:pt>
                <c:pt idx="50">
                  <c:v>135151</c:v>
                </c:pt>
                <c:pt idx="51">
                  <c:v>134587</c:v>
                </c:pt>
                <c:pt idx="52">
                  <c:v>133618</c:v>
                </c:pt>
                <c:pt idx="53">
                  <c:v>136971</c:v>
                </c:pt>
                <c:pt idx="54">
                  <c:v>145336</c:v>
                </c:pt>
                <c:pt idx="55">
                  <c:v>151437</c:v>
                </c:pt>
                <c:pt idx="56">
                  <c:v>159348</c:v>
                </c:pt>
                <c:pt idx="57">
                  <c:v>163483</c:v>
                </c:pt>
                <c:pt idx="58">
                  <c:v>166327</c:v>
                </c:pt>
                <c:pt idx="59">
                  <c:v>168740</c:v>
                </c:pt>
                <c:pt idx="60">
                  <c:v>171117</c:v>
                </c:pt>
                <c:pt idx="61">
                  <c:v>173385</c:v>
                </c:pt>
                <c:pt idx="62">
                  <c:v>176203</c:v>
                </c:pt>
                <c:pt idx="63">
                  <c:v>180553</c:v>
                </c:pt>
                <c:pt idx="64">
                  <c:v>185916</c:v>
                </c:pt>
                <c:pt idx="65">
                  <c:v>203735</c:v>
                </c:pt>
                <c:pt idx="66">
                  <c:v>215807</c:v>
                </c:pt>
                <c:pt idx="67">
                  <c:v>229580</c:v>
                </c:pt>
                <c:pt idx="68">
                  <c:v>240735</c:v>
                </c:pt>
                <c:pt idx="69">
                  <c:v>252816</c:v>
                </c:pt>
                <c:pt idx="70">
                  <c:v>256906</c:v>
                </c:pt>
                <c:pt idx="71">
                  <c:v>258768</c:v>
                </c:pt>
                <c:pt idx="72">
                  <c:v>261376</c:v>
                </c:pt>
                <c:pt idx="73">
                  <c:v>263876</c:v>
                </c:pt>
                <c:pt idx="74">
                  <c:v>265772</c:v>
                </c:pt>
                <c:pt idx="75">
                  <c:v>266101</c:v>
                </c:pt>
                <c:pt idx="76">
                  <c:v>270277</c:v>
                </c:pt>
                <c:pt idx="77">
                  <c:v>258416</c:v>
                </c:pt>
                <c:pt idx="78">
                  <c:v>247290</c:v>
                </c:pt>
                <c:pt idx="79">
                  <c:v>237501</c:v>
                </c:pt>
                <c:pt idx="80">
                  <c:v>227660</c:v>
                </c:pt>
                <c:pt idx="81">
                  <c:v>211600</c:v>
                </c:pt>
                <c:pt idx="82">
                  <c:v>211327</c:v>
                </c:pt>
                <c:pt idx="83">
                  <c:v>211032</c:v>
                </c:pt>
                <c:pt idx="84">
                  <c:v>209850</c:v>
                </c:pt>
                <c:pt idx="85">
                  <c:v>207737</c:v>
                </c:pt>
                <c:pt idx="86">
                  <c:v>205909</c:v>
                </c:pt>
                <c:pt idx="87">
                  <c:v>204129</c:v>
                </c:pt>
                <c:pt idx="88">
                  <c:v>187849</c:v>
                </c:pt>
                <c:pt idx="89">
                  <c:v>180246</c:v>
                </c:pt>
                <c:pt idx="90">
                  <c:v>173456</c:v>
                </c:pt>
                <c:pt idx="91">
                  <c:v>163017</c:v>
                </c:pt>
                <c:pt idx="92">
                  <c:v>152747</c:v>
                </c:pt>
                <c:pt idx="93">
                  <c:v>150655</c:v>
                </c:pt>
                <c:pt idx="94">
                  <c:v>137227</c:v>
                </c:pt>
                <c:pt idx="95">
                  <c:v>136510</c:v>
                </c:pt>
                <c:pt idx="96">
                  <c:v>136117</c:v>
                </c:pt>
                <c:pt idx="97">
                  <c:v>135572</c:v>
                </c:pt>
                <c:pt idx="98">
                  <c:v>135145</c:v>
                </c:pt>
                <c:pt idx="99">
                  <c:v>134136</c:v>
                </c:pt>
                <c:pt idx="100">
                  <c:v>139778</c:v>
                </c:pt>
                <c:pt idx="101">
                  <c:v>137662</c:v>
                </c:pt>
                <c:pt idx="102">
                  <c:v>135647</c:v>
                </c:pt>
                <c:pt idx="103">
                  <c:v>134688</c:v>
                </c:pt>
                <c:pt idx="104">
                  <c:v>135606</c:v>
                </c:pt>
                <c:pt idx="105">
                  <c:v>126734</c:v>
                </c:pt>
                <c:pt idx="106">
                  <c:v>123866</c:v>
                </c:pt>
                <c:pt idx="107">
                  <c:v>125088</c:v>
                </c:pt>
                <c:pt idx="108">
                  <c:v>125280</c:v>
                </c:pt>
                <c:pt idx="109">
                  <c:v>124686</c:v>
                </c:pt>
                <c:pt idx="110">
                  <c:v>124409</c:v>
                </c:pt>
                <c:pt idx="111">
                  <c:v>122409</c:v>
                </c:pt>
                <c:pt idx="112">
                  <c:v>111485</c:v>
                </c:pt>
                <c:pt idx="113">
                  <c:v>94263</c:v>
                </c:pt>
                <c:pt idx="114">
                  <c:v>75849</c:v>
                </c:pt>
                <c:pt idx="115">
                  <c:v>54873</c:v>
                </c:pt>
                <c:pt idx="116">
                  <c:v>34649</c:v>
                </c:pt>
                <c:pt idx="117">
                  <c:v>24093</c:v>
                </c:pt>
                <c:pt idx="118">
                  <c:v>20303</c:v>
                </c:pt>
                <c:pt idx="119">
                  <c:v>16340</c:v>
                </c:pt>
                <c:pt idx="120">
                  <c:v>12944</c:v>
                </c:pt>
                <c:pt idx="121">
                  <c:v>10168</c:v>
                </c:pt>
                <c:pt idx="122">
                  <c:v>6817</c:v>
                </c:pt>
                <c:pt idx="123">
                  <c:v>5073</c:v>
                </c:pt>
                <c:pt idx="124">
                  <c:v>5477</c:v>
                </c:pt>
                <c:pt idx="125">
                  <c:v>6463</c:v>
                </c:pt>
                <c:pt idx="126">
                  <c:v>12498</c:v>
                </c:pt>
                <c:pt idx="127">
                  <c:v>25569</c:v>
                </c:pt>
                <c:pt idx="128">
                  <c:v>44664</c:v>
                </c:pt>
                <c:pt idx="129">
                  <c:v>52910</c:v>
                </c:pt>
                <c:pt idx="130">
                  <c:v>55116</c:v>
                </c:pt>
                <c:pt idx="131">
                  <c:v>57101</c:v>
                </c:pt>
                <c:pt idx="132">
                  <c:v>58688</c:v>
                </c:pt>
                <c:pt idx="133">
                  <c:v>59457</c:v>
                </c:pt>
                <c:pt idx="134">
                  <c:v>60512</c:v>
                </c:pt>
                <c:pt idx="135">
                  <c:v>62933</c:v>
                </c:pt>
                <c:pt idx="136">
                  <c:v>66444</c:v>
                </c:pt>
                <c:pt idx="137">
                  <c:v>70387</c:v>
                </c:pt>
                <c:pt idx="138">
                  <c:v>71213</c:v>
                </c:pt>
              </c:numCache>
            </c:numRef>
          </c:val>
          <c:smooth val="0"/>
          <c:extLst>
            <c:ext xmlns:c16="http://schemas.microsoft.com/office/drawing/2014/chart" uri="{C3380CC4-5D6E-409C-BE32-E72D297353CC}">
              <c16:uniqueId val="{00000008-E215-440E-ACFF-437291917522}"/>
            </c:ext>
          </c:extLst>
        </c:ser>
        <c:ser>
          <c:idx val="10"/>
          <c:order val="10"/>
          <c:tx>
            <c:strRef>
              <c:f>'international air flow'!$L$7</c:f>
              <c:strCache>
                <c:ptCount val="1"/>
                <c:pt idx="0">
                  <c:v>   Belfast International Airport</c:v>
                </c:pt>
              </c:strCache>
            </c:strRef>
          </c:tx>
          <c:spPr>
            <a:ln w="28575" cap="rnd">
              <a:solidFill>
                <a:srgbClr val="002060"/>
              </a:solidFill>
              <a:round/>
            </a:ln>
            <a:effectLst/>
          </c:spPr>
          <c:marker>
            <c:symbol val="none"/>
          </c:marker>
          <c:cat>
            <c:strRef>
              <c:f>'international air flow'!$A$8:$A$146</c:f>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f>'international air flow'!$L$8:$L$146</c:f>
              <c:numCache>
                <c:formatCode>_(* #,##0_);_(* \(#,##0\);_(* "-"??_);_(@_)</c:formatCode>
                <c:ptCount val="139"/>
                <c:pt idx="0">
                  <c:v>1626466</c:v>
                </c:pt>
                <c:pt idx="1">
                  <c:v>1614444</c:v>
                </c:pt>
                <c:pt idx="2">
                  <c:v>1614090</c:v>
                </c:pt>
                <c:pt idx="3">
                  <c:v>1608415</c:v>
                </c:pt>
                <c:pt idx="4">
                  <c:v>1623625</c:v>
                </c:pt>
                <c:pt idx="5">
                  <c:v>1622666</c:v>
                </c:pt>
                <c:pt idx="6">
                  <c:v>1612355</c:v>
                </c:pt>
                <c:pt idx="7">
                  <c:v>1582749</c:v>
                </c:pt>
                <c:pt idx="8">
                  <c:v>1575119</c:v>
                </c:pt>
                <c:pt idx="9">
                  <c:v>1575350</c:v>
                </c:pt>
                <c:pt idx="10">
                  <c:v>1560430</c:v>
                </c:pt>
                <c:pt idx="11">
                  <c:v>1560274</c:v>
                </c:pt>
                <c:pt idx="12">
                  <c:v>1563655</c:v>
                </c:pt>
                <c:pt idx="13">
                  <c:v>1563770</c:v>
                </c:pt>
                <c:pt idx="14">
                  <c:v>1562446</c:v>
                </c:pt>
                <c:pt idx="15">
                  <c:v>1562271</c:v>
                </c:pt>
                <c:pt idx="16">
                  <c:v>1554810</c:v>
                </c:pt>
                <c:pt idx="17">
                  <c:v>1555966</c:v>
                </c:pt>
                <c:pt idx="18">
                  <c:v>1562506</c:v>
                </c:pt>
                <c:pt idx="19">
                  <c:v>1547444</c:v>
                </c:pt>
                <c:pt idx="20">
                  <c:v>1546038</c:v>
                </c:pt>
                <c:pt idx="21">
                  <c:v>1545486</c:v>
                </c:pt>
                <c:pt idx="22">
                  <c:v>1531294</c:v>
                </c:pt>
                <c:pt idx="23">
                  <c:v>1517260</c:v>
                </c:pt>
                <c:pt idx="24">
                  <c:v>1512270</c:v>
                </c:pt>
                <c:pt idx="25">
                  <c:v>1503212</c:v>
                </c:pt>
                <c:pt idx="26">
                  <c:v>1493381</c:v>
                </c:pt>
                <c:pt idx="27">
                  <c:v>1486754</c:v>
                </c:pt>
                <c:pt idx="28">
                  <c:v>1465397</c:v>
                </c:pt>
                <c:pt idx="29">
                  <c:v>1436006</c:v>
                </c:pt>
                <c:pt idx="30">
                  <c:v>1403233</c:v>
                </c:pt>
                <c:pt idx="31">
                  <c:v>1364389</c:v>
                </c:pt>
                <c:pt idx="32">
                  <c:v>1327579</c:v>
                </c:pt>
                <c:pt idx="33">
                  <c:v>1295018</c:v>
                </c:pt>
                <c:pt idx="34">
                  <c:v>1279874</c:v>
                </c:pt>
                <c:pt idx="35">
                  <c:v>1287649</c:v>
                </c:pt>
                <c:pt idx="36">
                  <c:v>1287418</c:v>
                </c:pt>
                <c:pt idx="37">
                  <c:v>1283969</c:v>
                </c:pt>
                <c:pt idx="38">
                  <c:v>1283080</c:v>
                </c:pt>
                <c:pt idx="39">
                  <c:v>1275685</c:v>
                </c:pt>
                <c:pt idx="40">
                  <c:v>1283053</c:v>
                </c:pt>
                <c:pt idx="41">
                  <c:v>1294907</c:v>
                </c:pt>
                <c:pt idx="42">
                  <c:v>1306375</c:v>
                </c:pt>
                <c:pt idx="43">
                  <c:v>1312359</c:v>
                </c:pt>
                <c:pt idx="44">
                  <c:v>1326352</c:v>
                </c:pt>
                <c:pt idx="45">
                  <c:v>1339000</c:v>
                </c:pt>
                <c:pt idx="46">
                  <c:v>1343210</c:v>
                </c:pt>
                <c:pt idx="47">
                  <c:v>1335437</c:v>
                </c:pt>
                <c:pt idx="48">
                  <c:v>1328137</c:v>
                </c:pt>
                <c:pt idx="49">
                  <c:v>1320334</c:v>
                </c:pt>
                <c:pt idx="50">
                  <c:v>1311448</c:v>
                </c:pt>
                <c:pt idx="51">
                  <c:v>1313611</c:v>
                </c:pt>
                <c:pt idx="52">
                  <c:v>1324144</c:v>
                </c:pt>
                <c:pt idx="53">
                  <c:v>1335724</c:v>
                </c:pt>
                <c:pt idx="54">
                  <c:v>1350903</c:v>
                </c:pt>
                <c:pt idx="55">
                  <c:v>1371998</c:v>
                </c:pt>
                <c:pt idx="56">
                  <c:v>1393351</c:v>
                </c:pt>
                <c:pt idx="57">
                  <c:v>1409683</c:v>
                </c:pt>
                <c:pt idx="58">
                  <c:v>1417322</c:v>
                </c:pt>
                <c:pt idx="59">
                  <c:v>1425304</c:v>
                </c:pt>
                <c:pt idx="60">
                  <c:v>1437683</c:v>
                </c:pt>
                <c:pt idx="61">
                  <c:v>1448881</c:v>
                </c:pt>
                <c:pt idx="62">
                  <c:v>1459333</c:v>
                </c:pt>
                <c:pt idx="63">
                  <c:v>1467453</c:v>
                </c:pt>
                <c:pt idx="64">
                  <c:v>1470929</c:v>
                </c:pt>
                <c:pt idx="65">
                  <c:v>1471573</c:v>
                </c:pt>
                <c:pt idx="66">
                  <c:v>1480364</c:v>
                </c:pt>
                <c:pt idx="67">
                  <c:v>1480877</c:v>
                </c:pt>
                <c:pt idx="68">
                  <c:v>1481989</c:v>
                </c:pt>
                <c:pt idx="69">
                  <c:v>1498140</c:v>
                </c:pt>
                <c:pt idx="70">
                  <c:v>1516191</c:v>
                </c:pt>
                <c:pt idx="71">
                  <c:v>1548216</c:v>
                </c:pt>
                <c:pt idx="72">
                  <c:v>1583888</c:v>
                </c:pt>
                <c:pt idx="73">
                  <c:v>1618054</c:v>
                </c:pt>
                <c:pt idx="74">
                  <c:v>1647843</c:v>
                </c:pt>
                <c:pt idx="75">
                  <c:v>1675432</c:v>
                </c:pt>
                <c:pt idx="76">
                  <c:v>1727105</c:v>
                </c:pt>
                <c:pt idx="77">
                  <c:v>1777806</c:v>
                </c:pt>
                <c:pt idx="78">
                  <c:v>1836699</c:v>
                </c:pt>
                <c:pt idx="79">
                  <c:v>1909689</c:v>
                </c:pt>
                <c:pt idx="80">
                  <c:v>1974666</c:v>
                </c:pt>
                <c:pt idx="81">
                  <c:v>2018767</c:v>
                </c:pt>
                <c:pt idx="82">
                  <c:v>2058701</c:v>
                </c:pt>
                <c:pt idx="83">
                  <c:v>2065547</c:v>
                </c:pt>
                <c:pt idx="84">
                  <c:v>2065571</c:v>
                </c:pt>
                <c:pt idx="85">
                  <c:v>2075716</c:v>
                </c:pt>
                <c:pt idx="86">
                  <c:v>2085738</c:v>
                </c:pt>
                <c:pt idx="87">
                  <c:v>2104130</c:v>
                </c:pt>
                <c:pt idx="88">
                  <c:v>2117946</c:v>
                </c:pt>
                <c:pt idx="89">
                  <c:v>2150459</c:v>
                </c:pt>
                <c:pt idx="90">
                  <c:v>2183495</c:v>
                </c:pt>
                <c:pt idx="91">
                  <c:v>2222461</c:v>
                </c:pt>
                <c:pt idx="92">
                  <c:v>2264581</c:v>
                </c:pt>
                <c:pt idx="93">
                  <c:v>2302853</c:v>
                </c:pt>
                <c:pt idx="94">
                  <c:v>2335903</c:v>
                </c:pt>
                <c:pt idx="95">
                  <c:v>2342375</c:v>
                </c:pt>
                <c:pt idx="96">
                  <c:v>2349785</c:v>
                </c:pt>
                <c:pt idx="97">
                  <c:v>2357020</c:v>
                </c:pt>
                <c:pt idx="98">
                  <c:v>2366743</c:v>
                </c:pt>
                <c:pt idx="99">
                  <c:v>2369656</c:v>
                </c:pt>
                <c:pt idx="100">
                  <c:v>2390217</c:v>
                </c:pt>
                <c:pt idx="101">
                  <c:v>2414622</c:v>
                </c:pt>
                <c:pt idx="102">
                  <c:v>2423637</c:v>
                </c:pt>
                <c:pt idx="103">
                  <c:v>2412696</c:v>
                </c:pt>
                <c:pt idx="104">
                  <c:v>2408900</c:v>
                </c:pt>
                <c:pt idx="105">
                  <c:v>2401316</c:v>
                </c:pt>
                <c:pt idx="106">
                  <c:v>2390271</c:v>
                </c:pt>
                <c:pt idx="107">
                  <c:v>2363401</c:v>
                </c:pt>
                <c:pt idx="108">
                  <c:v>2341657</c:v>
                </c:pt>
                <c:pt idx="109">
                  <c:v>2313078</c:v>
                </c:pt>
                <c:pt idx="110">
                  <c:v>2292117</c:v>
                </c:pt>
                <c:pt idx="111">
                  <c:v>2205447</c:v>
                </c:pt>
                <c:pt idx="112">
                  <c:v>2014778</c:v>
                </c:pt>
                <c:pt idx="113">
                  <c:v>1762033</c:v>
                </c:pt>
                <c:pt idx="114">
                  <c:v>1468772</c:v>
                </c:pt>
                <c:pt idx="115">
                  <c:v>1173986</c:v>
                </c:pt>
                <c:pt idx="116">
                  <c:v>907404</c:v>
                </c:pt>
                <c:pt idx="117">
                  <c:v>667931</c:v>
                </c:pt>
                <c:pt idx="118">
                  <c:v>484929</c:v>
                </c:pt>
                <c:pt idx="119">
                  <c:v>411407</c:v>
                </c:pt>
                <c:pt idx="120">
                  <c:v>333564</c:v>
                </c:pt>
                <c:pt idx="121">
                  <c:v>252377</c:v>
                </c:pt>
                <c:pt idx="122">
                  <c:v>161860</c:v>
                </c:pt>
                <c:pt idx="123">
                  <c:v>117569</c:v>
                </c:pt>
                <c:pt idx="124">
                  <c:v>117787</c:v>
                </c:pt>
                <c:pt idx="125">
                  <c:v>118777</c:v>
                </c:pt>
                <c:pt idx="126">
                  <c:v>123499</c:v>
                </c:pt>
                <c:pt idx="127">
                  <c:v>124387</c:v>
                </c:pt>
                <c:pt idx="128">
                  <c:v>124177</c:v>
                </c:pt>
                <c:pt idx="129">
                  <c:v>147784</c:v>
                </c:pt>
                <c:pt idx="130">
                  <c:v>210591</c:v>
                </c:pt>
                <c:pt idx="131">
                  <c:v>239181</c:v>
                </c:pt>
                <c:pt idx="132">
                  <c:v>261513</c:v>
                </c:pt>
                <c:pt idx="133">
                  <c:v>291125</c:v>
                </c:pt>
                <c:pt idx="134">
                  <c:v>342234</c:v>
                </c:pt>
                <c:pt idx="135">
                  <c:v>412272</c:v>
                </c:pt>
                <c:pt idx="136">
                  <c:v>530326</c:v>
                </c:pt>
                <c:pt idx="137">
                  <c:v>692746</c:v>
                </c:pt>
                <c:pt idx="138">
                  <c:v>871598</c:v>
                </c:pt>
              </c:numCache>
            </c:numRef>
          </c:val>
          <c:smooth val="0"/>
          <c:extLst>
            <c:ext xmlns:c16="http://schemas.microsoft.com/office/drawing/2014/chart" uri="{C3380CC4-5D6E-409C-BE32-E72D297353CC}">
              <c16:uniqueId val="{0000000A-E215-440E-ACFF-437291917522}"/>
            </c:ext>
          </c:extLst>
        </c:ser>
        <c:ser>
          <c:idx val="12"/>
          <c:order val="12"/>
          <c:tx>
            <c:strRef>
              <c:f>'international air flow'!$N$7</c:f>
              <c:strCache>
                <c:ptCount val="1"/>
                <c:pt idx="0">
                  <c:v>   City of Derry Airport</c:v>
                </c:pt>
              </c:strCache>
            </c:strRef>
          </c:tx>
          <c:spPr>
            <a:ln w="28575" cap="rnd">
              <a:solidFill>
                <a:srgbClr val="C00000"/>
              </a:solidFill>
              <a:round/>
            </a:ln>
            <a:effectLst/>
          </c:spPr>
          <c:marker>
            <c:symbol val="none"/>
          </c:marker>
          <c:cat>
            <c:strRef>
              <c:f>'international air flow'!$A$8:$A$146</c:f>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f>'international air flow'!$N$8:$N$146</c:f>
              <c:numCache>
                <c:formatCode>_(* #,##0_);_(* \(#,##0\);_(* "-"??_);_(@_)</c:formatCode>
                <c:ptCount val="139"/>
                <c:pt idx="0">
                  <c:v>65265</c:v>
                </c:pt>
                <c:pt idx="1">
                  <c:v>64943</c:v>
                </c:pt>
                <c:pt idx="2">
                  <c:v>64064</c:v>
                </c:pt>
                <c:pt idx="3">
                  <c:v>63389</c:v>
                </c:pt>
                <c:pt idx="4">
                  <c:v>62268</c:v>
                </c:pt>
                <c:pt idx="5">
                  <c:v>61725</c:v>
                </c:pt>
                <c:pt idx="6">
                  <c:v>60363</c:v>
                </c:pt>
                <c:pt idx="7">
                  <c:v>59993</c:v>
                </c:pt>
                <c:pt idx="8">
                  <c:v>59297</c:v>
                </c:pt>
                <c:pt idx="9">
                  <c:v>57603</c:v>
                </c:pt>
                <c:pt idx="10">
                  <c:v>55480</c:v>
                </c:pt>
                <c:pt idx="11">
                  <c:v>54397</c:v>
                </c:pt>
                <c:pt idx="12">
                  <c:v>53866</c:v>
                </c:pt>
                <c:pt idx="13">
                  <c:v>52940</c:v>
                </c:pt>
                <c:pt idx="14">
                  <c:v>52128</c:v>
                </c:pt>
                <c:pt idx="15">
                  <c:v>51221</c:v>
                </c:pt>
                <c:pt idx="16">
                  <c:v>50174</c:v>
                </c:pt>
                <c:pt idx="17">
                  <c:v>47707</c:v>
                </c:pt>
                <c:pt idx="18">
                  <c:v>45750</c:v>
                </c:pt>
                <c:pt idx="19">
                  <c:v>44410</c:v>
                </c:pt>
                <c:pt idx="20">
                  <c:v>43741</c:v>
                </c:pt>
                <c:pt idx="21">
                  <c:v>42257</c:v>
                </c:pt>
                <c:pt idx="22">
                  <c:v>41684</c:v>
                </c:pt>
                <c:pt idx="23">
                  <c:v>41909</c:v>
                </c:pt>
                <c:pt idx="24">
                  <c:v>41909</c:v>
                </c:pt>
                <c:pt idx="25">
                  <c:v>41909</c:v>
                </c:pt>
                <c:pt idx="26">
                  <c:v>41909</c:v>
                </c:pt>
                <c:pt idx="27">
                  <c:v>42198</c:v>
                </c:pt>
                <c:pt idx="28">
                  <c:v>42219</c:v>
                </c:pt>
                <c:pt idx="29">
                  <c:v>41997</c:v>
                </c:pt>
                <c:pt idx="30">
                  <c:v>42451</c:v>
                </c:pt>
                <c:pt idx="31">
                  <c:v>42044</c:v>
                </c:pt>
                <c:pt idx="32">
                  <c:v>41407</c:v>
                </c:pt>
                <c:pt idx="33">
                  <c:v>42251</c:v>
                </c:pt>
                <c:pt idx="34">
                  <c:v>42539</c:v>
                </c:pt>
                <c:pt idx="35">
                  <c:v>42342</c:v>
                </c:pt>
                <c:pt idx="36">
                  <c:v>42342</c:v>
                </c:pt>
                <c:pt idx="37">
                  <c:v>42342</c:v>
                </c:pt>
                <c:pt idx="38">
                  <c:v>42342</c:v>
                </c:pt>
                <c:pt idx="39">
                  <c:v>41683</c:v>
                </c:pt>
                <c:pt idx="40">
                  <c:v>41471</c:v>
                </c:pt>
                <c:pt idx="41">
                  <c:v>40973</c:v>
                </c:pt>
                <c:pt idx="42">
                  <c:v>41077</c:v>
                </c:pt>
                <c:pt idx="43">
                  <c:v>40204</c:v>
                </c:pt>
                <c:pt idx="44">
                  <c:v>37394</c:v>
                </c:pt>
                <c:pt idx="45">
                  <c:v>35430</c:v>
                </c:pt>
                <c:pt idx="46">
                  <c:v>35161</c:v>
                </c:pt>
                <c:pt idx="47">
                  <c:v>35350</c:v>
                </c:pt>
                <c:pt idx="48">
                  <c:v>35350</c:v>
                </c:pt>
                <c:pt idx="49">
                  <c:v>35353</c:v>
                </c:pt>
                <c:pt idx="50">
                  <c:v>35353</c:v>
                </c:pt>
                <c:pt idx="51">
                  <c:v>35353</c:v>
                </c:pt>
                <c:pt idx="52">
                  <c:v>33136</c:v>
                </c:pt>
                <c:pt idx="53">
                  <c:v>29885</c:v>
                </c:pt>
                <c:pt idx="54">
                  <c:v>24690</c:v>
                </c:pt>
                <c:pt idx="55">
                  <c:v>21097</c:v>
                </c:pt>
                <c:pt idx="56">
                  <c:v>13724</c:v>
                </c:pt>
                <c:pt idx="57">
                  <c:v>10052</c:v>
                </c:pt>
                <c:pt idx="58">
                  <c:v>7505</c:v>
                </c:pt>
                <c:pt idx="59">
                  <c:v>7143</c:v>
                </c:pt>
                <c:pt idx="60">
                  <c:v>7143</c:v>
                </c:pt>
                <c:pt idx="61">
                  <c:v>7140</c:v>
                </c:pt>
                <c:pt idx="62">
                  <c:v>7140</c:v>
                </c:pt>
                <c:pt idx="63">
                  <c:v>7140</c:v>
                </c:pt>
                <c:pt idx="64">
                  <c:v>7242</c:v>
                </c:pt>
                <c:pt idx="65">
                  <c:v>7242</c:v>
                </c:pt>
                <c:pt idx="66">
                  <c:v>8672</c:v>
                </c:pt>
                <c:pt idx="67">
                  <c:v>5931</c:v>
                </c:pt>
                <c:pt idx="68">
                  <c:v>8913</c:v>
                </c:pt>
                <c:pt idx="69">
                  <c:v>11822</c:v>
                </c:pt>
                <c:pt idx="70">
                  <c:v>11785</c:v>
                </c:pt>
                <c:pt idx="71">
                  <c:v>11764</c:v>
                </c:pt>
                <c:pt idx="72">
                  <c:v>11810</c:v>
                </c:pt>
                <c:pt idx="73">
                  <c:v>11810</c:v>
                </c:pt>
                <c:pt idx="74">
                  <c:v>11851</c:v>
                </c:pt>
                <c:pt idx="75">
                  <c:v>11851</c:v>
                </c:pt>
                <c:pt idx="76">
                  <c:v>11749</c:v>
                </c:pt>
                <c:pt idx="77">
                  <c:v>11749</c:v>
                </c:pt>
                <c:pt idx="78">
                  <c:v>9445</c:v>
                </c:pt>
                <c:pt idx="79">
                  <c:v>7668</c:v>
                </c:pt>
                <c:pt idx="80">
                  <c:v>5376</c:v>
                </c:pt>
                <c:pt idx="81">
                  <c:v>2467</c:v>
                </c:pt>
                <c:pt idx="82">
                  <c:v>2485</c:v>
                </c:pt>
                <c:pt idx="83">
                  <c:v>2485</c:v>
                </c:pt>
                <c:pt idx="84">
                  <c:v>2471</c:v>
                </c:pt>
                <c:pt idx="85">
                  <c:v>2504</c:v>
                </c:pt>
                <c:pt idx="86">
                  <c:v>2485</c:v>
                </c:pt>
                <c:pt idx="87">
                  <c:v>2593</c:v>
                </c:pt>
                <c:pt idx="88">
                  <c:v>2593</c:v>
                </c:pt>
                <c:pt idx="89">
                  <c:v>2593</c:v>
                </c:pt>
                <c:pt idx="90">
                  <c:v>2735</c:v>
                </c:pt>
                <c:pt idx="91">
                  <c:v>2780</c:v>
                </c:pt>
                <c:pt idx="92">
                  <c:v>2699</c:v>
                </c:pt>
                <c:pt idx="93">
                  <c:v>2699</c:v>
                </c:pt>
                <c:pt idx="94">
                  <c:v>2681</c:v>
                </c:pt>
                <c:pt idx="95">
                  <c:v>2681</c:v>
                </c:pt>
                <c:pt idx="96">
                  <c:v>2649</c:v>
                </c:pt>
                <c:pt idx="97">
                  <c:v>2982</c:v>
                </c:pt>
                <c:pt idx="98">
                  <c:v>2960</c:v>
                </c:pt>
                <c:pt idx="99">
                  <c:v>2852</c:v>
                </c:pt>
                <c:pt idx="100">
                  <c:v>2852</c:v>
                </c:pt>
                <c:pt idx="101">
                  <c:v>2852</c:v>
                </c:pt>
                <c:pt idx="102">
                  <c:v>2428</c:v>
                </c:pt>
                <c:pt idx="103">
                  <c:v>975</c:v>
                </c:pt>
                <c:pt idx="104">
                  <c:v>366</c:v>
                </c:pt>
                <c:pt idx="105">
                  <c:v>366</c:v>
                </c:pt>
                <c:pt idx="106">
                  <c:v>366</c:v>
                </c:pt>
                <c:pt idx="107">
                  <c:v>366</c:v>
                </c:pt>
                <c:pt idx="108">
                  <c:v>366</c:v>
                </c:pt>
                <c:pt idx="109">
                  <c:v>0</c:v>
                </c:pt>
                <c:pt idx="110">
                  <c:v>0</c:v>
                </c:pt>
                <c:pt idx="111">
                  <c:v>0</c:v>
                </c:pt>
                <c:pt idx="112">
                  <c:v>0</c:v>
                </c:pt>
                <c:pt idx="113">
                  <c:v>0</c:v>
                </c:pt>
                <c:pt idx="114">
                  <c:v>0</c:v>
                </c:pt>
                <c:pt idx="115">
                  <c:v>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0</c:v>
                </c:pt>
                <c:pt idx="129">
                  <c:v>0</c:v>
                </c:pt>
                <c:pt idx="130">
                  <c:v>0</c:v>
                </c:pt>
                <c:pt idx="131">
                  <c:v>0</c:v>
                </c:pt>
                <c:pt idx="132">
                  <c:v>0</c:v>
                </c:pt>
                <c:pt idx="133">
                  <c:v>0</c:v>
                </c:pt>
                <c:pt idx="134">
                  <c:v>0</c:v>
                </c:pt>
                <c:pt idx="135">
                  <c:v>0</c:v>
                </c:pt>
                <c:pt idx="136">
                  <c:v>0</c:v>
                </c:pt>
                <c:pt idx="137">
                  <c:v>0</c:v>
                </c:pt>
                <c:pt idx="138">
                  <c:v>367</c:v>
                </c:pt>
              </c:numCache>
            </c:numRef>
          </c:val>
          <c:smooth val="0"/>
          <c:extLst>
            <c:ext xmlns:c16="http://schemas.microsoft.com/office/drawing/2014/chart" uri="{C3380CC4-5D6E-409C-BE32-E72D297353CC}">
              <c16:uniqueId val="{0000000C-E215-440E-ACFF-437291917522}"/>
            </c:ext>
          </c:extLst>
        </c:ser>
        <c:dLbls>
          <c:showLegendKey val="0"/>
          <c:showVal val="0"/>
          <c:showCatName val="0"/>
          <c:showSerName val="0"/>
          <c:showPercent val="0"/>
          <c:showBubbleSize val="0"/>
        </c:dLbls>
        <c:smooth val="0"/>
        <c:axId val="1045797784"/>
        <c:axId val="1045802048"/>
        <c:extLst>
          <c:ext xmlns:c15="http://schemas.microsoft.com/office/drawing/2012/chart" uri="{02D57815-91ED-43cb-92C2-25804820EDAC}">
            <c15:filteredLineSeries>
              <c15:ser>
                <c:idx val="0"/>
                <c:order val="0"/>
                <c:tx>
                  <c:strRef>
                    <c:extLst>
                      <c:ext uri="{02D57815-91ED-43cb-92C2-25804820EDAC}">
                        <c15:formulaRef>
                          <c15:sqref>'international air flow'!$B$7</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uri="{02D57815-91ED-43cb-92C2-25804820EDAC}">
                        <c15:formulaRef>
                          <c15:sqref>'international air flow'!$B$8:$B$146</c15:sqref>
                        </c15:formulaRef>
                      </c:ext>
                    </c:extLst>
                    <c:numCache>
                      <c:formatCode>_(* #,##0_);_(* \(#,##0\);_(* "-"??_);_(@_)</c:formatCode>
                      <c:ptCount val="139"/>
                      <c:pt idx="0">
                        <c:v>173353917</c:v>
                      </c:pt>
                      <c:pt idx="1">
                        <c:v>173773350</c:v>
                      </c:pt>
                      <c:pt idx="2">
                        <c:v>173803559</c:v>
                      </c:pt>
                      <c:pt idx="3">
                        <c:v>173687681</c:v>
                      </c:pt>
                      <c:pt idx="4">
                        <c:v>177431163</c:v>
                      </c:pt>
                      <c:pt idx="5">
                        <c:v>178622088</c:v>
                      </c:pt>
                      <c:pt idx="6">
                        <c:v>179338744</c:v>
                      </c:pt>
                      <c:pt idx="7">
                        <c:v>179931137</c:v>
                      </c:pt>
                      <c:pt idx="8">
                        <c:v>180223505</c:v>
                      </c:pt>
                      <c:pt idx="9">
                        <c:v>180819146</c:v>
                      </c:pt>
                      <c:pt idx="10">
                        <c:v>180925345</c:v>
                      </c:pt>
                      <c:pt idx="11">
                        <c:v>180865771</c:v>
                      </c:pt>
                      <c:pt idx="12">
                        <c:v>182013186</c:v>
                      </c:pt>
                      <c:pt idx="13">
                        <c:v>182087985</c:v>
                      </c:pt>
                      <c:pt idx="14">
                        <c:v>182399125</c:v>
                      </c:pt>
                      <c:pt idx="15">
                        <c:v>183033819</c:v>
                      </c:pt>
                      <c:pt idx="16">
                        <c:v>182906594</c:v>
                      </c:pt>
                      <c:pt idx="17">
                        <c:v>182701051</c:v>
                      </c:pt>
                      <c:pt idx="18">
                        <c:v>183140284</c:v>
                      </c:pt>
                      <c:pt idx="19">
                        <c:v>182764816</c:v>
                      </c:pt>
                      <c:pt idx="20">
                        <c:v>182716332</c:v>
                      </c:pt>
                      <c:pt idx="21">
                        <c:v>182842424</c:v>
                      </c:pt>
                      <c:pt idx="22">
                        <c:v>182853860</c:v>
                      </c:pt>
                      <c:pt idx="23">
                        <c:v>183347222</c:v>
                      </c:pt>
                      <c:pt idx="24">
                        <c:v>183539324</c:v>
                      </c:pt>
                      <c:pt idx="25">
                        <c:v>183512476</c:v>
                      </c:pt>
                      <c:pt idx="26">
                        <c:v>183478572</c:v>
                      </c:pt>
                      <c:pt idx="27">
                        <c:v>183963754</c:v>
                      </c:pt>
                      <c:pt idx="28">
                        <c:v>184044161</c:v>
                      </c:pt>
                      <c:pt idx="29">
                        <c:v>185253766</c:v>
                      </c:pt>
                      <c:pt idx="30">
                        <c:v>185973678</c:v>
                      </c:pt>
                      <c:pt idx="31">
                        <c:v>186820125</c:v>
                      </c:pt>
                      <c:pt idx="32">
                        <c:v>187893084</c:v>
                      </c:pt>
                      <c:pt idx="33">
                        <c:v>188539748</c:v>
                      </c:pt>
                      <c:pt idx="34">
                        <c:v>189330378</c:v>
                      </c:pt>
                      <c:pt idx="35">
                        <c:v>189755415</c:v>
                      </c:pt>
                      <c:pt idx="36">
                        <c:v>190396272</c:v>
                      </c:pt>
                      <c:pt idx="37">
                        <c:v>191043065</c:v>
                      </c:pt>
                      <c:pt idx="38">
                        <c:v>191544262</c:v>
                      </c:pt>
                      <c:pt idx="39">
                        <c:v>191483028</c:v>
                      </c:pt>
                      <c:pt idx="40">
                        <c:v>192853108</c:v>
                      </c:pt>
                      <c:pt idx="41">
                        <c:v>193644485</c:v>
                      </c:pt>
                      <c:pt idx="42">
                        <c:v>194362871</c:v>
                      </c:pt>
                      <c:pt idx="43">
                        <c:v>195174070</c:v>
                      </c:pt>
                      <c:pt idx="44">
                        <c:v>196309158</c:v>
                      </c:pt>
                      <c:pt idx="45">
                        <c:v>197150602</c:v>
                      </c:pt>
                      <c:pt idx="46">
                        <c:v>197939124</c:v>
                      </c:pt>
                      <c:pt idx="47">
                        <c:v>198636991</c:v>
                      </c:pt>
                      <c:pt idx="48">
                        <c:v>199442720</c:v>
                      </c:pt>
                      <c:pt idx="49">
                        <c:v>200242782</c:v>
                      </c:pt>
                      <c:pt idx="50">
                        <c:v>201064568</c:v>
                      </c:pt>
                      <c:pt idx="51">
                        <c:v>202293604</c:v>
                      </c:pt>
                      <c:pt idx="52">
                        <c:v>202651091</c:v>
                      </c:pt>
                      <c:pt idx="53">
                        <c:v>203495712</c:v>
                      </c:pt>
                      <c:pt idx="54">
                        <c:v>204337668</c:v>
                      </c:pt>
                      <c:pt idx="55">
                        <c:v>205664972</c:v>
                      </c:pt>
                      <c:pt idx="56">
                        <c:v>206703810</c:v>
                      </c:pt>
                      <c:pt idx="57">
                        <c:v>207728198</c:v>
                      </c:pt>
                      <c:pt idx="58">
                        <c:v>208958562</c:v>
                      </c:pt>
                      <c:pt idx="59">
                        <c:v>209850645</c:v>
                      </c:pt>
                      <c:pt idx="60">
                        <c:v>210623339</c:v>
                      </c:pt>
                      <c:pt idx="61">
                        <c:v>211544211</c:v>
                      </c:pt>
                      <c:pt idx="62">
                        <c:v>212890047</c:v>
                      </c:pt>
                      <c:pt idx="63">
                        <c:v>214335963</c:v>
                      </c:pt>
                      <c:pt idx="64">
                        <c:v>213272883</c:v>
                      </c:pt>
                      <c:pt idx="65">
                        <c:v>214345405</c:v>
                      </c:pt>
                      <c:pt idx="66">
                        <c:v>215760599</c:v>
                      </c:pt>
                      <c:pt idx="67">
                        <c:v>217553864</c:v>
                      </c:pt>
                      <c:pt idx="68">
                        <c:v>219139221</c:v>
                      </c:pt>
                      <c:pt idx="69">
                        <c:v>220611484</c:v>
                      </c:pt>
                      <c:pt idx="70">
                        <c:v>221894373</c:v>
                      </c:pt>
                      <c:pt idx="71">
                        <c:v>222974643</c:v>
                      </c:pt>
                      <c:pt idx="72">
                        <c:v>224855771</c:v>
                      </c:pt>
                      <c:pt idx="73">
                        <c:v>226332812</c:v>
                      </c:pt>
                      <c:pt idx="74">
                        <c:v>227404154</c:v>
                      </c:pt>
                      <c:pt idx="75">
                        <c:v>228323309</c:v>
                      </c:pt>
                      <c:pt idx="76">
                        <c:v>232896290</c:v>
                      </c:pt>
                      <c:pt idx="77">
                        <c:v>234525099</c:v>
                      </c:pt>
                      <c:pt idx="78">
                        <c:v>236028896</c:v>
                      </c:pt>
                      <c:pt idx="79">
                        <c:v>237388567</c:v>
                      </c:pt>
                      <c:pt idx="80">
                        <c:v>238892690</c:v>
                      </c:pt>
                      <c:pt idx="81">
                        <c:v>240318011</c:v>
                      </c:pt>
                      <c:pt idx="82">
                        <c:v>241215107</c:v>
                      </c:pt>
                      <c:pt idx="83">
                        <c:v>241847960</c:v>
                      </c:pt>
                      <c:pt idx="84">
                        <c:v>242182535</c:v>
                      </c:pt>
                      <c:pt idx="85">
                        <c:v>242457359</c:v>
                      </c:pt>
                      <c:pt idx="86">
                        <c:v>242743108</c:v>
                      </c:pt>
                      <c:pt idx="87">
                        <c:v>243471187</c:v>
                      </c:pt>
                      <c:pt idx="88">
                        <c:v>243377986</c:v>
                      </c:pt>
                      <c:pt idx="89">
                        <c:v>243944623</c:v>
                      </c:pt>
                      <c:pt idx="90">
                        <c:v>244965565</c:v>
                      </c:pt>
                      <c:pt idx="91">
                        <c:v>245548412</c:v>
                      </c:pt>
                      <c:pt idx="92">
                        <c:v>246038434</c:v>
                      </c:pt>
                      <c:pt idx="93">
                        <c:v>246401305</c:v>
                      </c:pt>
                      <c:pt idx="94">
                        <c:v>247431409</c:v>
                      </c:pt>
                      <c:pt idx="95">
                        <c:v>248318892</c:v>
                      </c:pt>
                      <c:pt idx="96">
                        <c:v>249076912</c:v>
                      </c:pt>
                      <c:pt idx="97">
                        <c:v>249777665</c:v>
                      </c:pt>
                      <c:pt idx="98">
                        <c:v>250493834</c:v>
                      </c:pt>
                      <c:pt idx="99">
                        <c:v>251108873</c:v>
                      </c:pt>
                      <c:pt idx="100">
                        <c:v>252066393</c:v>
                      </c:pt>
                      <c:pt idx="101">
                        <c:v>252887469</c:v>
                      </c:pt>
                      <c:pt idx="102">
                        <c:v>253561774</c:v>
                      </c:pt>
                      <c:pt idx="103">
                        <c:v>253986735</c:v>
                      </c:pt>
                      <c:pt idx="104">
                        <c:v>254564678</c:v>
                      </c:pt>
                      <c:pt idx="105">
                        <c:v>254757201</c:v>
                      </c:pt>
                      <c:pt idx="106">
                        <c:v>254801163</c:v>
                      </c:pt>
                      <c:pt idx="107">
                        <c:v>254809515</c:v>
                      </c:pt>
                      <c:pt idx="108">
                        <c:v>255420487</c:v>
                      </c:pt>
                      <c:pt idx="109">
                        <c:v>255625892</c:v>
                      </c:pt>
                      <c:pt idx="110">
                        <c:v>255532577</c:v>
                      </c:pt>
                      <c:pt idx="111">
                        <c:v>245288489</c:v>
                      </c:pt>
                      <c:pt idx="112">
                        <c:v>224491116</c:v>
                      </c:pt>
                      <c:pt idx="113">
                        <c:v>201827658</c:v>
                      </c:pt>
                      <c:pt idx="114">
                        <c:v>177483416</c:v>
                      </c:pt>
                      <c:pt idx="115">
                        <c:v>153960004</c:v>
                      </c:pt>
                      <c:pt idx="116">
                        <c:v>132677644</c:v>
                      </c:pt>
                      <c:pt idx="117">
                        <c:v>113148021</c:v>
                      </c:pt>
                      <c:pt idx="118">
                        <c:v>93938757</c:v>
                      </c:pt>
                      <c:pt idx="119">
                        <c:v>78643193</c:v>
                      </c:pt>
                      <c:pt idx="120">
                        <c:v>62113179</c:v>
                      </c:pt>
                      <c:pt idx="121">
                        <c:v>46812851</c:v>
                      </c:pt>
                      <c:pt idx="122">
                        <c:v>31564180</c:v>
                      </c:pt>
                      <c:pt idx="123">
                        <c:v>23813850</c:v>
                      </c:pt>
                      <c:pt idx="124">
                        <c:v>24350825</c:v>
                      </c:pt>
                      <c:pt idx="125">
                        <c:v>25187024</c:v>
                      </c:pt>
                      <c:pt idx="126">
                        <c:v>26550690</c:v>
                      </c:pt>
                      <c:pt idx="127">
                        <c:v>27384796</c:v>
                      </c:pt>
                      <c:pt idx="128">
                        <c:v>28597844</c:v>
                      </c:pt>
                      <c:pt idx="129">
                        <c:v>31578509</c:v>
                      </c:pt>
                      <c:pt idx="130">
                        <c:v>37674707</c:v>
                      </c:pt>
                      <c:pt idx="131">
                        <c:v>44049020</c:v>
                      </c:pt>
                      <c:pt idx="132">
                        <c:v>49652586</c:v>
                      </c:pt>
                      <c:pt idx="133">
                        <c:v>54334988</c:v>
                      </c:pt>
                      <c:pt idx="134">
                        <c:v>61957011</c:v>
                      </c:pt>
                      <c:pt idx="135">
                        <c:v>72755953</c:v>
                      </c:pt>
                      <c:pt idx="136">
                        <c:v>87898440</c:v>
                      </c:pt>
                      <c:pt idx="137">
                        <c:v>104701204</c:v>
                      </c:pt>
                      <c:pt idx="138">
                        <c:v>123062049</c:v>
                      </c:pt>
                    </c:numCache>
                  </c:numRef>
                </c:val>
                <c:smooth val="0"/>
                <c:extLst>
                  <c:ext xmlns:c16="http://schemas.microsoft.com/office/drawing/2014/chart" uri="{C3380CC4-5D6E-409C-BE32-E72D297353CC}">
                    <c16:uniqueId val="{00000000-E215-440E-ACFF-437291917522}"/>
                  </c:ext>
                </c:extLst>
              </c15:ser>
            </c15:filteredLineSeries>
            <c15:filteredLine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flow'!$C$8:$C$146</c15:sqref>
                        </c15:formulaRef>
                      </c:ext>
                    </c:extLst>
                    <c:numCache>
                      <c:formatCode>General</c:formatCode>
                      <c:ptCount val="139"/>
                      <c:pt idx="12" formatCode="0%">
                        <c:v>4.9951389330302819E-2</c:v>
                      </c:pt>
                      <c:pt idx="13" formatCode="0%">
                        <c:v>4.7847584223933072E-2</c:v>
                      </c:pt>
                      <c:pt idx="14" formatCode="0%">
                        <c:v>4.9455638592533081E-2</c:v>
                      </c:pt>
                      <c:pt idx="15" formatCode="0%">
                        <c:v>5.3810022369980288E-2</c:v>
                      </c:pt>
                      <c:pt idx="16" formatCode="0%">
                        <c:v>3.0859466327231366E-2</c:v>
                      </c:pt>
                      <c:pt idx="17" formatCode="0%">
                        <c:v>2.2835714472221377E-2</c:v>
                      </c:pt>
                      <c:pt idx="18" formatCode="0%">
                        <c:v>2.1197538887637129E-2</c:v>
                      </c:pt>
                      <c:pt idx="19" formatCode="0%">
                        <c:v>1.5748686120957485E-2</c:v>
                      </c:pt>
                      <c:pt idx="20" formatCode="0%">
                        <c:v>1.3831863940277935E-2</c:v>
                      </c:pt>
                      <c:pt idx="21" formatCode="0%">
                        <c:v>1.1189511977896411E-2</c:v>
                      </c:pt>
                      <c:pt idx="22" formatCode="0%">
                        <c:v>1.0659175473729233E-2</c:v>
                      </c:pt>
                      <c:pt idx="23" formatCode="0%">
                        <c:v>1.3719848627411099E-2</c:v>
                      </c:pt>
                      <c:pt idx="24" formatCode="0%">
                        <c:v>8.3847661454593738E-3</c:v>
                      </c:pt>
                      <c:pt idx="25" formatCode="0%">
                        <c:v>7.8230916773558666E-3</c:v>
                      </c:pt>
                      <c:pt idx="26" formatCode="0%">
                        <c:v>5.9180492230979723E-3</c:v>
                      </c:pt>
                      <c:pt idx="27" formatCode="0%">
                        <c:v>5.080673096811688E-3</c:v>
                      </c:pt>
                      <c:pt idx="28" formatCode="0%">
                        <c:v>6.2193875853376835E-3</c:v>
                      </c:pt>
                      <c:pt idx="29" formatCode="0%">
                        <c:v>1.3972087111857939E-2</c:v>
                      </c:pt>
                      <c:pt idx="30" formatCode="0%">
                        <c:v>1.5471167446698946E-2</c:v>
                      </c:pt>
                      <c:pt idx="31" formatCode="0%">
                        <c:v>2.2188674432829566E-2</c:v>
                      </c:pt>
                      <c:pt idx="32" formatCode="0%">
                        <c:v>2.8332179960792996E-2</c:v>
                      </c:pt>
                      <c:pt idx="33" formatCode="0%">
                        <c:v>3.1159748790029168E-2</c:v>
                      </c:pt>
                      <c:pt idx="34" formatCode="0%">
                        <c:v>3.5419093695916511E-2</c:v>
                      </c:pt>
                      <c:pt idx="35" formatCode="0%">
                        <c:v>3.4951132229317332E-2</c:v>
                      </c:pt>
                      <c:pt idx="36" formatCode="0%">
                        <c:v>3.7359557889621517E-2</c:v>
                      </c:pt>
                      <c:pt idx="37" formatCode="0%">
                        <c:v>4.1035842162578634E-2</c:v>
                      </c:pt>
                      <c:pt idx="38" formatCode="0%">
                        <c:v>4.3959847256713987E-2</c:v>
                      </c:pt>
                      <c:pt idx="39" formatCode="0%">
                        <c:v>4.0873671234171488E-2</c:v>
                      </c:pt>
                      <c:pt idx="40" formatCode="0%">
                        <c:v>4.7863224522510114E-2</c:v>
                      </c:pt>
                      <c:pt idx="41" formatCode="0%">
                        <c:v>4.5293108913100316E-2</c:v>
                      </c:pt>
                      <c:pt idx="42" formatCode="0%">
                        <c:v>4.5109571904041176E-2</c:v>
                      </c:pt>
                      <c:pt idx="43" formatCode="0%">
                        <c:v>4.4716515418239872E-2</c:v>
                      </c:pt>
                      <c:pt idx="44" formatCode="0%">
                        <c:v>4.4791824269593661E-2</c:v>
                      </c:pt>
                      <c:pt idx="45" formatCode="0%">
                        <c:v>4.5671292612526455E-2</c:v>
                      </c:pt>
                      <c:pt idx="46" formatCode="0%">
                        <c:v>4.5469438612751302E-2</c:v>
                      </c:pt>
                      <c:pt idx="47" formatCode="0%">
                        <c:v>4.6805388926582148E-2</c:v>
                      </c:pt>
                      <c:pt idx="48" formatCode="0%">
                        <c:v>4.7513787454829995E-2</c:v>
                      </c:pt>
                      <c:pt idx="49" formatCode="0%">
                        <c:v>4.8155199980695451E-2</c:v>
                      </c:pt>
                      <c:pt idx="50" formatCode="0%">
                        <c:v>4.970290365576182E-2</c:v>
                      </c:pt>
                      <c:pt idx="51" formatCode="0%">
                        <c:v>5.645709759718235E-2</c:v>
                      </c:pt>
                      <c:pt idx="52" formatCode="0%">
                        <c:v>5.0805419220933686E-2</c:v>
                      </c:pt>
                      <c:pt idx="53" formatCode="0%">
                        <c:v>5.0872747550750025E-2</c:v>
                      </c:pt>
                      <c:pt idx="54" formatCode="0%">
                        <c:v>5.1320485999612551E-2</c:v>
                      </c:pt>
                      <c:pt idx="55" formatCode="0%">
                        <c:v>5.3751515249950976E-2</c:v>
                      </c:pt>
                      <c:pt idx="56" formatCode="0%">
                        <c:v>5.2950418135867101E-2</c:v>
                      </c:pt>
                      <c:pt idx="57" formatCode="0%">
                        <c:v>5.3652364703405772E-2</c:v>
                      </c:pt>
                      <c:pt idx="58" formatCode="0%">
                        <c:v>5.5670843526618823E-2</c:v>
                      </c:pt>
                      <c:pt idx="59" formatCode="0%">
                        <c:v>5.6452999733569265E-2</c:v>
                      </c:pt>
                      <c:pt idx="60" formatCode="0%">
                        <c:v>5.6059298629701798E-2</c:v>
                      </c:pt>
                      <c:pt idx="61" formatCode="0%">
                        <c:v>5.6438633578312948E-2</c:v>
                      </c:pt>
                      <c:pt idx="62" formatCode="0%">
                        <c:v>5.88143357013554E-2</c:v>
                      </c:pt>
                      <c:pt idx="63" formatCode="0%">
                        <c:v>5.9529113930858635E-2</c:v>
                      </c:pt>
                      <c:pt idx="64" formatCode="0%">
                        <c:v>5.2414186114596341E-2</c:v>
                      </c:pt>
                      <c:pt idx="65" formatCode="0%">
                        <c:v>5.33165681643454E-2</c:v>
                      </c:pt>
                      <c:pt idx="66" formatCode="0%">
                        <c:v>5.5902228462350857E-2</c:v>
                      </c:pt>
                      <c:pt idx="67" formatCode="0%">
                        <c:v>5.7807082481697469E-2</c:v>
                      </c:pt>
                      <c:pt idx="68" formatCode="0%">
                        <c:v>6.0160531148409892E-2</c:v>
                      </c:pt>
                      <c:pt idx="69" formatCode="0%">
                        <c:v>6.2019918932719957E-2</c:v>
                      </c:pt>
                      <c:pt idx="70" formatCode="0%">
                        <c:v>6.1906106532260689E-2</c:v>
                      </c:pt>
                      <c:pt idx="71" formatCode="0%">
                        <c:v>6.2539707704972747E-2</c:v>
                      </c:pt>
                      <c:pt idx="72" formatCode="0%">
                        <c:v>6.7572910331651331E-2</c:v>
                      </c:pt>
                      <c:pt idx="73" formatCode="0%">
                        <c:v>6.9907850137293517E-2</c:v>
                      </c:pt>
                      <c:pt idx="74" formatCode="0%">
                        <c:v>6.8176540916447828E-2</c:v>
                      </c:pt>
                      <c:pt idx="75" formatCode="0%">
                        <c:v>6.5258978494430256E-2</c:v>
                      </c:pt>
                      <c:pt idx="76" formatCode="0%">
                        <c:v>9.2010792576944722E-2</c:v>
                      </c:pt>
                      <c:pt idx="77" formatCode="0%">
                        <c:v>9.4145680426412692E-2</c:v>
                      </c:pt>
                      <c:pt idx="78" formatCode="0%">
                        <c:v>9.3938824298499465E-2</c:v>
                      </c:pt>
                      <c:pt idx="79" formatCode="0%">
                        <c:v>9.1171458117608975E-2</c:v>
                      </c:pt>
                      <c:pt idx="80" formatCode="0%">
                        <c:v>9.0141184722017431E-2</c:v>
                      </c:pt>
                      <c:pt idx="81" formatCode="0%">
                        <c:v>8.9326841208320781E-2</c:v>
                      </c:pt>
                      <c:pt idx="82" formatCode="0%">
                        <c:v>8.7071761842288806E-2</c:v>
                      </c:pt>
                      <c:pt idx="83" formatCode="0%">
                        <c:v>8.4643333188339262E-2</c:v>
                      </c:pt>
                      <c:pt idx="84" formatCode="0%">
                        <c:v>7.7057235057578305E-2</c:v>
                      </c:pt>
                      <c:pt idx="85" formatCode="0%">
                        <c:v>7.1242639798952345E-2</c:v>
                      </c:pt>
                      <c:pt idx="86" formatCode="0%">
                        <c:v>6.7452391392991001E-2</c:v>
                      </c:pt>
                      <c:pt idx="87" formatCode="0%">
                        <c:v>6.6343984179030965E-2</c:v>
                      </c:pt>
                      <c:pt idx="88" formatCode="0%">
                        <c:v>4.5005852175661533E-2</c:v>
                      </c:pt>
                      <c:pt idx="89" formatCode="0%">
                        <c:v>4.0164246983219479E-2</c:v>
                      </c:pt>
                      <c:pt idx="90" formatCode="0%">
                        <c:v>3.7862605602324219E-2</c:v>
                      </c:pt>
                      <c:pt idx="91" formatCode="0%">
                        <c:v>3.4373369800913788E-2</c:v>
                      </c:pt>
                      <c:pt idx="92" formatCode="0%">
                        <c:v>2.9911940796514117E-2</c:v>
                      </c:pt>
                      <c:pt idx="93" formatCode="0%">
                        <c:v>2.5313516763418951E-2</c:v>
                      </c:pt>
                      <c:pt idx="94" formatCode="0%">
                        <c:v>2.5770782258675035E-2</c:v>
                      </c:pt>
                      <c:pt idx="95" formatCode="0%">
                        <c:v>2.6756198398365651E-2</c:v>
                      </c:pt>
                      <c:pt idx="96" formatCode="0%">
                        <c:v>2.8467688638241399E-2</c:v>
                      </c:pt>
                      <c:pt idx="97" formatCode="0%">
                        <c:v>3.0192137826594079E-2</c:v>
                      </c:pt>
                      <c:pt idx="98" formatCode="0%">
                        <c:v>3.1929746899343484E-2</c:v>
                      </c:pt>
                      <c:pt idx="99" formatCode="0%">
                        <c:v>3.1369978904321028E-2</c:v>
                      </c:pt>
                      <c:pt idx="100" formatCode="0%">
                        <c:v>3.5699231236139821E-2</c:v>
                      </c:pt>
                      <c:pt idx="101" formatCode="0%">
                        <c:v>3.6659328211550699E-2</c:v>
                      </c:pt>
                      <c:pt idx="102" formatCode="0%">
                        <c:v>3.5091499493000167E-2</c:v>
                      </c:pt>
                      <c:pt idx="103" formatCode="0%">
                        <c:v>3.4365211044411072E-2</c:v>
                      </c:pt>
                      <c:pt idx="104" formatCode="0%">
                        <c:v>3.4654114242980427E-2</c:v>
                      </c:pt>
                      <c:pt idx="105" formatCode="0%">
                        <c:v>3.3911735978833395E-2</c:v>
                      </c:pt>
                      <c:pt idx="106" formatCode="0%">
                        <c:v>2.9785038325510244E-2</c:v>
                      </c:pt>
                      <c:pt idx="107" formatCode="0%">
                        <c:v>2.613825693133328E-2</c:v>
                      </c:pt>
                      <c:pt idx="108" formatCode="0%">
                        <c:v>2.546833806900577E-2</c:v>
                      </c:pt>
                      <c:pt idx="109" formatCode="0%">
                        <c:v>2.341373076732061E-2</c:v>
                      </c:pt>
                      <c:pt idx="110" formatCode="0%">
                        <c:v>2.0115237646927468E-2</c:v>
                      </c:pt>
                      <c:pt idx="111" formatCode="0%">
                        <c:v>-2.3178726942078228E-2</c:v>
                      </c:pt>
                      <c:pt idx="112" formatCode="0%">
                        <c:v>-0.10939688021004847</c:v>
                      </c:pt>
                      <c:pt idx="113" formatCode="0%">
                        <c:v>-0.20190724040976502</c:v>
                      </c:pt>
                      <c:pt idx="114" formatCode="0%">
                        <c:v>-0.30003875110922673</c:v>
                      </c:pt>
                      <c:pt idx="115" formatCode="0%">
                        <c:v>-0.39382659492040006</c:v>
                      </c:pt>
                      <c:pt idx="116" formatCode="0%">
                        <c:v>-0.47880575953275029</c:v>
                      </c:pt>
                      <c:pt idx="117" formatCode="0%">
                        <c:v>-0.55585938079135988</c:v>
                      </c:pt>
                      <c:pt idx="118" formatCode="0%">
                        <c:v>-0.6313252424204987</c:v>
                      </c:pt>
                      <c:pt idx="119" formatCode="0%">
                        <c:v>-0.69136477105260374</c:v>
                      </c:pt>
                      <c:pt idx="120" formatCode="0%">
                        <c:v>-0.75681990223438889</c:v>
                      </c:pt>
                      <c:pt idx="121" formatCode="0%">
                        <c:v>-0.81686968157357076</c:v>
                      </c:pt>
                      <c:pt idx="122" formatCode="0%">
                        <c:v>-0.8764768845891614</c:v>
                      </c:pt>
                      <c:pt idx="123" formatCode="0%">
                        <c:v>-0.90291493050862248</c:v>
                      </c:pt>
                      <c:pt idx="124" formatCode="0%">
                        <c:v>-0.89152878103202982</c:v>
                      </c:pt>
                      <c:pt idx="125" formatCode="0%">
                        <c:v>-0.87520529024817795</c:v>
                      </c:pt>
                      <c:pt idx="126" formatCode="0%">
                        <c:v>-0.85040467104825168</c:v>
                      </c:pt>
                      <c:pt idx="127" formatCode="0%">
                        <c:v>-0.82213045408858265</c:v>
                      </c:pt>
                      <c:pt idx="128" formatCode="0%">
                        <c:v>-0.78445619670484956</c:v>
                      </c:pt>
                      <c:pt idx="129" formatCode="0%">
                        <c:v>-0.72090975413524905</c:v>
                      </c:pt>
                      <c:pt idx="130" formatCode="0%">
                        <c:v>-0.59894394812995022</c:v>
                      </c:pt>
                      <c:pt idx="131" formatCode="0%">
                        <c:v>-0.43988769631975649</c:v>
                      </c:pt>
                      <c:pt idx="132" formatCode="0%">
                        <c:v>-0.20061109736469937</c:v>
                      </c:pt>
                      <c:pt idx="133" formatCode="0%">
                        <c:v>0.16068529985494795</c:v>
                      </c:pt>
                      <c:pt idx="134" formatCode="0%">
                        <c:v>0.9628899277598848</c:v>
                      </c:pt>
                      <c:pt idx="135" formatCode="0%">
                        <c:v>2.0551948970871994</c:v>
                      </c:pt>
                      <c:pt idx="136" formatCode="0%">
                        <c:v>2.6096698982478008</c:v>
                      </c:pt>
                      <c:pt idx="137" formatCode="0%">
                        <c:v>3.1569501819667143</c:v>
                      </c:pt>
                      <c:pt idx="138" formatCode="0%">
                        <c:v>3.6349849664923961</c:v>
                      </c:pt>
                    </c:numCache>
                  </c:numRef>
                </c:val>
                <c:smooth val="0"/>
                <c:extLst xmlns:c15="http://schemas.microsoft.com/office/drawing/2012/chart">
                  <c:ext xmlns:c16="http://schemas.microsoft.com/office/drawing/2014/chart" uri="{C3380CC4-5D6E-409C-BE32-E72D297353CC}">
                    <c16:uniqueId val="{00000001-E215-440E-ACFF-437291917522}"/>
                  </c:ext>
                </c:extLst>
              </c15:ser>
            </c15:filteredLineSeries>
            <c15:filteredLine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flow'!$D$8:$D$146</c15:sqref>
                        </c15:formulaRef>
                      </c:ext>
                    </c:extLst>
                    <c:numCache>
                      <c:formatCode>_(* #,##0_);_(* \(#,##0\);_(* "-"??_);_(@_)</c:formatCode>
                      <c:ptCount val="139"/>
                      <c:pt idx="0">
                        <c:v>61040828</c:v>
                      </c:pt>
                      <c:pt idx="1">
                        <c:v>61207475</c:v>
                      </c:pt>
                      <c:pt idx="2">
                        <c:v>61224308</c:v>
                      </c:pt>
                      <c:pt idx="3">
                        <c:v>61304132</c:v>
                      </c:pt>
                      <c:pt idx="4">
                        <c:v>62649332</c:v>
                      </c:pt>
                      <c:pt idx="5">
                        <c:v>63213463</c:v>
                      </c:pt>
                      <c:pt idx="6">
                        <c:v>63578677</c:v>
                      </c:pt>
                      <c:pt idx="7">
                        <c:v>63800409</c:v>
                      </c:pt>
                      <c:pt idx="8">
                        <c:v>63895590</c:v>
                      </c:pt>
                      <c:pt idx="9">
                        <c:v>64048920</c:v>
                      </c:pt>
                      <c:pt idx="10">
                        <c:v>64046541</c:v>
                      </c:pt>
                      <c:pt idx="11">
                        <c:v>64076151</c:v>
                      </c:pt>
                      <c:pt idx="12">
                        <c:v>64729788</c:v>
                      </c:pt>
                      <c:pt idx="13">
                        <c:v>64873508</c:v>
                      </c:pt>
                      <c:pt idx="14">
                        <c:v>65062973</c:v>
                      </c:pt>
                      <c:pt idx="15">
                        <c:v>65446406</c:v>
                      </c:pt>
                      <c:pt idx="16">
                        <c:v>65436894</c:v>
                      </c:pt>
                      <c:pt idx="17">
                        <c:v>65379157</c:v>
                      </c:pt>
                      <c:pt idx="18">
                        <c:v>65476603</c:v>
                      </c:pt>
                      <c:pt idx="19">
                        <c:v>65168934</c:v>
                      </c:pt>
                      <c:pt idx="20">
                        <c:v>65036902</c:v>
                      </c:pt>
                      <c:pt idx="21">
                        <c:v>65070420</c:v>
                      </c:pt>
                      <c:pt idx="22">
                        <c:v>65058775</c:v>
                      </c:pt>
                      <c:pt idx="23">
                        <c:v>65213671</c:v>
                      </c:pt>
                      <c:pt idx="24">
                        <c:v>65311397</c:v>
                      </c:pt>
                      <c:pt idx="25">
                        <c:v>65344928</c:v>
                      </c:pt>
                      <c:pt idx="26">
                        <c:v>65401576</c:v>
                      </c:pt>
                      <c:pt idx="27">
                        <c:v>65626755</c:v>
                      </c:pt>
                      <c:pt idx="28">
                        <c:v>65579171</c:v>
                      </c:pt>
                      <c:pt idx="29">
                        <c:v>65843920</c:v>
                      </c:pt>
                      <c:pt idx="30">
                        <c:v>66097452</c:v>
                      </c:pt>
                      <c:pt idx="31">
                        <c:v>66408218</c:v>
                      </c:pt>
                      <c:pt idx="32">
                        <c:v>66852891</c:v>
                      </c:pt>
                      <c:pt idx="33">
                        <c:v>67019189</c:v>
                      </c:pt>
                      <c:pt idx="34">
                        <c:v>67243471</c:v>
                      </c:pt>
                      <c:pt idx="35">
                        <c:v>67228978</c:v>
                      </c:pt>
                      <c:pt idx="36">
                        <c:v>67360579</c:v>
                      </c:pt>
                      <c:pt idx="37">
                        <c:v>67525199</c:v>
                      </c:pt>
                      <c:pt idx="38">
                        <c:v>67550016</c:v>
                      </c:pt>
                      <c:pt idx="39">
                        <c:v>67357957</c:v>
                      </c:pt>
                      <c:pt idx="40">
                        <c:v>67706349</c:v>
                      </c:pt>
                      <c:pt idx="41">
                        <c:v>67798489</c:v>
                      </c:pt>
                      <c:pt idx="42">
                        <c:v>67835754</c:v>
                      </c:pt>
                      <c:pt idx="43">
                        <c:v>67860369</c:v>
                      </c:pt>
                      <c:pt idx="44">
                        <c:v>67959245</c:v>
                      </c:pt>
                      <c:pt idx="45">
                        <c:v>67964063</c:v>
                      </c:pt>
                      <c:pt idx="46">
                        <c:v>67976665</c:v>
                      </c:pt>
                      <c:pt idx="47">
                        <c:v>68021538</c:v>
                      </c:pt>
                      <c:pt idx="48">
                        <c:v>68122651</c:v>
                      </c:pt>
                      <c:pt idx="49">
                        <c:v>68173261</c:v>
                      </c:pt>
                      <c:pt idx="50">
                        <c:v>68219651</c:v>
                      </c:pt>
                      <c:pt idx="51">
                        <c:v>68397296</c:v>
                      </c:pt>
                      <c:pt idx="52">
                        <c:v>68337835</c:v>
                      </c:pt>
                      <c:pt idx="53">
                        <c:v>68450985</c:v>
                      </c:pt>
                      <c:pt idx="54">
                        <c:v>68528940</c:v>
                      </c:pt>
                      <c:pt idx="55">
                        <c:v>68843917</c:v>
                      </c:pt>
                      <c:pt idx="56">
                        <c:v>69128306</c:v>
                      </c:pt>
                      <c:pt idx="57">
                        <c:v>69334847</c:v>
                      </c:pt>
                      <c:pt idx="58">
                        <c:v>69630423</c:v>
                      </c:pt>
                      <c:pt idx="59">
                        <c:v>69803099</c:v>
                      </c:pt>
                      <c:pt idx="60">
                        <c:v>69844571</c:v>
                      </c:pt>
                      <c:pt idx="61">
                        <c:v>69946036</c:v>
                      </c:pt>
                      <c:pt idx="62">
                        <c:v>70206693</c:v>
                      </c:pt>
                      <c:pt idx="63">
                        <c:v>70419322</c:v>
                      </c:pt>
                      <c:pt idx="64">
                        <c:v>70362714</c:v>
                      </c:pt>
                      <c:pt idx="65">
                        <c:v>70367550</c:v>
                      </c:pt>
                      <c:pt idx="66">
                        <c:v>70355425</c:v>
                      </c:pt>
                      <c:pt idx="67">
                        <c:v>70585908</c:v>
                      </c:pt>
                      <c:pt idx="68">
                        <c:v>70643968</c:v>
                      </c:pt>
                      <c:pt idx="69">
                        <c:v>70716846</c:v>
                      </c:pt>
                      <c:pt idx="70">
                        <c:v>70652944</c:v>
                      </c:pt>
                      <c:pt idx="71">
                        <c:v>70777423</c:v>
                      </c:pt>
                      <c:pt idx="72">
                        <c:v>71041459</c:v>
                      </c:pt>
                      <c:pt idx="73">
                        <c:v>71269291</c:v>
                      </c:pt>
                      <c:pt idx="74">
                        <c:v>71363953</c:v>
                      </c:pt>
                      <c:pt idx="75">
                        <c:v>71402095</c:v>
                      </c:pt>
                      <c:pt idx="76">
                        <c:v>72085823</c:v>
                      </c:pt>
                      <c:pt idx="77">
                        <c:v>72255512</c:v>
                      </c:pt>
                      <c:pt idx="78">
                        <c:v>72393679</c:v>
                      </c:pt>
                      <c:pt idx="79">
                        <c:v>72462105</c:v>
                      </c:pt>
                      <c:pt idx="80">
                        <c:v>72574605</c:v>
                      </c:pt>
                      <c:pt idx="81">
                        <c:v>72709761</c:v>
                      </c:pt>
                      <c:pt idx="82">
                        <c:v>72882024</c:v>
                      </c:pt>
                      <c:pt idx="83">
                        <c:v>73063358</c:v>
                      </c:pt>
                      <c:pt idx="84">
                        <c:v>73212046</c:v>
                      </c:pt>
                      <c:pt idx="85">
                        <c:v>73215838</c:v>
                      </c:pt>
                      <c:pt idx="86">
                        <c:v>73283887</c:v>
                      </c:pt>
                      <c:pt idx="87">
                        <c:v>73583994</c:v>
                      </c:pt>
                      <c:pt idx="88">
                        <c:v>73385387</c:v>
                      </c:pt>
                      <c:pt idx="89">
                        <c:v>73514964</c:v>
                      </c:pt>
                      <c:pt idx="90">
                        <c:v>73835696</c:v>
                      </c:pt>
                      <c:pt idx="91">
                        <c:v>74101181</c:v>
                      </c:pt>
                      <c:pt idx="92">
                        <c:v>74278095</c:v>
                      </c:pt>
                      <c:pt idx="93">
                        <c:v>74309290</c:v>
                      </c:pt>
                      <c:pt idx="94">
                        <c:v>74588211</c:v>
                      </c:pt>
                      <c:pt idx="95">
                        <c:v>74811337</c:v>
                      </c:pt>
                      <c:pt idx="96">
                        <c:v>74996059</c:v>
                      </c:pt>
                      <c:pt idx="97">
                        <c:v>75189324</c:v>
                      </c:pt>
                      <c:pt idx="98">
                        <c:v>75349721</c:v>
                      </c:pt>
                      <c:pt idx="99">
                        <c:v>75425230</c:v>
                      </c:pt>
                      <c:pt idx="100">
                        <c:v>75667172</c:v>
                      </c:pt>
                      <c:pt idx="101">
                        <c:v>75793909</c:v>
                      </c:pt>
                      <c:pt idx="102">
                        <c:v>75944345</c:v>
                      </c:pt>
                      <c:pt idx="103">
                        <c:v>75884093</c:v>
                      </c:pt>
                      <c:pt idx="104">
                        <c:v>75905406</c:v>
                      </c:pt>
                      <c:pt idx="105">
                        <c:v>75747893</c:v>
                      </c:pt>
                      <c:pt idx="106">
                        <c:v>75781363</c:v>
                      </c:pt>
                      <c:pt idx="107">
                        <c:v>75864828</c:v>
                      </c:pt>
                      <c:pt idx="108">
                        <c:v>76023706</c:v>
                      </c:pt>
                      <c:pt idx="109">
                        <c:v>76158265</c:v>
                      </c:pt>
                      <c:pt idx="110">
                        <c:v>76089780</c:v>
                      </c:pt>
                      <c:pt idx="111">
                        <c:v>72853465</c:v>
                      </c:pt>
                      <c:pt idx="112">
                        <c:v>66674387</c:v>
                      </c:pt>
                      <c:pt idx="113">
                        <c:v>60560147</c:v>
                      </c:pt>
                      <c:pt idx="114">
                        <c:v>54078857</c:v>
                      </c:pt>
                      <c:pt idx="115">
                        <c:v>47577149</c:v>
                      </c:pt>
                      <c:pt idx="116">
                        <c:v>41647102</c:v>
                      </c:pt>
                      <c:pt idx="117">
                        <c:v>36404792</c:v>
                      </c:pt>
                      <c:pt idx="118">
                        <c:v>30959980</c:v>
                      </c:pt>
                      <c:pt idx="119">
                        <c:v>25830668</c:v>
                      </c:pt>
                      <c:pt idx="120">
                        <c:v>20590898</c:v>
                      </c:pt>
                      <c:pt idx="121">
                        <c:v>15471373</c:v>
                      </c:pt>
                      <c:pt idx="122">
                        <c:v>10787419</c:v>
                      </c:pt>
                      <c:pt idx="123">
                        <c:v>8369085</c:v>
                      </c:pt>
                      <c:pt idx="124">
                        <c:v>8643239</c:v>
                      </c:pt>
                      <c:pt idx="125">
                        <c:v>8994383</c:v>
                      </c:pt>
                      <c:pt idx="126">
                        <c:v>9465879</c:v>
                      </c:pt>
                      <c:pt idx="127">
                        <c:v>9991493</c:v>
                      </c:pt>
                      <c:pt idx="128">
                        <c:v>10696572</c:v>
                      </c:pt>
                      <c:pt idx="129">
                        <c:v>11895969</c:v>
                      </c:pt>
                      <c:pt idx="130">
                        <c:v>13555484</c:v>
                      </c:pt>
                      <c:pt idx="131">
                        <c:v>15653075</c:v>
                      </c:pt>
                      <c:pt idx="132">
                        <c:v>17468928</c:v>
                      </c:pt>
                      <c:pt idx="133">
                        <c:v>19243756</c:v>
                      </c:pt>
                      <c:pt idx="134">
                        <c:v>21477085</c:v>
                      </c:pt>
                      <c:pt idx="135">
                        <c:v>24886343</c:v>
                      </c:pt>
                      <c:pt idx="136">
                        <c:v>29171161</c:v>
                      </c:pt>
                      <c:pt idx="137">
                        <c:v>33588639</c:v>
                      </c:pt>
                      <c:pt idx="138">
                        <c:v>38429814</c:v>
                      </c:pt>
                    </c:numCache>
                  </c:numRef>
                </c:val>
                <c:smooth val="0"/>
                <c:extLst xmlns:c15="http://schemas.microsoft.com/office/drawing/2012/chart">
                  <c:ext xmlns:c16="http://schemas.microsoft.com/office/drawing/2014/chart" uri="{C3380CC4-5D6E-409C-BE32-E72D297353CC}">
                    <c16:uniqueId val="{00000002-E215-440E-ACFF-437291917522}"/>
                  </c:ext>
                </c:extLst>
              </c15:ser>
            </c15:filteredLineSeries>
            <c15:filteredLine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flow'!$E$8:$E$146</c15:sqref>
                        </c15:formulaRef>
                      </c:ext>
                    </c:extLst>
                    <c:numCache>
                      <c:formatCode>General</c:formatCode>
                      <c:ptCount val="139"/>
                      <c:pt idx="12" formatCode="0%">
                        <c:v>6.0434304724700003E-2</c:v>
                      </c:pt>
                      <c:pt idx="13" formatCode="0%">
                        <c:v>5.9895184370863198E-2</c:v>
                      </c:pt>
                      <c:pt idx="14" formatCode="0%">
                        <c:v>6.2698381172393167E-2</c:v>
                      </c:pt>
                      <c:pt idx="15" formatCode="0%">
                        <c:v>6.7569246392722757E-2</c:v>
                      </c:pt>
                      <c:pt idx="16" formatCode="0%">
                        <c:v>4.4494680326360066E-2</c:v>
                      </c:pt>
                      <c:pt idx="17" formatCode="0%">
                        <c:v>3.4260011985105136E-2</c:v>
                      </c:pt>
                      <c:pt idx="18" formatCode="0%">
                        <c:v>2.9851612042823727E-2</c:v>
                      </c:pt>
                      <c:pt idx="19" formatCode="0%">
                        <c:v>2.1450097600471497E-2</c:v>
                      </c:pt>
                      <c:pt idx="20" formatCode="0%">
                        <c:v>1.7862140407499172E-2</c:v>
                      </c:pt>
                      <c:pt idx="21" formatCode="0%">
                        <c:v>1.5948746676758951E-2</c:v>
                      </c:pt>
                      <c:pt idx="22" formatCode="0%">
                        <c:v>1.5804663049640729E-2</c:v>
                      </c:pt>
                      <c:pt idx="23" formatCode="0%">
                        <c:v>1.7752626870487273E-2</c:v>
                      </c:pt>
                      <c:pt idx="24" formatCode="0%">
                        <c:v>8.9851831431921273E-3</c:v>
                      </c:pt>
                      <c:pt idx="25" formatCode="0%">
                        <c:v>7.2667567167787502E-3</c:v>
                      </c:pt>
                      <c:pt idx="26" formatCode="0%">
                        <c:v>5.2042349801629875E-3</c:v>
                      </c:pt>
                      <c:pt idx="27" formatCode="0%">
                        <c:v>2.7556746202381226E-3</c:v>
                      </c:pt>
                      <c:pt idx="28" formatCode="0%">
                        <c:v>2.1742627331914621E-3</c:v>
                      </c:pt>
                      <c:pt idx="29" formatCode="0%">
                        <c:v>7.1087334454312404E-3</c:v>
                      </c:pt>
                      <c:pt idx="30" formatCode="0%">
                        <c:v>9.4819977145118532E-3</c:v>
                      </c:pt>
                      <c:pt idx="31" formatCode="0%">
                        <c:v>1.9016484142582415E-2</c:v>
                      </c:pt>
                      <c:pt idx="32" formatCode="0%">
                        <c:v>2.7922440094086891E-2</c:v>
                      </c:pt>
                      <c:pt idx="33" formatCode="0%">
                        <c:v>2.9948615668993685E-2</c:v>
                      </c:pt>
                      <c:pt idx="34" formatCode="0%">
                        <c:v>3.358034331264307E-2</c:v>
                      </c:pt>
                      <c:pt idx="35" formatCode="0%">
                        <c:v>3.0903136859141082E-2</c:v>
                      </c:pt>
                      <c:pt idx="36" formatCode="0%">
                        <c:v>3.1375565278445969E-2</c:v>
                      </c:pt>
                      <c:pt idx="37" formatCode="0%">
                        <c:v>3.3365573530052706E-2</c:v>
                      </c:pt>
                      <c:pt idx="38" formatCode="0%">
                        <c:v>3.2849972911967749E-2</c:v>
                      </c:pt>
                      <c:pt idx="39" formatCode="0%">
                        <c:v>2.6379515488766738E-2</c:v>
                      </c:pt>
                      <c:pt idx="40" formatCode="0%">
                        <c:v>3.2436793078704819E-2</c:v>
                      </c:pt>
                      <c:pt idx="41" formatCode="0%">
                        <c:v>2.968488206655983E-2</c:v>
                      </c:pt>
                      <c:pt idx="42" formatCode="0%">
                        <c:v>2.6299077307851443E-2</c:v>
                      </c:pt>
                      <c:pt idx="43" formatCode="0%">
                        <c:v>2.1867037600677677E-2</c:v>
                      </c:pt>
                      <c:pt idx="44" formatCode="0%">
                        <c:v>1.6549082372518491E-2</c:v>
                      </c:pt>
                      <c:pt idx="45" formatCode="0%">
                        <c:v>1.4098559145500851E-2</c:v>
                      </c:pt>
                      <c:pt idx="46" formatCode="0%">
                        <c:v>1.0903571589872272E-2</c:v>
                      </c:pt>
                      <c:pt idx="47" formatCode="0%">
                        <c:v>1.1788963979193615E-2</c:v>
                      </c:pt>
                      <c:pt idx="48" formatCode="0%">
                        <c:v>1.1313323182688202E-2</c:v>
                      </c:pt>
                      <c:pt idx="49" formatCode="0%">
                        <c:v>9.5973356553899231E-3</c:v>
                      </c:pt>
                      <c:pt idx="50" formatCode="0%">
                        <c:v>9.9131730775607815E-3</c:v>
                      </c:pt>
                      <c:pt idx="51" formatCode="0%">
                        <c:v>1.5430084971252913E-2</c:v>
                      </c:pt>
                      <c:pt idx="52" formatCode="0%">
                        <c:v>9.3268358038328131E-3</c:v>
                      </c:pt>
                      <c:pt idx="53" formatCode="0%">
                        <c:v>9.624049291128008E-3</c:v>
                      </c:pt>
                      <c:pt idx="54" formatCode="0%">
                        <c:v>1.0218593575299539E-2</c:v>
                      </c:pt>
                      <c:pt idx="55" formatCode="0%">
                        <c:v>1.449370250256081E-2</c:v>
                      </c:pt>
                      <c:pt idx="56" formatCode="0%">
                        <c:v>1.7202383575626833E-2</c:v>
                      </c:pt>
                      <c:pt idx="57" formatCode="0%">
                        <c:v>2.0169247385931004E-2</c:v>
                      </c:pt>
                      <c:pt idx="58" formatCode="0%">
                        <c:v>2.432831913716273E-2</c:v>
                      </c:pt>
                      <c:pt idx="59" formatCode="0%">
                        <c:v>2.6191130815066251E-2</c:v>
                      </c:pt>
                      <c:pt idx="60" formatCode="0%">
                        <c:v>2.5276761469544103E-2</c:v>
                      </c:pt>
                      <c:pt idx="61" formatCode="0%">
                        <c:v>2.6003963636124141E-2</c:v>
                      </c:pt>
                      <c:pt idx="62" formatCode="0%">
                        <c:v>2.9127120571167977E-2</c:v>
                      </c:pt>
                      <c:pt idx="63" formatCode="0%">
                        <c:v>2.9562952313202558E-2</c:v>
                      </c:pt>
                      <c:pt idx="64" formatCode="0%">
                        <c:v>2.9630423615263784E-2</c:v>
                      </c:pt>
                      <c:pt idx="65" formatCode="0%">
                        <c:v>2.7999085769182138E-2</c:v>
                      </c:pt>
                      <c:pt idx="66" formatCode="0%">
                        <c:v>2.6652754296214123E-2</c:v>
                      </c:pt>
                      <c:pt idx="67" formatCode="0%">
                        <c:v>2.5303484692772493E-2</c:v>
                      </c:pt>
                      <c:pt idx="68" formatCode="0%">
                        <c:v>2.1925345603000888E-2</c:v>
                      </c:pt>
                      <c:pt idx="69" formatCode="0%">
                        <c:v>1.9932242729258493E-2</c:v>
                      </c:pt>
                      <c:pt idx="70" formatCode="0%">
                        <c:v>1.4684974698487757E-2</c:v>
                      </c:pt>
                      <c:pt idx="71" formatCode="0%">
                        <c:v>1.395817684254964E-2</c:v>
                      </c:pt>
                      <c:pt idx="72" formatCode="0%">
                        <c:v>1.7136450018427344E-2</c:v>
                      </c:pt>
                      <c:pt idx="73" formatCode="0%">
                        <c:v>1.8918227188743048E-2</c:v>
                      </c:pt>
                      <c:pt idx="74" formatCode="0%">
                        <c:v>1.6483613606469116E-2</c:v>
                      </c:pt>
                      <c:pt idx="75" formatCode="0%">
                        <c:v>1.395601337939607E-2</c:v>
                      </c:pt>
                      <c:pt idx="76" formatCode="0%">
                        <c:v>2.4488950213034703E-2</c:v>
                      </c:pt>
                      <c:pt idx="77" formatCode="0%">
                        <c:v>2.6830009002729242E-2</c:v>
                      </c:pt>
                      <c:pt idx="78" formatCode="0%">
                        <c:v>2.897081497269045E-2</c:v>
                      </c:pt>
                      <c:pt idx="79" formatCode="0%">
                        <c:v>2.6580333853607155E-2</c:v>
                      </c:pt>
                      <c:pt idx="80" formatCode="0%">
                        <c:v>2.7329113223085091E-2</c:v>
                      </c:pt>
                      <c:pt idx="81" formatCode="0%">
                        <c:v>2.8181616018338827E-2</c:v>
                      </c:pt>
                      <c:pt idx="82" formatCode="0%">
                        <c:v>3.154971150246761E-2</c:v>
                      </c:pt>
                      <c:pt idx="83" formatCode="0%">
                        <c:v>3.2297516681272787E-2</c:v>
                      </c:pt>
                      <c:pt idx="84" formatCode="0%">
                        <c:v>3.0553806615936759E-2</c:v>
                      </c:pt>
                      <c:pt idx="85" formatCode="0%">
                        <c:v>2.7312562994347735E-2</c:v>
                      </c:pt>
                      <c:pt idx="86" formatCode="0%">
                        <c:v>2.6903414389054373E-2</c:v>
                      </c:pt>
                      <c:pt idx="87" formatCode="0%">
                        <c:v>3.0557912901575227E-2</c:v>
                      </c:pt>
                      <c:pt idx="88" formatCode="0%">
                        <c:v>1.8028010861442199E-2</c:v>
                      </c:pt>
                      <c:pt idx="89" formatCode="0%">
                        <c:v>1.743053180496458E-2</c:v>
                      </c:pt>
                      <c:pt idx="90" formatCode="0%">
                        <c:v>1.9919100948026139E-2</c:v>
                      </c:pt>
                      <c:pt idx="91" formatCode="0%">
                        <c:v>2.2619767946294136E-2</c:v>
                      </c:pt>
                      <c:pt idx="92" formatCode="0%">
                        <c:v>2.3472260028146209E-2</c:v>
                      </c:pt>
                      <c:pt idx="93" formatCode="0%">
                        <c:v>2.1998820763556078E-2</c:v>
                      </c:pt>
                      <c:pt idx="94" formatCode="0%">
                        <c:v>2.341025820029367E-2</c:v>
                      </c:pt>
                      <c:pt idx="95" formatCode="0%">
                        <c:v>2.3924153609255136E-2</c:v>
                      </c:pt>
                      <c:pt idx="96" formatCode="0%">
                        <c:v>2.4367752268526957E-2</c:v>
                      </c:pt>
                      <c:pt idx="97" formatCode="0%">
                        <c:v>2.6954359246697417E-2</c:v>
                      </c:pt>
                      <c:pt idx="98" formatCode="0%">
                        <c:v>2.8189470899653561E-2</c:v>
                      </c:pt>
                      <c:pt idx="99" formatCode="0%">
                        <c:v>2.5022235134450573E-2</c:v>
                      </c:pt>
                      <c:pt idx="100" formatCode="0%">
                        <c:v>3.1093179354630917E-2</c:v>
                      </c:pt>
                      <c:pt idx="101" formatCode="0%">
                        <c:v>3.0999743127127152E-2</c:v>
                      </c:pt>
                      <c:pt idx="102" formatCode="0%">
                        <c:v>2.8558666258119921E-2</c:v>
                      </c:pt>
                      <c:pt idx="103" formatCode="0%">
                        <c:v>2.4060507213778413E-2</c:v>
                      </c:pt>
                      <c:pt idx="104" formatCode="0%">
                        <c:v>2.1908356696546942E-2</c:v>
                      </c:pt>
                      <c:pt idx="105" formatCode="0%">
                        <c:v>1.9359665527688395E-2</c:v>
                      </c:pt>
                      <c:pt idx="106" formatCode="0%">
                        <c:v>1.599652256038156E-2</c:v>
                      </c:pt>
                      <c:pt idx="107" formatCode="0%">
                        <c:v>1.408196995597071E-2</c:v>
                      </c:pt>
                      <c:pt idx="108" formatCode="0%">
                        <c:v>1.3702680030159984E-2</c:v>
                      </c:pt>
                      <c:pt idx="109" formatCode="0%">
                        <c:v>1.2886683221144534E-2</c:v>
                      </c:pt>
                      <c:pt idx="110" formatCode="0%">
                        <c:v>9.8216554776626181E-3</c:v>
                      </c:pt>
                      <c:pt idx="111" formatCode="0%">
                        <c:v>-3.4096879784125282E-2</c:v>
                      </c:pt>
                      <c:pt idx="112" formatCode="0%">
                        <c:v>-0.11884658514791593</c:v>
                      </c:pt>
                      <c:pt idx="113" formatCode="0%">
                        <c:v>-0.20098926419008156</c:v>
                      </c:pt>
                      <c:pt idx="114" formatCode="0%">
                        <c:v>-0.28791463011498747</c:v>
                      </c:pt>
                      <c:pt idx="115" formatCode="0%">
                        <c:v>-0.37302869258778648</c:v>
                      </c:pt>
                      <c:pt idx="116" formatCode="0%">
                        <c:v>-0.45132890798318109</c:v>
                      </c:pt>
                      <c:pt idx="117" formatCode="0%">
                        <c:v>-0.51939531836218866</c:v>
                      </c:pt>
                      <c:pt idx="118" formatCode="0%">
                        <c:v>-0.59145654321366592</c:v>
                      </c:pt>
                      <c:pt idx="119" formatCode="0%">
                        <c:v>-0.65951721395848939</c:v>
                      </c:pt>
                      <c:pt idx="120" formatCode="0%">
                        <c:v>-0.72915161489233371</c:v>
                      </c:pt>
                      <c:pt idx="121" formatCode="0%">
                        <c:v>-0.79685234425968077</c:v>
                      </c:pt>
                      <c:pt idx="122" formatCode="0%">
                        <c:v>-0.85822775410837038</c:v>
                      </c:pt>
                      <c:pt idx="123" formatCode="0%">
                        <c:v>-0.88512440691736483</c:v>
                      </c:pt>
                      <c:pt idx="124" formatCode="0%">
                        <c:v>-0.8703664272158963</c:v>
                      </c:pt>
                      <c:pt idx="125" formatCode="0%">
                        <c:v>-0.85148016566076035</c:v>
                      </c:pt>
                      <c:pt idx="126" formatCode="0%">
                        <c:v>-0.82496155567785023</c:v>
                      </c:pt>
                      <c:pt idx="127" formatCode="0%">
                        <c:v>-0.7899938686952428</c:v>
                      </c:pt>
                      <c:pt idx="128" formatCode="0%">
                        <c:v>-0.74316167304990388</c:v>
                      </c:pt>
                      <c:pt idx="129" formatCode="0%">
                        <c:v>-0.67323068347705439</c:v>
                      </c:pt>
                      <c:pt idx="130" formatCode="0%">
                        <c:v>-0.56216108666736864</c:v>
                      </c:pt>
                      <c:pt idx="131" formatCode="0%">
                        <c:v>-0.39401199380519314</c:v>
                      </c:pt>
                      <c:pt idx="132" formatCode="0%">
                        <c:v>-0.1516189337638407</c:v>
                      </c:pt>
                      <c:pt idx="133" formatCode="0%">
                        <c:v>0.24382987857638749</c:v>
                      </c:pt>
                      <c:pt idx="134" formatCode="0%">
                        <c:v>0.99093824018516385</c:v>
                      </c:pt>
                      <c:pt idx="135" formatCode="0%">
                        <c:v>1.9736038049559779</c:v>
                      </c:pt>
                      <c:pt idx="136" formatCode="0%">
                        <c:v>2.3750265380836977</c:v>
                      </c:pt>
                      <c:pt idx="137" formatCode="0%">
                        <c:v>2.734401681582828</c:v>
                      </c:pt>
                      <c:pt idx="138" formatCode="0%">
                        <c:v>3.0598251889761108</c:v>
                      </c:pt>
                    </c:numCache>
                  </c:numRef>
                </c:val>
                <c:smooth val="0"/>
                <c:extLst xmlns:c15="http://schemas.microsoft.com/office/drawing/2012/chart">
                  <c:ext xmlns:c16="http://schemas.microsoft.com/office/drawing/2014/chart" uri="{C3380CC4-5D6E-409C-BE32-E72D297353CC}">
                    <c16:uniqueId val="{00000003-E215-440E-ACFF-437291917522}"/>
                  </c:ext>
                </c:extLst>
              </c15:ser>
            </c15:filteredLineSeries>
            <c15:filteredLine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flow'!$F$8:$F$146</c15:sqref>
                        </c15:formulaRef>
                      </c:ext>
                    </c:extLst>
                    <c:numCache>
                      <c:formatCode>_(* #,##0_);_(* \(#,##0\);_(* "-"??_);_(@_)</c:formatCode>
                      <c:ptCount val="139"/>
                      <c:pt idx="0">
                        <c:v>171599300</c:v>
                      </c:pt>
                      <c:pt idx="1">
                        <c:v>172033276</c:v>
                      </c:pt>
                      <c:pt idx="2">
                        <c:v>172067094</c:v>
                      </c:pt>
                      <c:pt idx="3">
                        <c:v>171961255</c:v>
                      </c:pt>
                      <c:pt idx="4">
                        <c:v>175691645</c:v>
                      </c:pt>
                      <c:pt idx="5">
                        <c:v>176884907</c:v>
                      </c:pt>
                      <c:pt idx="6">
                        <c:v>177614965</c:v>
                      </c:pt>
                      <c:pt idx="7">
                        <c:v>178237764</c:v>
                      </c:pt>
                      <c:pt idx="8">
                        <c:v>178541347</c:v>
                      </c:pt>
                      <c:pt idx="9">
                        <c:v>179138596</c:v>
                      </c:pt>
                      <c:pt idx="10">
                        <c:v>179263588</c:v>
                      </c:pt>
                      <c:pt idx="11">
                        <c:v>179205276</c:v>
                      </c:pt>
                      <c:pt idx="12">
                        <c:v>180348769</c:v>
                      </c:pt>
                      <c:pt idx="13">
                        <c:v>180423773</c:v>
                      </c:pt>
                      <c:pt idx="14">
                        <c:v>180735149</c:v>
                      </c:pt>
                      <c:pt idx="15">
                        <c:v>181365336</c:v>
                      </c:pt>
                      <c:pt idx="16">
                        <c:v>181236417</c:v>
                      </c:pt>
                      <c:pt idx="17">
                        <c:v>181021665</c:v>
                      </c:pt>
                      <c:pt idx="18">
                        <c:v>181452589</c:v>
                      </c:pt>
                      <c:pt idx="19">
                        <c:v>181095005</c:v>
                      </c:pt>
                      <c:pt idx="20">
                        <c:v>181048551</c:v>
                      </c:pt>
                      <c:pt idx="21">
                        <c:v>181176562</c:v>
                      </c:pt>
                      <c:pt idx="22">
                        <c:v>181202814</c:v>
                      </c:pt>
                      <c:pt idx="23">
                        <c:v>181711710</c:v>
                      </c:pt>
                      <c:pt idx="24">
                        <c:v>181911868</c:v>
                      </c:pt>
                      <c:pt idx="25">
                        <c:v>181898315</c:v>
                      </c:pt>
                      <c:pt idx="26">
                        <c:v>181879033</c:v>
                      </c:pt>
                      <c:pt idx="27">
                        <c:v>182375460</c:v>
                      </c:pt>
                      <c:pt idx="28">
                        <c:v>182475688</c:v>
                      </c:pt>
                      <c:pt idx="29">
                        <c:v>183708388</c:v>
                      </c:pt>
                      <c:pt idx="30">
                        <c:v>184445920</c:v>
                      </c:pt>
                      <c:pt idx="31">
                        <c:v>185311889</c:v>
                      </c:pt>
                      <c:pt idx="32">
                        <c:v>186402051</c:v>
                      </c:pt>
                      <c:pt idx="33">
                        <c:v>187061283</c:v>
                      </c:pt>
                      <c:pt idx="34">
                        <c:v>187850890</c:v>
                      </c:pt>
                      <c:pt idx="35">
                        <c:v>188267345</c:v>
                      </c:pt>
                      <c:pt idx="36">
                        <c:v>188908447</c:v>
                      </c:pt>
                      <c:pt idx="37">
                        <c:v>189558079</c:v>
                      </c:pt>
                      <c:pt idx="38">
                        <c:v>190060005</c:v>
                      </c:pt>
                      <c:pt idx="39">
                        <c:v>190008566</c:v>
                      </c:pt>
                      <c:pt idx="40">
                        <c:v>191373203</c:v>
                      </c:pt>
                      <c:pt idx="41">
                        <c:v>192155769</c:v>
                      </c:pt>
                      <c:pt idx="42">
                        <c:v>192866672</c:v>
                      </c:pt>
                      <c:pt idx="43">
                        <c:v>193674201</c:v>
                      </c:pt>
                      <c:pt idx="44">
                        <c:v>194800594</c:v>
                      </c:pt>
                      <c:pt idx="45">
                        <c:v>195631179</c:v>
                      </c:pt>
                      <c:pt idx="46">
                        <c:v>196419286</c:v>
                      </c:pt>
                      <c:pt idx="47">
                        <c:v>197126970</c:v>
                      </c:pt>
                      <c:pt idx="48">
                        <c:v>197941955</c:v>
                      </c:pt>
                      <c:pt idx="49">
                        <c:v>198750884</c:v>
                      </c:pt>
                      <c:pt idx="50">
                        <c:v>199582616</c:v>
                      </c:pt>
                      <c:pt idx="51">
                        <c:v>200810053</c:v>
                      </c:pt>
                      <c:pt idx="52">
                        <c:v>201160193</c:v>
                      </c:pt>
                      <c:pt idx="53">
                        <c:v>201993132</c:v>
                      </c:pt>
                      <c:pt idx="54">
                        <c:v>202816739</c:v>
                      </c:pt>
                      <c:pt idx="55">
                        <c:v>204120440</c:v>
                      </c:pt>
                      <c:pt idx="56">
                        <c:v>205137387</c:v>
                      </c:pt>
                      <c:pt idx="57">
                        <c:v>206144980</c:v>
                      </c:pt>
                      <c:pt idx="58">
                        <c:v>207367408</c:v>
                      </c:pt>
                      <c:pt idx="59">
                        <c:v>208249458</c:v>
                      </c:pt>
                      <c:pt idx="60">
                        <c:v>209007396</c:v>
                      </c:pt>
                      <c:pt idx="61">
                        <c:v>209914805</c:v>
                      </c:pt>
                      <c:pt idx="62">
                        <c:v>211247371</c:v>
                      </c:pt>
                      <c:pt idx="63">
                        <c:v>212680817</c:v>
                      </c:pt>
                      <c:pt idx="64">
                        <c:v>211608796</c:v>
                      </c:pt>
                      <c:pt idx="65">
                        <c:v>212662855</c:v>
                      </c:pt>
                      <c:pt idx="66">
                        <c:v>214055756</c:v>
                      </c:pt>
                      <c:pt idx="67">
                        <c:v>215837476</c:v>
                      </c:pt>
                      <c:pt idx="68">
                        <c:v>217407584</c:v>
                      </c:pt>
                      <c:pt idx="69">
                        <c:v>218848706</c:v>
                      </c:pt>
                      <c:pt idx="70">
                        <c:v>220109491</c:v>
                      </c:pt>
                      <c:pt idx="71">
                        <c:v>221155895</c:v>
                      </c:pt>
                      <c:pt idx="72">
                        <c:v>222998697</c:v>
                      </c:pt>
                      <c:pt idx="73">
                        <c:v>224439072</c:v>
                      </c:pt>
                      <c:pt idx="74">
                        <c:v>225478688</c:v>
                      </c:pt>
                      <c:pt idx="75">
                        <c:v>226369925</c:v>
                      </c:pt>
                      <c:pt idx="76">
                        <c:v>230887159</c:v>
                      </c:pt>
                      <c:pt idx="77">
                        <c:v>232477128</c:v>
                      </c:pt>
                      <c:pt idx="78">
                        <c:v>233935462</c:v>
                      </c:pt>
                      <c:pt idx="79">
                        <c:v>235233709</c:v>
                      </c:pt>
                      <c:pt idx="80">
                        <c:v>236684988</c:v>
                      </c:pt>
                      <c:pt idx="81">
                        <c:v>238085177</c:v>
                      </c:pt>
                      <c:pt idx="82">
                        <c:v>238942594</c:v>
                      </c:pt>
                      <c:pt idx="83">
                        <c:v>239568896</c:v>
                      </c:pt>
                      <c:pt idx="84">
                        <c:v>239904643</c:v>
                      </c:pt>
                      <c:pt idx="85">
                        <c:v>240171402</c:v>
                      </c:pt>
                      <c:pt idx="86">
                        <c:v>240448976</c:v>
                      </c:pt>
                      <c:pt idx="87">
                        <c:v>241160335</c:v>
                      </c:pt>
                      <c:pt idx="88">
                        <c:v>241069598</c:v>
                      </c:pt>
                      <c:pt idx="89">
                        <c:v>241611325</c:v>
                      </c:pt>
                      <c:pt idx="90">
                        <c:v>242605879</c:v>
                      </c:pt>
                      <c:pt idx="91">
                        <c:v>243160154</c:v>
                      </c:pt>
                      <c:pt idx="92">
                        <c:v>243618407</c:v>
                      </c:pt>
                      <c:pt idx="93">
                        <c:v>243945098</c:v>
                      </c:pt>
                      <c:pt idx="94">
                        <c:v>244955598</c:v>
                      </c:pt>
                      <c:pt idx="95">
                        <c:v>245837326</c:v>
                      </c:pt>
                      <c:pt idx="96">
                        <c:v>246588361</c:v>
                      </c:pt>
                      <c:pt idx="97">
                        <c:v>247282091</c:v>
                      </c:pt>
                      <c:pt idx="98">
                        <c:v>247988986</c:v>
                      </c:pt>
                      <c:pt idx="99">
                        <c:v>248602229</c:v>
                      </c:pt>
                      <c:pt idx="100">
                        <c:v>249533546</c:v>
                      </c:pt>
                      <c:pt idx="101">
                        <c:v>250332333</c:v>
                      </c:pt>
                      <c:pt idx="102">
                        <c:v>251000062</c:v>
                      </c:pt>
                      <c:pt idx="103">
                        <c:v>251438376</c:v>
                      </c:pt>
                      <c:pt idx="104">
                        <c:v>252019806</c:v>
                      </c:pt>
                      <c:pt idx="105">
                        <c:v>252228785</c:v>
                      </c:pt>
                      <c:pt idx="106">
                        <c:v>252286660</c:v>
                      </c:pt>
                      <c:pt idx="107">
                        <c:v>252320660</c:v>
                      </c:pt>
                      <c:pt idx="108">
                        <c:v>252953184</c:v>
                      </c:pt>
                      <c:pt idx="109">
                        <c:v>253188128</c:v>
                      </c:pt>
                      <c:pt idx="110">
                        <c:v>253116051</c:v>
                      </c:pt>
                      <c:pt idx="111">
                        <c:v>242960633</c:v>
                      </c:pt>
                      <c:pt idx="112">
                        <c:v>222364853</c:v>
                      </c:pt>
                      <c:pt idx="113">
                        <c:v>199971362</c:v>
                      </c:pt>
                      <c:pt idx="114">
                        <c:v>175938795</c:v>
                      </c:pt>
                      <c:pt idx="115">
                        <c:v>152731145</c:v>
                      </c:pt>
                      <c:pt idx="116">
                        <c:v>131735521</c:v>
                      </c:pt>
                      <c:pt idx="117">
                        <c:v>112455927</c:v>
                      </c:pt>
                      <c:pt idx="118">
                        <c:v>93433455</c:v>
                      </c:pt>
                      <c:pt idx="119">
                        <c:v>78215376</c:v>
                      </c:pt>
                      <c:pt idx="120">
                        <c:v>61766601</c:v>
                      </c:pt>
                      <c:pt idx="121">
                        <c:v>46550236</c:v>
                      </c:pt>
                      <c:pt idx="122">
                        <c:v>31395433</c:v>
                      </c:pt>
                      <c:pt idx="123">
                        <c:v>23691138</c:v>
                      </c:pt>
                      <c:pt idx="124">
                        <c:v>24227491</c:v>
                      </c:pt>
                      <c:pt idx="125">
                        <c:v>25061714</c:v>
                      </c:pt>
                      <c:pt idx="126">
                        <c:v>26414623</c:v>
                      </c:pt>
                      <c:pt idx="127">
                        <c:v>27234770</c:v>
                      </c:pt>
                      <c:pt idx="128">
                        <c:v>28429003</c:v>
                      </c:pt>
                      <c:pt idx="129">
                        <c:v>31377815</c:v>
                      </c:pt>
                      <c:pt idx="130">
                        <c:v>37409000</c:v>
                      </c:pt>
                      <c:pt idx="131">
                        <c:v>43752738</c:v>
                      </c:pt>
                      <c:pt idx="132">
                        <c:v>49332385</c:v>
                      </c:pt>
                      <c:pt idx="133">
                        <c:v>53984406</c:v>
                      </c:pt>
                      <c:pt idx="134">
                        <c:v>61554265</c:v>
                      </c:pt>
                      <c:pt idx="135">
                        <c:v>72280748</c:v>
                      </c:pt>
                      <c:pt idx="136">
                        <c:v>87301670</c:v>
                      </c:pt>
                      <c:pt idx="137">
                        <c:v>103938071</c:v>
                      </c:pt>
                      <c:pt idx="138">
                        <c:v>122118871</c:v>
                      </c:pt>
                    </c:numCache>
                  </c:numRef>
                </c:val>
                <c:smooth val="0"/>
                <c:extLst xmlns:c15="http://schemas.microsoft.com/office/drawing/2012/chart">
                  <c:ext xmlns:c16="http://schemas.microsoft.com/office/drawing/2014/chart" uri="{C3380CC4-5D6E-409C-BE32-E72D297353CC}">
                    <c16:uniqueId val="{00000004-E215-440E-ACFF-437291917522}"/>
                  </c:ext>
                </c:extLst>
              </c15:ser>
            </c15:filteredLineSeries>
            <c15:filteredLine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flow'!$G$8:$G$146</c15:sqref>
                        </c15:formulaRef>
                      </c:ext>
                    </c:extLst>
                    <c:numCache>
                      <c:formatCode>General</c:formatCode>
                      <c:ptCount val="139"/>
                      <c:pt idx="12" formatCode="0%">
                        <c:v>5.0987789577230207E-2</c:v>
                      </c:pt>
                      <c:pt idx="13" formatCode="0%">
                        <c:v>4.8772523520391485E-2</c:v>
                      </c:pt>
                      <c:pt idx="14" formatCode="0%">
                        <c:v>5.0376017857313264E-2</c:v>
                      </c:pt>
                      <c:pt idx="15" formatCode="0%">
                        <c:v>5.4687208464488123E-2</c:v>
                      </c:pt>
                      <c:pt idx="16" formatCode="0%">
                        <c:v>3.1559679459999365E-2</c:v>
                      </c:pt>
                      <c:pt idx="17" formatCode="0%">
                        <c:v>2.3386721174577095E-2</c:v>
                      </c:pt>
                      <c:pt idx="18" formatCode="0%">
                        <c:v>2.1606422634489159E-2</c:v>
                      </c:pt>
                      <c:pt idx="19" formatCode="0%">
                        <c:v>1.6030502941004131E-2</c:v>
                      </c:pt>
                      <c:pt idx="20" formatCode="0%">
                        <c:v>1.404270798965127E-2</c:v>
                      </c:pt>
                      <c:pt idx="21" formatCode="0%">
                        <c:v>1.1376476345722839E-2</c:v>
                      </c:pt>
                      <c:pt idx="22" formatCode="0%">
                        <c:v>1.0817735055040849E-2</c:v>
                      </c:pt>
                      <c:pt idx="23" formatCode="0%">
                        <c:v>1.3986385088349743E-2</c:v>
                      </c:pt>
                      <c:pt idx="24" formatCode="0%">
                        <c:v>8.6670899317311118E-3</c:v>
                      </c:pt>
                      <c:pt idx="25" formatCode="0%">
                        <c:v>8.1726591539575E-3</c:v>
                      </c:pt>
                      <c:pt idx="26" formatCode="0%">
                        <c:v>6.3290622013983571E-3</c:v>
                      </c:pt>
                      <c:pt idx="27" formatCode="0%">
                        <c:v>5.569553820361792E-3</c:v>
                      </c:pt>
                      <c:pt idx="28" formatCode="0%">
                        <c:v>6.8378696760486059E-3</c:v>
                      </c:pt>
                      <c:pt idx="29" formatCode="0%">
                        <c:v>1.4841996951027933E-2</c:v>
                      </c:pt>
                      <c:pt idx="30" formatCode="0%">
                        <c:v>1.6496490992476277E-2</c:v>
                      </c:pt>
                      <c:pt idx="31" formatCode="0%">
                        <c:v>2.3285479353778973E-2</c:v>
                      </c:pt>
                      <c:pt idx="32" formatCode="0%">
                        <c:v>2.9569416437914491E-2</c:v>
                      </c:pt>
                      <c:pt idx="33" formatCode="0%">
                        <c:v>3.2480586534145622E-2</c:v>
                      </c:pt>
                      <c:pt idx="34" formatCode="0%">
                        <c:v>3.668859138136784E-2</c:v>
                      </c:pt>
                      <c:pt idx="35" formatCode="0%">
                        <c:v>3.6077119080547976E-2</c:v>
                      </c:pt>
                      <c:pt idx="36" formatCode="0%">
                        <c:v>3.8461366357911295E-2</c:v>
                      </c:pt>
                      <c:pt idx="37" formatCode="0%">
                        <c:v>4.21101426915362E-2</c:v>
                      </c:pt>
                      <c:pt idx="38" formatCode="0%">
                        <c:v>4.4980291928426959E-2</c:v>
                      </c:pt>
                      <c:pt idx="39" formatCode="0%">
                        <c:v>4.1853799847852334E-2</c:v>
                      </c:pt>
                      <c:pt idx="40" formatCode="0%">
                        <c:v>4.8760002483180118E-2</c:v>
                      </c:pt>
                      <c:pt idx="41" formatCode="0%">
                        <c:v>4.5982554699679802E-2</c:v>
                      </c:pt>
                      <c:pt idx="42" formatCode="0%">
                        <c:v>4.5654314283558019E-2</c:v>
                      </c:pt>
                      <c:pt idx="43" formatCode="0%">
                        <c:v>4.5125609830678481E-2</c:v>
                      </c:pt>
                      <c:pt idx="44" formatCode="0%">
                        <c:v>4.5056065397048664E-2</c:v>
                      </c:pt>
                      <c:pt idx="45" formatCode="0%">
                        <c:v>4.5813307075414422E-2</c:v>
                      </c:pt>
                      <c:pt idx="46" formatCode="0%">
                        <c:v>4.5612751688320456E-2</c:v>
                      </c:pt>
                      <c:pt idx="47" formatCode="0%">
                        <c:v>4.7058745105265067E-2</c:v>
                      </c:pt>
                      <c:pt idx="48" formatCode="0%">
                        <c:v>4.7819502745687172E-2</c:v>
                      </c:pt>
                      <c:pt idx="49" formatCode="0%">
                        <c:v>4.8495981012763902E-2</c:v>
                      </c:pt>
                      <c:pt idx="50" formatCode="0%">
                        <c:v>5.0103181887215041E-2</c:v>
                      </c:pt>
                      <c:pt idx="51" formatCode="0%">
                        <c:v>5.6847368660210826E-2</c:v>
                      </c:pt>
                      <c:pt idx="52" formatCode="0%">
                        <c:v>5.1140859047021335E-2</c:v>
                      </c:pt>
                      <c:pt idx="53" formatCode="0%">
                        <c:v>5.1194731499318136E-2</c:v>
                      </c:pt>
                      <c:pt idx="54" formatCode="0%">
                        <c:v>5.1590390899678096E-2</c:v>
                      </c:pt>
                      <c:pt idx="55" formatCode="0%">
                        <c:v>5.3937173593916102E-2</c:v>
                      </c:pt>
                      <c:pt idx="56" formatCode="0%">
                        <c:v>5.3063457291100458E-2</c:v>
                      </c:pt>
                      <c:pt idx="57" formatCode="0%">
                        <c:v>5.3742972126135373E-2</c:v>
                      </c:pt>
                      <c:pt idx="58" formatCode="0%">
                        <c:v>5.5738528649371018E-2</c:v>
                      </c:pt>
                      <c:pt idx="59" formatCode="0%">
                        <c:v>5.6422964346278949E-2</c:v>
                      </c:pt>
                      <c:pt idx="60" formatCode="0%">
                        <c:v>5.590245382794163E-2</c:v>
                      </c:pt>
                      <c:pt idx="61" formatCode="0%">
                        <c:v>5.6170421863381496E-2</c:v>
                      </c:pt>
                      <c:pt idx="62" formatCode="0%">
                        <c:v>5.8445746597489232E-2</c:v>
                      </c:pt>
                      <c:pt idx="63" formatCode="0%">
                        <c:v>5.9114391050930103E-2</c:v>
                      </c:pt>
                      <c:pt idx="64" formatCode="0%">
                        <c:v>5.19417029988632E-2</c:v>
                      </c:pt>
                      <c:pt idx="65" formatCode="0%">
                        <c:v>5.2822206846121877E-2</c:v>
                      </c:pt>
                      <c:pt idx="66" formatCode="0%">
                        <c:v>5.5414642082377626E-2</c:v>
                      </c:pt>
                      <c:pt idx="67" formatCode="0%">
                        <c:v>5.740256095861835E-2</c:v>
                      </c:pt>
                      <c:pt idx="68" formatCode="0%">
                        <c:v>5.9814532979305231E-2</c:v>
                      </c:pt>
                      <c:pt idx="69" formatCode="0%">
                        <c:v>6.1625201836105835E-2</c:v>
                      </c:pt>
                      <c:pt idx="70" formatCode="0%">
                        <c:v>6.1446893332437275E-2</c:v>
                      </c:pt>
                      <c:pt idx="71" formatCode="0%">
                        <c:v>6.1975849176039634E-2</c:v>
                      </c:pt>
                      <c:pt idx="72" formatCode="0%">
                        <c:v>6.6941655021624205E-2</c:v>
                      </c:pt>
                      <c:pt idx="73" formatCode="0%">
                        <c:v>6.9191246420184607E-2</c:v>
                      </c:pt>
                      <c:pt idx="74" formatCode="0%">
                        <c:v>6.7368019458097783E-2</c:v>
                      </c:pt>
                      <c:pt idx="75" formatCode="0%">
                        <c:v>6.4364563730258756E-2</c:v>
                      </c:pt>
                      <c:pt idx="76" formatCode="0%">
                        <c:v>9.1103788521153917E-2</c:v>
                      </c:pt>
                      <c:pt idx="77" formatCode="0%">
                        <c:v>9.3172232640251165E-2</c:v>
                      </c:pt>
                      <c:pt idx="78" formatCode="0%">
                        <c:v>9.2871625465656721E-2</c:v>
                      </c:pt>
                      <c:pt idx="79" formatCode="0%">
                        <c:v>8.9864991749625533E-2</c:v>
                      </c:pt>
                      <c:pt idx="80" formatCode="0%">
                        <c:v>8.8669418266475925E-2</c:v>
                      </c:pt>
                      <c:pt idx="81" formatCode="0%">
                        <c:v>8.7898490932818221E-2</c:v>
                      </c:pt>
                      <c:pt idx="82" formatCode="0%">
                        <c:v>8.5562430381523169E-2</c:v>
                      </c:pt>
                      <c:pt idx="83" formatCode="0%">
                        <c:v>8.3258015799217114E-2</c:v>
                      </c:pt>
                      <c:pt idx="84" formatCode="0%">
                        <c:v>7.5811860012796398E-2</c:v>
                      </c:pt>
                      <c:pt idx="85" formatCode="0%">
                        <c:v>7.0096217471439196E-2</c:v>
                      </c:pt>
                      <c:pt idx="86" formatCode="0%">
                        <c:v>6.6393361309606339E-2</c:v>
                      </c:pt>
                      <c:pt idx="87" formatCode="0%">
                        <c:v>6.5337345497640642E-2</c:v>
                      </c:pt>
                      <c:pt idx="88" formatCode="0%">
                        <c:v>4.4101365550606474E-2</c:v>
                      </c:pt>
                      <c:pt idx="89" formatCode="0%">
                        <c:v>3.9290734011476605E-2</c:v>
                      </c:pt>
                      <c:pt idx="90" formatCode="0%">
                        <c:v>3.7063286283633222E-2</c:v>
                      </c:pt>
                      <c:pt idx="91" formatCode="0%">
                        <c:v>3.3696042262378309E-2</c:v>
                      </c:pt>
                      <c:pt idx="92" formatCode="0%">
                        <c:v>2.9293868861678715E-2</c:v>
                      </c:pt>
                      <c:pt idx="93" formatCode="0%">
                        <c:v>2.4612708249367409E-2</c:v>
                      </c:pt>
                      <c:pt idx="94" formatCode="0%">
                        <c:v>2.5165057009467303E-2</c:v>
                      </c:pt>
                      <c:pt idx="95" formatCode="0%">
                        <c:v>2.6165458474208605E-2</c:v>
                      </c:pt>
                      <c:pt idx="96" formatCode="0%">
                        <c:v>2.7859894316426381E-2</c:v>
                      </c:pt>
                      <c:pt idx="97" formatCode="0%">
                        <c:v>2.9606726449471283E-2</c:v>
                      </c:pt>
                      <c:pt idx="98" formatCode="0%">
                        <c:v>3.1358045791802416E-2</c:v>
                      </c:pt>
                      <c:pt idx="99" formatCode="0%">
                        <c:v>3.0858698218345068E-2</c:v>
                      </c:pt>
                      <c:pt idx="100" formatCode="0%">
                        <c:v>3.5109976829181093E-2</c:v>
                      </c:pt>
                      <c:pt idx="101" formatCode="0%">
                        <c:v>3.6095195454931596E-2</c:v>
                      </c:pt>
                      <c:pt idx="102" formatCode="0%">
                        <c:v>3.4600080734234803E-2</c:v>
                      </c:pt>
                      <c:pt idx="103" formatCode="0%">
                        <c:v>3.4044319613319537E-2</c:v>
                      </c:pt>
                      <c:pt idx="104" formatCode="0%">
                        <c:v>3.4485895805073545E-2</c:v>
                      </c:pt>
                      <c:pt idx="105" formatCode="0%">
                        <c:v>3.3957177528527338E-2</c:v>
                      </c:pt>
                      <c:pt idx="106" formatCode="0%">
                        <c:v>2.9928125994491458E-2</c:v>
                      </c:pt>
                      <c:pt idx="107" formatCode="0%">
                        <c:v>2.6372455743356078E-2</c:v>
                      </c:pt>
                      <c:pt idx="108" formatCode="0%">
                        <c:v>2.5811530496364345E-2</c:v>
                      </c:pt>
                      <c:pt idx="109" formatCode="0%">
                        <c:v>2.3883804023640352E-2</c:v>
                      </c:pt>
                      <c:pt idx="110" formatCode="0%">
                        <c:v>2.0674567377762496E-2</c:v>
                      </c:pt>
                      <c:pt idx="111" formatCode="0%">
                        <c:v>-2.269326394495039E-2</c:v>
                      </c:pt>
                      <c:pt idx="112" formatCode="0%">
                        <c:v>-0.10887791816175289</c:v>
                      </c:pt>
                      <c:pt idx="113" formatCode="0%">
                        <c:v>-0.20117645370244683</c:v>
                      </c:pt>
                      <c:pt idx="114" formatCode="0%">
                        <c:v>-0.2990487986413326</c:v>
                      </c:pt>
                      <c:pt idx="115" formatCode="0%">
                        <c:v>-0.39257026938481338</c:v>
                      </c:pt>
                      <c:pt idx="116" formatCode="0%">
                        <c:v>-0.47728107924977931</c:v>
                      </c:pt>
                      <c:pt idx="117" formatCode="0%">
                        <c:v>-0.55415109738565327</c:v>
                      </c:pt>
                      <c:pt idx="118" formatCode="0%">
                        <c:v>-0.62965360514899993</c:v>
                      </c:pt>
                      <c:pt idx="119" formatCode="0%">
                        <c:v>-0.69001596619159133</c:v>
                      </c:pt>
                      <c:pt idx="120" formatCode="0%">
                        <c:v>-0.75581805287732606</c:v>
                      </c:pt>
                      <c:pt idx="121" formatCode="0%">
                        <c:v>-0.81614368585244246</c:v>
                      </c:pt>
                      <c:pt idx="122" formatCode="0%">
                        <c:v>-0.87596427458486226</c:v>
                      </c:pt>
                      <c:pt idx="123" formatCode="0%">
                        <c:v>-0.90248980788587263</c:v>
                      </c:pt>
                      <c:pt idx="124" formatCode="0%">
                        <c:v>-0.89104622122993515</c:v>
                      </c:pt>
                      <c:pt idx="125" formatCode="0%">
                        <c:v>-0.87467348449624505</c:v>
                      </c:pt>
                      <c:pt idx="126" formatCode="0%">
                        <c:v>-0.84986470437063066</c:v>
                      </c:pt>
                      <c:pt idx="127" formatCode="0%">
                        <c:v>-0.82168162230434405</c:v>
                      </c:pt>
                      <c:pt idx="128" formatCode="0%">
                        <c:v>-0.78419637479552684</c:v>
                      </c:pt>
                      <c:pt idx="129" formatCode="0%">
                        <c:v>-0.72097677875173272</c:v>
                      </c:pt>
                      <c:pt idx="130" formatCode="0%">
                        <c:v>-0.5996187875103195</c:v>
                      </c:pt>
                      <c:pt idx="131" formatCode="0%">
                        <c:v>-0.4406120607283151</c:v>
                      </c:pt>
                      <c:pt idx="132" formatCode="0%">
                        <c:v>-0.20130970133843046</c:v>
                      </c:pt>
                      <c:pt idx="133" formatCode="0%">
                        <c:v>0.15970209044697431</c:v>
                      </c:pt>
                      <c:pt idx="134" formatCode="0%">
                        <c:v>0.96061207373696678</c:v>
                      </c:pt>
                      <c:pt idx="135" formatCode="0%">
                        <c:v>2.0509614185692557</c:v>
                      </c:pt>
                      <c:pt idx="136" formatCode="0%">
                        <c:v>2.6034135767504774</c:v>
                      </c:pt>
                      <c:pt idx="137" formatCode="0%">
                        <c:v>3.1472850180957295</c:v>
                      </c:pt>
                      <c:pt idx="138" formatCode="0%">
                        <c:v>3.6231540385793126</c:v>
                      </c:pt>
                    </c:numCache>
                  </c:numRef>
                </c:val>
                <c:smooth val="0"/>
                <c:extLst xmlns:c15="http://schemas.microsoft.com/office/drawing/2012/chart">
                  <c:ext xmlns:c16="http://schemas.microsoft.com/office/drawing/2014/chart" uri="{C3380CC4-5D6E-409C-BE32-E72D297353CC}">
                    <c16:uniqueId val="{00000005-E215-440E-ACFF-437291917522}"/>
                  </c:ext>
                </c:extLst>
              </c15:ser>
            </c15:filteredLineSeries>
            <c15:filteredLine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flow'!$H$8:$H$146</c15:sqref>
                        </c15:formulaRef>
                      </c:ext>
                    </c:extLst>
                    <c:numCache>
                      <c:formatCode>_(* #,##0_);_(* \(#,##0\);_(* "-"??_);_(@_)</c:formatCode>
                      <c:ptCount val="139"/>
                      <c:pt idx="0">
                        <c:v>1754617</c:v>
                      </c:pt>
                      <c:pt idx="1">
                        <c:v>1740074</c:v>
                      </c:pt>
                      <c:pt idx="2">
                        <c:v>1736465</c:v>
                      </c:pt>
                      <c:pt idx="3">
                        <c:v>1726426</c:v>
                      </c:pt>
                      <c:pt idx="4">
                        <c:v>1739518</c:v>
                      </c:pt>
                      <c:pt idx="5">
                        <c:v>1737181</c:v>
                      </c:pt>
                      <c:pt idx="6">
                        <c:v>1723779</c:v>
                      </c:pt>
                      <c:pt idx="7">
                        <c:v>1693373</c:v>
                      </c:pt>
                      <c:pt idx="8">
                        <c:v>1682158</c:v>
                      </c:pt>
                      <c:pt idx="9">
                        <c:v>1680550</c:v>
                      </c:pt>
                      <c:pt idx="10">
                        <c:v>1661757</c:v>
                      </c:pt>
                      <c:pt idx="11">
                        <c:v>1660495</c:v>
                      </c:pt>
                      <c:pt idx="12">
                        <c:v>1664417</c:v>
                      </c:pt>
                      <c:pt idx="13">
                        <c:v>1664212</c:v>
                      </c:pt>
                      <c:pt idx="14">
                        <c:v>1663976</c:v>
                      </c:pt>
                      <c:pt idx="15">
                        <c:v>1668483</c:v>
                      </c:pt>
                      <c:pt idx="16">
                        <c:v>1670177</c:v>
                      </c:pt>
                      <c:pt idx="17">
                        <c:v>1679386</c:v>
                      </c:pt>
                      <c:pt idx="18">
                        <c:v>1687695</c:v>
                      </c:pt>
                      <c:pt idx="19">
                        <c:v>1669811</c:v>
                      </c:pt>
                      <c:pt idx="20">
                        <c:v>1667781</c:v>
                      </c:pt>
                      <c:pt idx="21">
                        <c:v>1665862</c:v>
                      </c:pt>
                      <c:pt idx="22">
                        <c:v>1651046</c:v>
                      </c:pt>
                      <c:pt idx="23">
                        <c:v>1635512</c:v>
                      </c:pt>
                      <c:pt idx="24">
                        <c:v>1627456</c:v>
                      </c:pt>
                      <c:pt idx="25">
                        <c:v>1614161</c:v>
                      </c:pt>
                      <c:pt idx="26">
                        <c:v>1599539</c:v>
                      </c:pt>
                      <c:pt idx="27">
                        <c:v>1588294</c:v>
                      </c:pt>
                      <c:pt idx="28">
                        <c:v>1568473</c:v>
                      </c:pt>
                      <c:pt idx="29">
                        <c:v>1545378</c:v>
                      </c:pt>
                      <c:pt idx="30">
                        <c:v>1527758</c:v>
                      </c:pt>
                      <c:pt idx="31">
                        <c:v>1508236</c:v>
                      </c:pt>
                      <c:pt idx="32">
                        <c:v>1491033</c:v>
                      </c:pt>
                      <c:pt idx="33">
                        <c:v>1478465</c:v>
                      </c:pt>
                      <c:pt idx="34">
                        <c:v>1479488</c:v>
                      </c:pt>
                      <c:pt idx="35">
                        <c:v>1488070</c:v>
                      </c:pt>
                      <c:pt idx="36">
                        <c:v>1487825</c:v>
                      </c:pt>
                      <c:pt idx="37">
                        <c:v>1484986</c:v>
                      </c:pt>
                      <c:pt idx="38">
                        <c:v>1484257</c:v>
                      </c:pt>
                      <c:pt idx="39">
                        <c:v>1474462</c:v>
                      </c:pt>
                      <c:pt idx="40">
                        <c:v>1479905</c:v>
                      </c:pt>
                      <c:pt idx="41">
                        <c:v>1488716</c:v>
                      </c:pt>
                      <c:pt idx="42">
                        <c:v>1496199</c:v>
                      </c:pt>
                      <c:pt idx="43">
                        <c:v>1499869</c:v>
                      </c:pt>
                      <c:pt idx="44">
                        <c:v>1508564</c:v>
                      </c:pt>
                      <c:pt idx="45">
                        <c:v>1519423</c:v>
                      </c:pt>
                      <c:pt idx="46">
                        <c:v>1519838</c:v>
                      </c:pt>
                      <c:pt idx="47">
                        <c:v>1510021</c:v>
                      </c:pt>
                      <c:pt idx="48">
                        <c:v>1500765</c:v>
                      </c:pt>
                      <c:pt idx="49">
                        <c:v>1491898</c:v>
                      </c:pt>
                      <c:pt idx="50">
                        <c:v>1481952</c:v>
                      </c:pt>
                      <c:pt idx="51">
                        <c:v>1483551</c:v>
                      </c:pt>
                      <c:pt idx="52">
                        <c:v>1490898</c:v>
                      </c:pt>
                      <c:pt idx="53">
                        <c:v>1502580</c:v>
                      </c:pt>
                      <c:pt idx="54">
                        <c:v>1520929</c:v>
                      </c:pt>
                      <c:pt idx="55">
                        <c:v>1544532</c:v>
                      </c:pt>
                      <c:pt idx="56">
                        <c:v>1566423</c:v>
                      </c:pt>
                      <c:pt idx="57">
                        <c:v>1583218</c:v>
                      </c:pt>
                      <c:pt idx="58">
                        <c:v>1591154</c:v>
                      </c:pt>
                      <c:pt idx="59">
                        <c:v>1601187</c:v>
                      </c:pt>
                      <c:pt idx="60">
                        <c:v>1615943</c:v>
                      </c:pt>
                      <c:pt idx="61">
                        <c:v>1629406</c:v>
                      </c:pt>
                      <c:pt idx="62">
                        <c:v>1642676</c:v>
                      </c:pt>
                      <c:pt idx="63">
                        <c:v>1655146</c:v>
                      </c:pt>
                      <c:pt idx="64">
                        <c:v>1664087</c:v>
                      </c:pt>
                      <c:pt idx="65">
                        <c:v>1682550</c:v>
                      </c:pt>
                      <c:pt idx="66">
                        <c:v>1704843</c:v>
                      </c:pt>
                      <c:pt idx="67">
                        <c:v>1716388</c:v>
                      </c:pt>
                      <c:pt idx="68">
                        <c:v>1731637</c:v>
                      </c:pt>
                      <c:pt idx="69">
                        <c:v>1762778</c:v>
                      </c:pt>
                      <c:pt idx="70">
                        <c:v>1784882</c:v>
                      </c:pt>
                      <c:pt idx="71">
                        <c:v>1818748</c:v>
                      </c:pt>
                      <c:pt idx="72">
                        <c:v>1857074</c:v>
                      </c:pt>
                      <c:pt idx="73">
                        <c:v>1893740</c:v>
                      </c:pt>
                      <c:pt idx="74">
                        <c:v>1925466</c:v>
                      </c:pt>
                      <c:pt idx="75">
                        <c:v>1953384</c:v>
                      </c:pt>
                      <c:pt idx="76">
                        <c:v>2009131</c:v>
                      </c:pt>
                      <c:pt idx="77">
                        <c:v>2047971</c:v>
                      </c:pt>
                      <c:pt idx="78">
                        <c:v>2093434</c:v>
                      </c:pt>
                      <c:pt idx="79">
                        <c:v>2154858</c:v>
                      </c:pt>
                      <c:pt idx="80">
                        <c:v>2207702</c:v>
                      </c:pt>
                      <c:pt idx="81">
                        <c:v>2232834</c:v>
                      </c:pt>
                      <c:pt idx="82">
                        <c:v>2272513</c:v>
                      </c:pt>
                      <c:pt idx="83">
                        <c:v>2279064</c:v>
                      </c:pt>
                      <c:pt idx="84">
                        <c:v>2277892</c:v>
                      </c:pt>
                      <c:pt idx="85">
                        <c:v>2285957</c:v>
                      </c:pt>
                      <c:pt idx="86">
                        <c:v>2294132</c:v>
                      </c:pt>
                      <c:pt idx="87">
                        <c:v>2310852</c:v>
                      </c:pt>
                      <c:pt idx="88">
                        <c:v>2308388</c:v>
                      </c:pt>
                      <c:pt idx="89">
                        <c:v>2333298</c:v>
                      </c:pt>
                      <c:pt idx="90">
                        <c:v>2359686</c:v>
                      </c:pt>
                      <c:pt idx="91">
                        <c:v>2388258</c:v>
                      </c:pt>
                      <c:pt idx="92">
                        <c:v>2420027</c:v>
                      </c:pt>
                      <c:pt idx="93">
                        <c:v>2456207</c:v>
                      </c:pt>
                      <c:pt idx="94">
                        <c:v>2475811</c:v>
                      </c:pt>
                      <c:pt idx="95">
                        <c:v>2481566</c:v>
                      </c:pt>
                      <c:pt idx="96">
                        <c:v>2488551</c:v>
                      </c:pt>
                      <c:pt idx="97">
                        <c:v>2495574</c:v>
                      </c:pt>
                      <c:pt idx="98">
                        <c:v>2504848</c:v>
                      </c:pt>
                      <c:pt idx="99">
                        <c:v>2506644</c:v>
                      </c:pt>
                      <c:pt idx="100">
                        <c:v>2532847</c:v>
                      </c:pt>
                      <c:pt idx="101">
                        <c:v>2555136</c:v>
                      </c:pt>
                      <c:pt idx="102">
                        <c:v>2561712</c:v>
                      </c:pt>
                      <c:pt idx="103">
                        <c:v>2548359</c:v>
                      </c:pt>
                      <c:pt idx="104">
                        <c:v>2544872</c:v>
                      </c:pt>
                      <c:pt idx="105">
                        <c:v>2528416</c:v>
                      </c:pt>
                      <c:pt idx="106">
                        <c:v>2514503</c:v>
                      </c:pt>
                      <c:pt idx="107">
                        <c:v>2488855</c:v>
                      </c:pt>
                      <c:pt idx="108">
                        <c:v>2467303</c:v>
                      </c:pt>
                      <c:pt idx="109">
                        <c:v>2437764</c:v>
                      </c:pt>
                      <c:pt idx="110">
                        <c:v>2416526</c:v>
                      </c:pt>
                      <c:pt idx="111">
                        <c:v>2327856</c:v>
                      </c:pt>
                      <c:pt idx="112">
                        <c:v>2126263</c:v>
                      </c:pt>
                      <c:pt idx="113">
                        <c:v>1856296</c:v>
                      </c:pt>
                      <c:pt idx="114">
                        <c:v>1544621</c:v>
                      </c:pt>
                      <c:pt idx="115">
                        <c:v>1228859</c:v>
                      </c:pt>
                      <c:pt idx="116">
                        <c:v>942123</c:v>
                      </c:pt>
                      <c:pt idx="117">
                        <c:v>692094</c:v>
                      </c:pt>
                      <c:pt idx="118">
                        <c:v>505302</c:v>
                      </c:pt>
                      <c:pt idx="119">
                        <c:v>427817</c:v>
                      </c:pt>
                      <c:pt idx="120">
                        <c:v>346578</c:v>
                      </c:pt>
                      <c:pt idx="121">
                        <c:v>262615</c:v>
                      </c:pt>
                      <c:pt idx="122">
                        <c:v>168747</c:v>
                      </c:pt>
                      <c:pt idx="123">
                        <c:v>122712</c:v>
                      </c:pt>
                      <c:pt idx="124">
                        <c:v>123334</c:v>
                      </c:pt>
                      <c:pt idx="125">
                        <c:v>125310</c:v>
                      </c:pt>
                      <c:pt idx="126">
                        <c:v>136067</c:v>
                      </c:pt>
                      <c:pt idx="127">
                        <c:v>150026</c:v>
                      </c:pt>
                      <c:pt idx="128">
                        <c:v>168841</c:v>
                      </c:pt>
                      <c:pt idx="129">
                        <c:v>200694</c:v>
                      </c:pt>
                      <c:pt idx="130">
                        <c:v>265707</c:v>
                      </c:pt>
                      <c:pt idx="131">
                        <c:v>296282</c:v>
                      </c:pt>
                      <c:pt idx="132">
                        <c:v>320201</c:v>
                      </c:pt>
                      <c:pt idx="133">
                        <c:v>350582</c:v>
                      </c:pt>
                      <c:pt idx="134">
                        <c:v>402746</c:v>
                      </c:pt>
                      <c:pt idx="135">
                        <c:v>475205</c:v>
                      </c:pt>
                      <c:pt idx="136">
                        <c:v>596770</c:v>
                      </c:pt>
                      <c:pt idx="137">
                        <c:v>763133</c:v>
                      </c:pt>
                      <c:pt idx="138">
                        <c:v>943178</c:v>
                      </c:pt>
                    </c:numCache>
                  </c:numRef>
                </c:val>
                <c:smooth val="0"/>
                <c:extLst xmlns:c15="http://schemas.microsoft.com/office/drawing/2012/chart">
                  <c:ext xmlns:c16="http://schemas.microsoft.com/office/drawing/2014/chart" uri="{C3380CC4-5D6E-409C-BE32-E72D297353CC}">
                    <c16:uniqueId val="{00000006-E215-440E-ACFF-437291917522}"/>
                  </c:ext>
                </c:extLst>
              </c15:ser>
            </c15:filteredLineSeries>
            <c15:filteredLine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flow'!$I$8:$I$146</c15:sqref>
                        </c15:formulaRef>
                      </c:ext>
                    </c:extLst>
                    <c:numCache>
                      <c:formatCode>General</c:formatCode>
                      <c:ptCount val="139"/>
                      <c:pt idx="12" formatCode="0%">
                        <c:v>-5.1407230181857354E-2</c:v>
                      </c:pt>
                      <c:pt idx="13" formatCode="0%">
                        <c:v>-4.3596996449576285E-2</c:v>
                      </c:pt>
                      <c:pt idx="14" formatCode="0%">
                        <c:v>-4.1745154667672542E-2</c:v>
                      </c:pt>
                      <c:pt idx="15" formatCode="0%">
                        <c:v>-3.3562400010194469E-2</c:v>
                      </c:pt>
                      <c:pt idx="16" formatCode="0%">
                        <c:v>-3.9862191710577297E-2</c:v>
                      </c:pt>
                      <c:pt idx="17" formatCode="0%">
                        <c:v>-3.3269417521835661E-2</c:v>
                      </c:pt>
                      <c:pt idx="18" formatCode="0%">
                        <c:v>-2.0933077848146426E-2</c:v>
                      </c:pt>
                      <c:pt idx="19" formatCode="0%">
                        <c:v>-1.3914240985299755E-2</c:v>
                      </c:pt>
                      <c:pt idx="20" formatCode="0%">
                        <c:v>-8.5467595790645109E-3</c:v>
                      </c:pt>
                      <c:pt idx="21" formatCode="0%">
                        <c:v>-8.7399958346969734E-3</c:v>
                      </c:pt>
                      <c:pt idx="22" formatCode="0%">
                        <c:v>-6.4455874113964915E-3</c:v>
                      </c:pt>
                      <c:pt idx="23" formatCode="0%">
                        <c:v>-1.5045513536626127E-2</c:v>
                      </c:pt>
                      <c:pt idx="24" formatCode="0%">
                        <c:v>-2.2206574434171244E-2</c:v>
                      </c:pt>
                      <c:pt idx="25" formatCode="0%">
                        <c:v>-3.0074894304331419E-2</c:v>
                      </c:pt>
                      <c:pt idx="26" formatCode="0%">
                        <c:v>-3.8724717183420916E-2</c:v>
                      </c:pt>
                      <c:pt idx="27" formatCode="0%">
                        <c:v>-4.8061023097028858E-2</c:v>
                      </c:pt>
                      <c:pt idx="28" formatCode="0%">
                        <c:v>-6.089414475232266E-2</c:v>
                      </c:pt>
                      <c:pt idx="29" formatCode="0%">
                        <c:v>-7.97958301426831E-2</c:v>
                      </c:pt>
                      <c:pt idx="30" formatCode="0%">
                        <c:v>-9.4766530682380404E-2</c:v>
                      </c:pt>
                      <c:pt idx="31" formatCode="0%">
                        <c:v>-9.6762447965667978E-2</c:v>
                      </c:pt>
                      <c:pt idx="32" formatCode="0%">
                        <c:v>-0.10597794314721178</c:v>
                      </c:pt>
                      <c:pt idx="33" formatCode="0%">
                        <c:v>-0.11249251138449644</c:v>
                      </c:pt>
                      <c:pt idx="34" formatCode="0%">
                        <c:v>-0.10390867365294486</c:v>
                      </c:pt>
                      <c:pt idx="35" formatCode="0%">
                        <c:v>-9.0150362699876252E-2</c:v>
                      </c:pt>
                      <c:pt idx="36" formatCode="0%">
                        <c:v>-8.5797096818592947E-2</c:v>
                      </c:pt>
                      <c:pt idx="37" formatCode="0%">
                        <c:v>-8.0026094051336885E-2</c:v>
                      </c:pt>
                      <c:pt idx="38" formatCode="0%">
                        <c:v>-7.2072015749537838E-2</c:v>
                      </c:pt>
                      <c:pt idx="39" formatCode="0%">
                        <c:v>-7.1669350888437525E-2</c:v>
                      </c:pt>
                      <c:pt idx="40" formatCode="0%">
                        <c:v>-5.6467659946967529E-2</c:v>
                      </c:pt>
                      <c:pt idx="41" formatCode="0%">
                        <c:v>-3.6665463077641847E-2</c:v>
                      </c:pt>
                      <c:pt idx="42" formatCode="0%">
                        <c:v>-2.0657067415127264E-2</c:v>
                      </c:pt>
                      <c:pt idx="43" formatCode="0%">
                        <c:v>-5.5475403053633519E-3</c:v>
                      </c:pt>
                      <c:pt idx="44" formatCode="0%">
                        <c:v>1.1757620388012873E-2</c:v>
                      </c:pt>
                      <c:pt idx="45" formatCode="0%">
                        <c:v>2.770305688670344E-2</c:v>
                      </c:pt>
                      <c:pt idx="46" formatCode="0%">
                        <c:v>2.727294847947398E-2</c:v>
                      </c:pt>
                      <c:pt idx="47" formatCode="0%">
                        <c:v>1.4751322182424214E-2</c:v>
                      </c:pt>
                      <c:pt idx="48" formatCode="0%">
                        <c:v>8.6972594223110912E-3</c:v>
                      </c:pt>
                      <c:pt idx="49" formatCode="0%">
                        <c:v>4.654589336195762E-3</c:v>
                      </c:pt>
                      <c:pt idx="50" formatCode="0%">
                        <c:v>-1.5529655578515043E-3</c:v>
                      </c:pt>
                      <c:pt idx="51" formatCode="0%">
                        <c:v>6.1642822941520362E-3</c:v>
                      </c:pt>
                      <c:pt idx="52" formatCode="0%">
                        <c:v>7.4281795115226992E-3</c:v>
                      </c:pt>
                      <c:pt idx="53" formatCode="0%">
                        <c:v>9.3127231789004745E-3</c:v>
                      </c:pt>
                      <c:pt idx="54" formatCode="0%">
                        <c:v>1.6528550012398082E-2</c:v>
                      </c:pt>
                      <c:pt idx="55" formatCode="0%">
                        <c:v>2.9777933939564055E-2</c:v>
                      </c:pt>
                      <c:pt idx="56" formatCode="0%">
                        <c:v>3.8353692650759268E-2</c:v>
                      </c:pt>
                      <c:pt idx="57" formatCode="0%">
                        <c:v>4.1986332969818151E-2</c:v>
                      </c:pt>
                      <c:pt idx="58" formatCode="0%">
                        <c:v>4.6923422101566088E-2</c:v>
                      </c:pt>
                      <c:pt idx="59" formatCode="0%">
                        <c:v>6.0373994798747832E-2</c:v>
                      </c:pt>
                      <c:pt idx="60" formatCode="0%">
                        <c:v>7.6746192775018068E-2</c:v>
                      </c:pt>
                      <c:pt idx="61" formatCode="0%">
                        <c:v>9.2169840029278138E-2</c:v>
                      </c:pt>
                      <c:pt idx="62" formatCode="0%">
                        <c:v>0.10845425492863467</c:v>
                      </c:pt>
                      <c:pt idx="63" formatCode="0%">
                        <c:v>0.1156650496005867</c:v>
                      </c:pt>
                      <c:pt idx="64" formatCode="0%">
                        <c:v>0.11616421780698613</c:v>
                      </c:pt>
                      <c:pt idx="65" formatCode="0%">
                        <c:v>0.11977398873936829</c:v>
                      </c:pt>
                      <c:pt idx="66" formatCode="0%">
                        <c:v>0.12092214692467564</c:v>
                      </c:pt>
                      <c:pt idx="67" formatCode="0%">
                        <c:v>0.11126736124599555</c:v>
                      </c:pt>
                      <c:pt idx="68" formatCode="0%">
                        <c:v>0.10547214896614772</c:v>
                      </c:pt>
                      <c:pt idx="69" formatCode="0%">
                        <c:v>0.11341457714604053</c:v>
                      </c:pt>
                      <c:pt idx="70" formatCode="0%">
                        <c:v>0.12175314268763426</c:v>
                      </c:pt>
                      <c:pt idx="71" formatCode="0%">
                        <c:v>0.13587482286578645</c:v>
                      </c:pt>
                      <c:pt idx="72" formatCode="0%">
                        <c:v>0.14921999105166456</c:v>
                      </c:pt>
                      <c:pt idx="73" formatCode="0%">
                        <c:v>0.16222721654394301</c:v>
                      </c:pt>
                      <c:pt idx="74" formatCode="0%">
                        <c:v>0.17215202511024694</c:v>
                      </c:pt>
                      <c:pt idx="75" formatCode="0%">
                        <c:v>0.18018833383882751</c:v>
                      </c:pt>
                      <c:pt idx="76" formatCode="0%">
                        <c:v>0.20734733220078036</c:v>
                      </c:pt>
                      <c:pt idx="77" formatCode="0%">
                        <c:v>0.21718284746367122</c:v>
                      </c:pt>
                      <c:pt idx="78" formatCode="0%">
                        <c:v>0.22793359857769893</c:v>
                      </c:pt>
                      <c:pt idx="79" formatCode="0%">
                        <c:v>0.25546088646623022</c:v>
                      </c:pt>
                      <c:pt idx="80" formatCode="0%">
                        <c:v>0.2749219380274272</c:v>
                      </c:pt>
                      <c:pt idx="81" formatCode="0%">
                        <c:v>0.26665637987313207</c:v>
                      </c:pt>
                      <c:pt idx="82" formatCode="0%">
                        <c:v>0.27320069337917019</c:v>
                      </c:pt>
                      <c:pt idx="83" formatCode="0%">
                        <c:v>0.25309498622129067</c:v>
                      </c:pt>
                      <c:pt idx="84" formatCode="0%">
                        <c:v>0.226602709423534</c:v>
                      </c:pt>
                      <c:pt idx="85" formatCode="0%">
                        <c:v>0.20711238079144972</c:v>
                      </c:pt>
                      <c:pt idx="86" formatCode="0%">
                        <c:v>0.19146845490909734</c:v>
                      </c:pt>
                      <c:pt idx="87" formatCode="0%">
                        <c:v>0.18299934882235136</c:v>
                      </c:pt>
                      <c:pt idx="88" formatCode="0%">
                        <c:v>0.14894847573403625</c:v>
                      </c:pt>
                      <c:pt idx="89" formatCode="0%">
                        <c:v>0.13932179703716507</c:v>
                      </c:pt>
                      <c:pt idx="90" formatCode="0%">
                        <c:v>0.12718432967077062</c:v>
                      </c:pt>
                      <c:pt idx="91" formatCode="0%">
                        <c:v>0.10831340162553635</c:v>
                      </c:pt>
                      <c:pt idx="92" formatCode="0%">
                        <c:v>9.6174664877777885E-2</c:v>
                      </c:pt>
                      <c:pt idx="93" formatCode="0%">
                        <c:v>0.100040128374971</c:v>
                      </c:pt>
                      <c:pt idx="94" formatCode="0%">
                        <c:v>8.9459554246774389E-2</c:v>
                      </c:pt>
                      <c:pt idx="95" formatCode="0%">
                        <c:v>8.8853143220199174E-2</c:v>
                      </c:pt>
                      <c:pt idx="96" formatCode="0%">
                        <c:v>9.2479801500685715E-2</c:v>
                      </c:pt>
                      <c:pt idx="97" formatCode="0%">
                        <c:v>9.1697700350444042E-2</c:v>
                      </c:pt>
                      <c:pt idx="98" formatCode="0%">
                        <c:v>9.1849989451348049E-2</c:v>
                      </c:pt>
                      <c:pt idx="99" formatCode="0%">
                        <c:v>8.4727191529358009E-2</c:v>
                      </c:pt>
                      <c:pt idx="100" formatCode="0%">
                        <c:v>9.7236253177542073E-2</c:v>
                      </c:pt>
                      <c:pt idx="101" formatCode="0%">
                        <c:v>9.5074868276576754E-2</c:v>
                      </c:pt>
                      <c:pt idx="102" formatCode="0%">
                        <c:v>8.5615628520065809E-2</c:v>
                      </c:pt>
                      <c:pt idx="103" formatCode="0%">
                        <c:v>6.703672718776614E-2</c:v>
                      </c:pt>
                      <c:pt idx="104" formatCode="0%">
                        <c:v>5.1588267403628138E-2</c:v>
                      </c:pt>
                      <c:pt idx="105" formatCode="0%">
                        <c:v>2.9398580819939037E-2</c:v>
                      </c:pt>
                      <c:pt idx="106" formatCode="0%">
                        <c:v>1.5628010377205692E-2</c:v>
                      </c:pt>
                      <c:pt idx="107" formatCode="0%">
                        <c:v>2.9372581668188555E-3</c:v>
                      </c:pt>
                      <c:pt idx="108" formatCode="0%">
                        <c:v>-8.5383020078752658E-3</c:v>
                      </c:pt>
                      <c:pt idx="109" formatCode="0%">
                        <c:v>-2.3165011336069376E-2</c:v>
                      </c:pt>
                      <c:pt idx="110" formatCode="0%">
                        <c:v>-3.5260422987742172E-2</c:v>
                      </c:pt>
                      <c:pt idx="111" formatCode="0%">
                        <c:v>-7.1325644965938517E-2</c:v>
                      </c:pt>
                      <c:pt idx="112" formatCode="0%">
                        <c:v>-0.16052450069032989</c:v>
                      </c:pt>
                      <c:pt idx="113" formatCode="0%">
                        <c:v>-0.27350403266205792</c:v>
                      </c:pt>
                      <c:pt idx="114" formatCode="0%">
                        <c:v>-0.39703565428119947</c:v>
                      </c:pt>
                      <c:pt idx="115" formatCode="0%">
                        <c:v>-0.51778418974720597</c:v>
                      </c:pt>
                      <c:pt idx="116" formatCode="0%">
                        <c:v>-0.62979552606182154</c:v>
                      </c:pt>
                      <c:pt idx="117" formatCode="0%">
                        <c:v>-0.72627368281168925</c:v>
                      </c:pt>
                      <c:pt idx="118" formatCode="0%">
                        <c:v>-0.79904498026051274</c:v>
                      </c:pt>
                      <c:pt idx="119" formatCode="0%">
                        <c:v>-0.82810690056270853</c:v>
                      </c:pt>
                      <c:pt idx="120" formatCode="0%">
                        <c:v>-0.85953164244521241</c:v>
                      </c:pt>
                      <c:pt idx="121" formatCode="0%">
                        <c:v>-0.89227218057203239</c:v>
                      </c:pt>
                      <c:pt idx="122" formatCode="0%">
                        <c:v>-0.93016959056099546</c:v>
                      </c:pt>
                      <c:pt idx="123" formatCode="0%">
                        <c:v>-0.94728539909685139</c:v>
                      </c:pt>
                      <c:pt idx="124" formatCode="0%">
                        <c:v>-0.94199494606264611</c:v>
                      </c:pt>
                      <c:pt idx="125" formatCode="0%">
                        <c:v>-0.93249460215396685</c:v>
                      </c:pt>
                      <c:pt idx="126" formatCode="0%">
                        <c:v>-0.91190913499169057</c:v>
                      </c:pt>
                      <c:pt idx="127" formatCode="0%">
                        <c:v>-0.87791439050371112</c:v>
                      </c:pt>
                      <c:pt idx="128" formatCode="0%">
                        <c:v>-0.82078667010570805</c:v>
                      </c:pt>
                      <c:pt idx="129" formatCode="0%">
                        <c:v>-0.71001915924715431</c:v>
                      </c:pt>
                      <c:pt idx="130" formatCode="0%">
                        <c:v>-0.47416198629730338</c:v>
                      </c:pt>
                      <c:pt idx="131" formatCode="0%">
                        <c:v>-0.3074562254421867</c:v>
                      </c:pt>
                      <c:pt idx="132" formatCode="0%">
                        <c:v>-7.6106965820103983E-2</c:v>
                      </c:pt>
                      <c:pt idx="133" formatCode="0%">
                        <c:v>0.33496563410315483</c:v>
                      </c:pt>
                      <c:pt idx="134" formatCode="0%">
                        <c:v>1.3866853929255039</c:v>
                      </c:pt>
                      <c:pt idx="135" formatCode="0%">
                        <c:v>2.8725226546711</c:v>
                      </c:pt>
                      <c:pt idx="136" formatCode="0%">
                        <c:v>3.8386495208134011</c:v>
                      </c:pt>
                      <c:pt idx="137" formatCode="0%">
                        <c:v>5.0899608969755006</c:v>
                      </c:pt>
                      <c:pt idx="138" formatCode="0%">
                        <c:v>5.9317174627205711</c:v>
                      </c:pt>
                    </c:numCache>
                  </c:numRef>
                </c:val>
                <c:smooth val="0"/>
                <c:extLst xmlns:c15="http://schemas.microsoft.com/office/drawing/2012/chart">
                  <c:ext xmlns:c16="http://schemas.microsoft.com/office/drawing/2014/chart" uri="{C3380CC4-5D6E-409C-BE32-E72D297353CC}">
                    <c16:uniqueId val="{00000007-E215-440E-ACFF-437291917522}"/>
                  </c:ext>
                </c:extLst>
              </c15:ser>
            </c15:filteredLineSeries>
            <c15:filteredLineSeries>
              <c15:ser>
                <c:idx val="9"/>
                <c:order val="9"/>
                <c:tx>
                  <c:strRef>
                    <c:extLst>
                      <c:ext xmlns:c15="http://schemas.microsoft.com/office/drawing/2012/chart" uri="{02D57815-91ED-43cb-92C2-25804820EDAC}">
                        <c15:formulaRef>
                          <c15:sqref>'international air flow'!$K$7</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flow'!$K$8:$K$146</c15:sqref>
                        </c15:formulaRef>
                      </c:ext>
                    </c:extLst>
                    <c:numCache>
                      <c:formatCode>General</c:formatCode>
                      <c:ptCount val="139"/>
                      <c:pt idx="12" formatCode="0%">
                        <c:v>-0.25426963076042364</c:v>
                      </c:pt>
                      <c:pt idx="13" formatCode="0%">
                        <c:v>-0.2172623461367344</c:v>
                      </c:pt>
                      <c:pt idx="14" formatCode="0%">
                        <c:v>-0.1527842088113735</c:v>
                      </c:pt>
                      <c:pt idx="15" formatCode="0%">
                        <c:v>6.7555197539452966E-3</c:v>
                      </c:pt>
                      <c:pt idx="16" formatCode="0%">
                        <c:v>0.21572027972027971</c:v>
                      </c:pt>
                      <c:pt idx="17" formatCode="0%">
                        <c:v>0.43422996779693124</c:v>
                      </c:pt>
                      <c:pt idx="18" formatCode="0%">
                        <c:v>0.55576663206752708</c:v>
                      </c:pt>
                      <c:pt idx="19" formatCode="0%">
                        <c:v>0.5397088740099939</c:v>
                      </c:pt>
                      <c:pt idx="20" formatCode="0%">
                        <c:v>0.63382346780612464</c:v>
                      </c:pt>
                      <c:pt idx="21" formatCode="0%">
                        <c:v>0.6412589028720298</c:v>
                      </c:pt>
                      <c:pt idx="22" formatCode="0%">
                        <c:v>0.70279407594826271</c:v>
                      </c:pt>
                      <c:pt idx="23" formatCode="0%">
                        <c:v>0.66600471368715086</c:v>
                      </c:pt>
                      <c:pt idx="24" formatCode="0%">
                        <c:v>0.56254264756055949</c:v>
                      </c:pt>
                      <c:pt idx="25" formatCode="0%">
                        <c:v>0.45341248789524652</c:v>
                      </c:pt>
                      <c:pt idx="26" formatCode="0%">
                        <c:v>0.30053439132018944</c:v>
                      </c:pt>
                      <c:pt idx="27" formatCode="0%">
                        <c:v>7.9122038151697549E-2</c:v>
                      </c:pt>
                      <c:pt idx="28" formatCode="0%">
                        <c:v>-6.6510208151181874E-2</c:v>
                      </c:pt>
                      <c:pt idx="29" formatCode="0%">
                        <c:v>-0.11012639837280255</c:v>
                      </c:pt>
                      <c:pt idx="30" formatCode="0%">
                        <c:v>3.3170105363864097E-2</c:v>
                      </c:pt>
                      <c:pt idx="31" formatCode="0%">
                        <c:v>0.30588657849840295</c:v>
                      </c:pt>
                      <c:pt idx="32" formatCode="0%">
                        <c:v>0.5646650085895234</c:v>
                      </c:pt>
                      <c:pt idx="33" formatCode="0%">
                        <c:v>0.80744761197659976</c:v>
                      </c:pt>
                      <c:pt idx="34" formatCode="0%">
                        <c:v>1.0120279756110058</c:v>
                      </c:pt>
                      <c:pt idx="35" formatCode="0%">
                        <c:v>1.0706417091285383</c:v>
                      </c:pt>
                      <c:pt idx="36" formatCode="0%">
                        <c:v>1.1570888546201401</c:v>
                      </c:pt>
                      <c:pt idx="37" formatCode="0%">
                        <c:v>1.2983053302433372</c:v>
                      </c:pt>
                      <c:pt idx="38" formatCode="0%">
                        <c:v>1.4721785553082538</c:v>
                      </c:pt>
                      <c:pt idx="39" formatCode="0%">
                        <c:v>1.6472650062350442</c:v>
                      </c:pt>
                      <c:pt idx="40" formatCode="0%">
                        <c:v>1.5532149136500319</c:v>
                      </c:pt>
                      <c:pt idx="41" formatCode="0%">
                        <c:v>1.2684378478664193</c:v>
                      </c:pt>
                      <c:pt idx="42" formatCode="0%">
                        <c:v>0.81235226746594535</c:v>
                      </c:pt>
                      <c:pt idx="43" formatCode="0%">
                        <c:v>0.44697111087099595</c:v>
                      </c:pt>
                      <c:pt idx="44" formatCode="0%">
                        <c:v>0.18657566347390758</c:v>
                      </c:pt>
                      <c:pt idx="45" formatCode="0%">
                        <c:v>2.6891696648630274E-2</c:v>
                      </c:pt>
                      <c:pt idx="46" formatCode="0%">
                        <c:v>-9.9366544644278215E-2</c:v>
                      </c:pt>
                      <c:pt idx="47" formatCode="0%">
                        <c:v>-0.11921254562592122</c:v>
                      </c:pt>
                      <c:pt idx="48" formatCode="0%">
                        <c:v>-0.1315091892575839</c:v>
                      </c:pt>
                      <c:pt idx="49" formatCode="0%">
                        <c:v>-0.14157239640775168</c:v>
                      </c:pt>
                      <c:pt idx="50" formatCode="0%">
                        <c:v>-0.14911071237447665</c:v>
                      </c:pt>
                      <c:pt idx="51" formatCode="0%">
                        <c:v>-0.14327090786408136</c:v>
                      </c:pt>
                      <c:pt idx="52" formatCode="0%">
                        <c:v>-0.14006216976335589</c:v>
                      </c:pt>
                      <c:pt idx="53" formatCode="0%">
                        <c:v>-0.10380407757334659</c:v>
                      </c:pt>
                      <c:pt idx="54" formatCode="0%">
                        <c:v>-2.2931554922116078E-2</c:v>
                      </c:pt>
                      <c:pt idx="55" formatCode="0%">
                        <c:v>2.804366420919718E-2</c:v>
                      </c:pt>
                      <c:pt idx="56" formatCode="0%">
                        <c:v>0.10033283155408858</c:v>
                      </c:pt>
                      <c:pt idx="57" formatCode="0%">
                        <c:v>0.12752339768126736</c:v>
                      </c:pt>
                      <c:pt idx="58" formatCode="0%">
                        <c:v>0.17573002891133621</c:v>
                      </c:pt>
                      <c:pt idx="59" formatCode="0%">
                        <c:v>0.21191662955887211</c:v>
                      </c:pt>
                      <c:pt idx="60" formatCode="0%">
                        <c:v>0.24649980331881291</c:v>
                      </c:pt>
                      <c:pt idx="61" formatCode="0%">
                        <c:v>0.27291481598402478</c:v>
                      </c:pt>
                      <c:pt idx="62" formatCode="0%">
                        <c:v>0.30374913985098151</c:v>
                      </c:pt>
                      <c:pt idx="63" formatCode="0%">
                        <c:v>0.34153372911202418</c:v>
                      </c:pt>
                      <c:pt idx="64" formatCode="0%">
                        <c:v>0.39139936236135853</c:v>
                      </c:pt>
                      <c:pt idx="65" formatCode="0%">
                        <c:v>0.48743164611487105</c:v>
                      </c:pt>
                      <c:pt idx="66" formatCode="0%">
                        <c:v>0.48488330489348819</c:v>
                      </c:pt>
                      <c:pt idx="67" formatCode="0%">
                        <c:v>0.51600995793630355</c:v>
                      </c:pt>
                      <c:pt idx="68" formatCode="0%">
                        <c:v>0.51075005648015659</c:v>
                      </c:pt>
                      <c:pt idx="69" formatCode="0%">
                        <c:v>0.54643602087067156</c:v>
                      </c:pt>
                      <c:pt idx="70" formatCode="0%">
                        <c:v>0.54458386191057373</c:v>
                      </c:pt>
                      <c:pt idx="71" formatCode="0%">
                        <c:v>0.53353087590375725</c:v>
                      </c:pt>
                      <c:pt idx="72" formatCode="0%">
                        <c:v>0.52746950916624302</c:v>
                      </c:pt>
                      <c:pt idx="73" formatCode="0%">
                        <c:v>0.52190789283963435</c:v>
                      </c:pt>
                      <c:pt idx="74" formatCode="0%">
                        <c:v>0.50832846205796722</c:v>
                      </c:pt>
                      <c:pt idx="75" formatCode="0%">
                        <c:v>0.47381101394050501</c:v>
                      </c:pt>
                      <c:pt idx="76" formatCode="0%">
                        <c:v>0.45375868671873321</c:v>
                      </c:pt>
                      <c:pt idx="77" formatCode="0%">
                        <c:v>0.26839276511154198</c:v>
                      </c:pt>
                      <c:pt idx="78" formatCode="0%">
                        <c:v>0.14588498056133489</c:v>
                      </c:pt>
                      <c:pt idx="79" formatCode="0%">
                        <c:v>3.4502134332258905E-2</c:v>
                      </c:pt>
                      <c:pt idx="80" formatCode="0%">
                        <c:v>-5.4312833613724638E-2</c:v>
                      </c:pt>
                      <c:pt idx="81" formatCode="0%">
                        <c:v>-0.16302765647743814</c:v>
                      </c:pt>
                      <c:pt idx="82" formatCode="0%">
                        <c:v>-0.17741508567335912</c:v>
                      </c:pt>
                      <c:pt idx="83" formatCode="0%">
                        <c:v>-0.18447412353923207</c:v>
                      </c:pt>
                      <c:pt idx="84" formatCode="0%">
                        <c:v>-0.19713363124387856</c:v>
                      </c:pt>
                      <c:pt idx="85" formatCode="0%">
                        <c:v>-0.21274765420121572</c:v>
                      </c:pt>
                      <c:pt idx="86" formatCode="0%">
                        <c:v>-0.22524193669762052</c:v>
                      </c:pt>
                      <c:pt idx="87" formatCode="0%">
                        <c:v>-0.23288901582481839</c:v>
                      </c:pt>
                      <c:pt idx="88" formatCode="0%">
                        <c:v>-0.30497600609744818</c:v>
                      </c:pt>
                      <c:pt idx="89" formatCode="0%">
                        <c:v>-0.30249674942728005</c:v>
                      </c:pt>
                      <c:pt idx="90" formatCode="0%">
                        <c:v>-0.29857252618383273</c:v>
                      </c:pt>
                      <c:pt idx="91" formatCode="0%">
                        <c:v>-0.31361552161885636</c:v>
                      </c:pt>
                      <c:pt idx="92" formatCode="0%">
                        <c:v>-0.32905648774488272</c:v>
                      </c:pt>
                      <c:pt idx="93" formatCode="0%">
                        <c:v>-0.28801984877126652</c:v>
                      </c:pt>
                      <c:pt idx="94" formatCode="0%">
                        <c:v>-0.35064142300794504</c:v>
                      </c:pt>
                      <c:pt idx="95" formatCode="0%">
                        <c:v>-0.35313127866863792</c:v>
                      </c:pt>
                      <c:pt idx="96" formatCode="0%">
                        <c:v>-0.35136049559208959</c:v>
                      </c:pt>
                      <c:pt idx="97" formatCode="0%">
                        <c:v>-0.34738635871318063</c:v>
                      </c:pt>
                      <c:pt idx="98" formatCode="0%">
                        <c:v>-0.34366637689464763</c:v>
                      </c:pt>
                      <c:pt idx="99" formatCode="0%">
                        <c:v>-0.34288611613244568</c:v>
                      </c:pt>
                      <c:pt idx="100" formatCode="0%">
                        <c:v>-0.25590234709793502</c:v>
                      </c:pt>
                      <c:pt idx="101" formatCode="0%">
                        <c:v>-0.23625489608645961</c:v>
                      </c:pt>
                      <c:pt idx="102" formatCode="0%">
                        <c:v>-0.21797458721520155</c:v>
                      </c:pt>
                      <c:pt idx="103" formatCode="0%">
                        <c:v>-0.17377942177809677</c:v>
                      </c:pt>
                      <c:pt idx="104" formatCode="0%">
                        <c:v>-0.11221824323881975</c:v>
                      </c:pt>
                      <c:pt idx="105" formatCode="0%">
                        <c:v>-0.15877999402608609</c:v>
                      </c:pt>
                      <c:pt idx="106" formatCode="0%">
                        <c:v>-9.7364221326706843E-2</c:v>
                      </c:pt>
                      <c:pt idx="107" formatCode="0%">
                        <c:v>-8.3671525895538792E-2</c:v>
                      </c:pt>
                      <c:pt idx="108" formatCode="0%">
                        <c:v>-7.9615330928539424E-2</c:v>
                      </c:pt>
                      <c:pt idx="109" formatCode="0%">
                        <c:v>-8.0296816451774708E-2</c:v>
                      </c:pt>
                      <c:pt idx="110" formatCode="0%">
                        <c:v>-7.9440600836138964E-2</c:v>
                      </c:pt>
                      <c:pt idx="111" formatCode="0%">
                        <c:v>-8.7426194310252281E-2</c:v>
                      </c:pt>
                      <c:pt idx="112" formatCode="0%">
                        <c:v>-0.20241382764097354</c:v>
                      </c:pt>
                      <c:pt idx="113" formatCode="0%">
                        <c:v>-0.31525766006595868</c:v>
                      </c:pt>
                      <c:pt idx="114" formatCode="0%">
                        <c:v>-0.44083540365802415</c:v>
                      </c:pt>
                      <c:pt idx="115" formatCode="0%">
                        <c:v>-0.59259176764076982</c:v>
                      </c:pt>
                      <c:pt idx="116" formatCode="0%">
                        <c:v>-0.74448770703361211</c:v>
                      </c:pt>
                      <c:pt idx="117" formatCode="0%">
                        <c:v>-0.80989316205595974</c:v>
                      </c:pt>
                      <c:pt idx="118" formatCode="0%">
                        <c:v>-0.83608899940258019</c:v>
                      </c:pt>
                      <c:pt idx="119" formatCode="0%">
                        <c:v>-0.86937196213865442</c:v>
                      </c:pt>
                      <c:pt idx="120" formatCode="0%">
                        <c:v>-0.89667943805874839</c:v>
                      </c:pt>
                      <c:pt idx="121" formatCode="0%">
                        <c:v>-0.91845114928700899</c:v>
                      </c:pt>
                      <c:pt idx="122" formatCode="0%">
                        <c:v>-0.94520492890385743</c:v>
                      </c:pt>
                      <c:pt idx="123" formatCode="0%">
                        <c:v>-0.95855696885032959</c:v>
                      </c:pt>
                      <c:pt idx="124" formatCode="0%">
                        <c:v>-0.95087231466116517</c:v>
                      </c:pt>
                      <c:pt idx="125" formatCode="0%">
                        <c:v>-0.93143651273564387</c:v>
                      </c:pt>
                      <c:pt idx="126" formatCode="0%">
                        <c:v>-0.83522525016809712</c:v>
                      </c:pt>
                      <c:pt idx="127" formatCode="0%">
                        <c:v>-0.53403313104805639</c:v>
                      </c:pt>
                      <c:pt idx="128" formatCode="0%">
                        <c:v>0.28904153078010908</c:v>
                      </c:pt>
                      <c:pt idx="129" formatCode="0%">
                        <c:v>1.196073548333541</c:v>
                      </c:pt>
                      <c:pt idx="130" formatCode="0%">
                        <c:v>1.714672708466729</c:v>
                      </c:pt>
                      <c:pt idx="131" formatCode="0%">
                        <c:v>2.4945532435740514</c:v>
                      </c:pt>
                      <c:pt idx="132" formatCode="0%">
                        <c:v>3.533992583436341</c:v>
                      </c:pt>
                      <c:pt idx="133" formatCode="0%">
                        <c:v>4.8474626278520851</c:v>
                      </c:pt>
                      <c:pt idx="134" formatCode="0%">
                        <c:v>7.87663194953792</c:v>
                      </c:pt>
                      <c:pt idx="135" formatCode="0%">
                        <c:v>11.405479992115119</c:v>
                      </c:pt>
                      <c:pt idx="136" formatCode="0%">
                        <c:v>11.131458827825451</c:v>
                      </c:pt>
                      <c:pt idx="137" formatCode="0%">
                        <c:v>9.8907628036515547</c:v>
                      </c:pt>
                      <c:pt idx="138" formatCode="0%">
                        <c:v>4.6979516722675632</c:v>
                      </c:pt>
                    </c:numCache>
                  </c:numRef>
                </c:val>
                <c:smooth val="0"/>
                <c:extLst xmlns:c15="http://schemas.microsoft.com/office/drawing/2012/chart">
                  <c:ext xmlns:c16="http://schemas.microsoft.com/office/drawing/2014/chart" uri="{C3380CC4-5D6E-409C-BE32-E72D297353CC}">
                    <c16:uniqueId val="{00000009-E215-440E-ACFF-437291917522}"/>
                  </c:ext>
                </c:extLst>
              </c15:ser>
            </c15:filteredLineSeries>
            <c15:filteredLineSeries>
              <c15:ser>
                <c:idx val="11"/>
                <c:order val="11"/>
                <c:tx>
                  <c:strRef>
                    <c:extLst>
                      <c:ext xmlns:c15="http://schemas.microsoft.com/office/drawing/2012/chart" uri="{02D57815-91ED-43cb-92C2-25804820EDAC}">
                        <c15:formulaRef>
                          <c15:sqref>'international air flow'!$M$7</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flow'!$M$8:$M$146</c15:sqref>
                        </c15:formulaRef>
                      </c:ext>
                    </c:extLst>
                    <c:numCache>
                      <c:formatCode>General</c:formatCode>
                      <c:ptCount val="139"/>
                      <c:pt idx="12" formatCode="0%">
                        <c:v>-3.8618083624250371E-2</c:v>
                      </c:pt>
                      <c:pt idx="13" formatCode="0%">
                        <c:v>-3.1387895770927945E-2</c:v>
                      </c:pt>
                      <c:pt idx="14" formatCode="0%">
                        <c:v>-3.1995737536320776E-2</c:v>
                      </c:pt>
                      <c:pt idx="15" formatCode="0%">
                        <c:v>-2.8689113195288531E-2</c:v>
                      </c:pt>
                      <c:pt idx="16" formatCode="0%">
                        <c:v>-4.2383555316036645E-2</c:v>
                      </c:pt>
                      <c:pt idx="17" formatCode="0%">
                        <c:v>-4.1105193551846157E-2</c:v>
                      </c:pt>
                      <c:pt idx="18" formatCode="0%">
                        <c:v>-3.0916888650452289E-2</c:v>
                      </c:pt>
                      <c:pt idx="19" formatCode="0%">
                        <c:v>-2.2306126871664427E-2</c:v>
                      </c:pt>
                      <c:pt idx="20" formatCode="0%">
                        <c:v>-1.8462732022151977E-2</c:v>
                      </c:pt>
                      <c:pt idx="21" formatCode="0%">
                        <c:v>-1.8957057161900531E-2</c:v>
                      </c:pt>
                      <c:pt idx="22" formatCode="0%">
                        <c:v>-1.8671776369334092E-2</c:v>
                      </c:pt>
                      <c:pt idx="23" formatCode="0%">
                        <c:v>-2.7568234810039775E-2</c:v>
                      </c:pt>
                      <c:pt idx="24" formatCode="0%">
                        <c:v>-3.286210832952282E-2</c:v>
                      </c:pt>
                      <c:pt idx="25" formatCode="0%">
                        <c:v>-3.8725643796722026E-2</c:v>
                      </c:pt>
                      <c:pt idx="26" formatCode="0%">
                        <c:v>-4.4203127660091934E-2</c:v>
                      </c:pt>
                      <c:pt idx="27" formatCode="0%">
                        <c:v>-4.8337964412064234E-2</c:v>
                      </c:pt>
                      <c:pt idx="28" formatCode="0%">
                        <c:v>-5.7507348164727523E-2</c:v>
                      </c:pt>
                      <c:pt idx="29" formatCode="0%">
                        <c:v>-7.7096800315688135E-2</c:v>
                      </c:pt>
                      <c:pt idx="30" formatCode="0%">
                        <c:v>-0.10193432857217828</c:v>
                      </c:pt>
                      <c:pt idx="31" formatCode="0%">
                        <c:v>-0.11829507239034175</c:v>
                      </c:pt>
                      <c:pt idx="32" formatCode="0%">
                        <c:v>-0.14130247768812926</c:v>
                      </c:pt>
                      <c:pt idx="33" formatCode="0%">
                        <c:v>-0.16206423092800581</c:v>
                      </c:pt>
                      <c:pt idx="34" formatCode="0%">
                        <c:v>-0.16418793517116895</c:v>
                      </c:pt>
                      <c:pt idx="35" formatCode="0%">
                        <c:v>-0.15133266546274204</c:v>
                      </c:pt>
                      <c:pt idx="36" formatCode="0%">
                        <c:v>-0.14868508930283614</c:v>
                      </c:pt>
                      <c:pt idx="37" formatCode="0%">
                        <c:v>-0.14584968720313568</c:v>
                      </c:pt>
                      <c:pt idx="38" formatCode="0%">
                        <c:v>-0.14082206750989867</c:v>
                      </c:pt>
                      <c:pt idx="39" formatCode="0%">
                        <c:v>-0.14196632395137326</c:v>
                      </c:pt>
                      <c:pt idx="40" formatCode="0%">
                        <c:v>-0.12443317408183584</c:v>
                      </c:pt>
                      <c:pt idx="41" formatCode="0%">
                        <c:v>-9.8257945997440116E-2</c:v>
                      </c:pt>
                      <c:pt idx="42" formatCode="0%">
                        <c:v>-6.9024887527588077E-2</c:v>
                      </c:pt>
                      <c:pt idx="43" formatCode="0%">
                        <c:v>-3.8134285749885116E-2</c:v>
                      </c:pt>
                      <c:pt idx="44" formatCode="0%">
                        <c:v>-9.242387835300197E-4</c:v>
                      </c:pt>
                      <c:pt idx="45" formatCode="0%">
                        <c:v>3.3962462297821343E-2</c:v>
                      </c:pt>
                      <c:pt idx="46" formatCode="0%">
                        <c:v>4.9486121290064487E-2</c:v>
                      </c:pt>
                      <c:pt idx="47" formatCode="0%">
                        <c:v>3.7112598231350311E-2</c:v>
                      </c:pt>
                      <c:pt idx="48" formatCode="0%">
                        <c:v>3.1628422159702602E-2</c:v>
                      </c:pt>
                      <c:pt idx="49" formatCode="0%">
                        <c:v>2.8322334885032271E-2</c:v>
                      </c:pt>
                      <c:pt idx="50" formatCode="0%">
                        <c:v>2.2109299498082737E-2</c:v>
                      </c:pt>
                      <c:pt idx="51" formatCode="0%">
                        <c:v>2.9729909813159205E-2</c:v>
                      </c:pt>
                      <c:pt idx="52" formatCode="0%">
                        <c:v>3.2025956838883506E-2</c:v>
                      </c:pt>
                      <c:pt idx="53" formatCode="0%">
                        <c:v>3.1521182602302716E-2</c:v>
                      </c:pt>
                      <c:pt idx="54" formatCode="0%">
                        <c:v>3.4085159314898097E-2</c:v>
                      </c:pt>
                      <c:pt idx="55" formatCode="0%">
                        <c:v>4.5444120092139426E-2</c:v>
                      </c:pt>
                      <c:pt idx="56" formatCode="0%">
                        <c:v>5.0513739942338085E-2</c:v>
                      </c:pt>
                      <c:pt idx="57" formatCode="0%">
                        <c:v>5.2787901418969378E-2</c:v>
                      </c:pt>
                      <c:pt idx="58" formatCode="0%">
                        <c:v>5.5175289046388874E-2</c:v>
                      </c:pt>
                      <c:pt idx="59" formatCode="0%">
                        <c:v>6.7294076770375535E-2</c:v>
                      </c:pt>
                      <c:pt idx="60" formatCode="0%">
                        <c:v>8.248094887801484E-2</c:v>
                      </c:pt>
                      <c:pt idx="61" formatCode="0%">
                        <c:v>9.73594560164322E-2</c:v>
                      </c:pt>
                      <c:pt idx="62" formatCode="0%">
                        <c:v>0.11276466928158799</c:v>
                      </c:pt>
                      <c:pt idx="63" formatCode="0%">
                        <c:v>0.11711381832216691</c:v>
                      </c:pt>
                      <c:pt idx="64" formatCode="0%">
                        <c:v>0.11085274713324231</c:v>
                      </c:pt>
                      <c:pt idx="65" formatCode="0%">
                        <c:v>0.10170439402151941</c:v>
                      </c:pt>
                      <c:pt idx="66" formatCode="0%">
                        <c:v>9.5832935451324042E-2</c:v>
                      </c:pt>
                      <c:pt idx="67" formatCode="0%">
                        <c:v>7.9357987402313993E-2</c:v>
                      </c:pt>
                      <c:pt idx="68" formatCode="0%">
                        <c:v>6.3614982872226736E-2</c:v>
                      </c:pt>
                      <c:pt idx="69" formatCode="0%">
                        <c:v>6.2749568520014787E-2</c:v>
                      </c:pt>
                      <c:pt idx="70" formatCode="0%">
                        <c:v>6.9757613301705615E-2</c:v>
                      </c:pt>
                      <c:pt idx="71" formatCode="0%">
                        <c:v>8.6235638151580293E-2</c:v>
                      </c:pt>
                      <c:pt idx="72" formatCode="0%">
                        <c:v>0.10169487988659531</c:v>
                      </c:pt>
                      <c:pt idx="73" formatCode="0%">
                        <c:v>0.11676114187431542</c:v>
                      </c:pt>
                      <c:pt idx="74" formatCode="0%">
                        <c:v>0.12917545207296757</c:v>
                      </c:pt>
                      <c:pt idx="75" formatCode="0%">
                        <c:v>0.14172787816713722</c:v>
                      </c:pt>
                      <c:pt idx="76" formatCode="0%">
                        <c:v>0.17415932380148871</c:v>
                      </c:pt>
                      <c:pt idx="77" formatCode="0%">
                        <c:v>0.20809908852635922</c:v>
                      </c:pt>
                      <c:pt idx="78" formatCode="0%">
                        <c:v>0.24070769081117888</c:v>
                      </c:pt>
                      <c:pt idx="79" formatCode="0%">
                        <c:v>0.28956625026926613</c:v>
                      </c:pt>
                      <c:pt idx="80" formatCode="0%">
                        <c:v>0.33244308830902253</c:v>
                      </c:pt>
                      <c:pt idx="81" formatCode="0%">
                        <c:v>0.34751558599329835</c:v>
                      </c:pt>
                      <c:pt idx="82" formatCode="0%">
                        <c:v>0.35781112010294219</c:v>
                      </c:pt>
                      <c:pt idx="83" formatCode="0%">
                        <c:v>0.3341465273579397</c:v>
                      </c:pt>
                      <c:pt idx="84" formatCode="0%">
                        <c:v>0.30411430606204481</c:v>
                      </c:pt>
                      <c:pt idx="85" formatCode="0%">
                        <c:v>0.28284717320929958</c:v>
                      </c:pt>
                      <c:pt idx="86" formatCode="0%">
                        <c:v>0.2657383015250846</c:v>
                      </c:pt>
                      <c:pt idx="87" formatCode="0%">
                        <c:v>0.25587311212869279</c:v>
                      </c:pt>
                      <c:pt idx="88" formatCode="0%">
                        <c:v>0.22629834318121944</c:v>
                      </c:pt>
                      <c:pt idx="89" formatCode="0%">
                        <c:v>0.20961398487799007</c:v>
                      </c:pt>
                      <c:pt idx="90" formatCode="0%">
                        <c:v>0.18881482485698528</c:v>
                      </c:pt>
                      <c:pt idx="91" formatCode="0%">
                        <c:v>0.16378164193227274</c:v>
                      </c:pt>
                      <c:pt idx="92" formatCode="0%">
                        <c:v>0.14681723390183454</c:v>
                      </c:pt>
                      <c:pt idx="93" formatCode="0%">
                        <c:v>0.14072253013844591</c:v>
                      </c:pt>
                      <c:pt idx="94" formatCode="0%">
                        <c:v>0.13464898496673389</c:v>
                      </c:pt>
                      <c:pt idx="95" formatCode="0%">
                        <c:v>0.13402164172492806</c:v>
                      </c:pt>
                      <c:pt idx="96" formatCode="0%">
                        <c:v>0.1375958512198322</c:v>
                      </c:pt>
                      <c:pt idx="97" formatCode="0%">
                        <c:v>0.1355214297138915</c:v>
                      </c:pt>
                      <c:pt idx="98" formatCode="0%">
                        <c:v>0.1347268928312185</c:v>
                      </c:pt>
                      <c:pt idx="99" formatCode="0%">
                        <c:v>0.12619277326020731</c:v>
                      </c:pt>
                      <c:pt idx="100" formatCode="0%">
                        <c:v>0.1285542690890136</c:v>
                      </c:pt>
                      <c:pt idx="101" formatCode="0%">
                        <c:v>0.12284028665508154</c:v>
                      </c:pt>
                      <c:pt idx="102" formatCode="0%">
                        <c:v>0.10998055869145568</c:v>
                      </c:pt>
                      <c:pt idx="103" formatCode="0%">
                        <c:v>8.5596552650417712E-2</c:v>
                      </c:pt>
                      <c:pt idx="104" formatCode="0%">
                        <c:v>6.372878691466545E-2</c:v>
                      </c:pt>
                      <c:pt idx="105" formatCode="0%">
                        <c:v>4.2756962776173732E-2</c:v>
                      </c:pt>
                      <c:pt idx="106" formatCode="0%">
                        <c:v>2.3274939070672029E-2</c:v>
                      </c:pt>
                      <c:pt idx="107" formatCode="0%">
                        <c:v>8.9763594642190084E-3</c:v>
                      </c:pt>
                      <c:pt idx="108" formatCode="0%">
                        <c:v>-3.4590398696050916E-3</c:v>
                      </c:pt>
                      <c:pt idx="109" formatCode="0%">
                        <c:v>-1.864303230350188E-2</c:v>
                      </c:pt>
                      <c:pt idx="110" formatCode="0%">
                        <c:v>-3.1531095687195441E-2</c:v>
                      </c:pt>
                      <c:pt idx="111" formatCode="0%">
                        <c:v>-6.9296556124602046E-2</c:v>
                      </c:pt>
                      <c:pt idx="112" formatCode="0%">
                        <c:v>-0.15707318624208597</c:v>
                      </c:pt>
                      <c:pt idx="113" formatCode="0%">
                        <c:v>-0.27026549083044882</c:v>
                      </c:pt>
                      <c:pt idx="114" formatCode="0%">
                        <c:v>-0.39398020413122925</c:v>
                      </c:pt>
                      <c:pt idx="115" formatCode="0%">
                        <c:v>-0.51341321078163182</c:v>
                      </c:pt>
                      <c:pt idx="116" formatCode="0%">
                        <c:v>-0.6233118850927809</c:v>
                      </c:pt>
                      <c:pt idx="117" formatCode="0%">
                        <c:v>-0.72184793671470149</c:v>
                      </c:pt>
                      <c:pt idx="118" formatCode="0%">
                        <c:v>-0.79712384076951948</c:v>
                      </c:pt>
                      <c:pt idx="119" formatCode="0%">
                        <c:v>-0.82592585854029854</c:v>
                      </c:pt>
                      <c:pt idx="120" formatCode="0%">
                        <c:v>-0.85755215217258551</c:v>
                      </c:pt>
                      <c:pt idx="121" formatCode="0%">
                        <c:v>-0.89089127128440981</c:v>
                      </c:pt>
                      <c:pt idx="122" formatCode="0%">
                        <c:v>-0.92938405849265115</c:v>
                      </c:pt>
                      <c:pt idx="123" formatCode="0%">
                        <c:v>-0.9466915323741627</c:v>
                      </c:pt>
                      <c:pt idx="124" formatCode="0%">
                        <c:v>-0.94153847222870213</c:v>
                      </c:pt>
                      <c:pt idx="125" formatCode="0%">
                        <c:v>-0.93259093331396181</c:v>
                      </c:pt>
                      <c:pt idx="126" formatCode="0%">
                        <c:v>-0.91591683392657264</c:v>
                      </c:pt>
                      <c:pt idx="127" formatCode="0%">
                        <c:v>-0.89404728846851667</c:v>
                      </c:pt>
                      <c:pt idx="128" formatCode="0%">
                        <c:v>-0.86315136367042689</c:v>
                      </c:pt>
                      <c:pt idx="129" formatCode="0%">
                        <c:v>-0.7787436127384415</c:v>
                      </c:pt>
                      <c:pt idx="130" formatCode="0%">
                        <c:v>-0.56572817876431392</c:v>
                      </c:pt>
                      <c:pt idx="131" formatCode="0%">
                        <c:v>-0.41862680994732709</c:v>
                      </c:pt>
                      <c:pt idx="132" formatCode="0%">
                        <c:v>-0.21600352556031227</c:v>
                      </c:pt>
                      <c:pt idx="133" formatCode="0%">
                        <c:v>0.15353221569318914</c:v>
                      </c:pt>
                      <c:pt idx="134" formatCode="0%">
                        <c:v>1.1143827999505747</c:v>
                      </c:pt>
                      <c:pt idx="135" formatCode="0%">
                        <c:v>2.5066386547474249</c:v>
                      </c:pt>
                      <c:pt idx="136" formatCode="0%">
                        <c:v>3.5024153769091666</c:v>
                      </c:pt>
                      <c:pt idx="137" formatCode="0%">
                        <c:v>4.8323244399168193</c:v>
                      </c:pt>
                      <c:pt idx="138" formatCode="0%">
                        <c:v>6.0575308302091511</c:v>
                      </c:pt>
                    </c:numCache>
                  </c:numRef>
                </c:val>
                <c:smooth val="0"/>
                <c:extLst xmlns:c15="http://schemas.microsoft.com/office/drawing/2012/chart">
                  <c:ext xmlns:c16="http://schemas.microsoft.com/office/drawing/2014/chart" uri="{C3380CC4-5D6E-409C-BE32-E72D297353CC}">
                    <c16:uniqueId val="{0000000B-E215-440E-ACFF-437291917522}"/>
                  </c:ext>
                </c:extLst>
              </c15:ser>
            </c15:filteredLineSeries>
            <c15:filteredLineSeries>
              <c15:ser>
                <c:idx val="13"/>
                <c:order val="13"/>
                <c:tx>
                  <c:strRef>
                    <c:extLst>
                      <c:ext xmlns:c15="http://schemas.microsoft.com/office/drawing/2012/chart" uri="{02D57815-91ED-43cb-92C2-25804820EDAC}">
                        <c15:formulaRef>
                          <c15:sqref>'international air flow'!$O$7</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ormulaRef>
                          <c15:sqref>'international air flow'!$A$8:$A$146</c15:sqref>
                        </c15:formulaRef>
                      </c:ext>
                    </c:extLst>
                    <c:strCache>
                      <c:ptCount val="139"/>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strCache>
                  </c:strRef>
                </c:cat>
                <c:val>
                  <c:numRef>
                    <c:extLst>
                      <c:ext xmlns:c15="http://schemas.microsoft.com/office/drawing/2012/chart" uri="{02D57815-91ED-43cb-92C2-25804820EDAC}">
                        <c15:formulaRef>
                          <c15:sqref>'international air flow'!$O$8:$O$146</c15:sqref>
                        </c15:formulaRef>
                      </c:ext>
                    </c:extLst>
                    <c:numCache>
                      <c:formatCode>General</c:formatCode>
                      <c:ptCount val="139"/>
                      <c:pt idx="12" formatCode="0%">
                        <c:v>-0.17465716693480426</c:v>
                      </c:pt>
                      <c:pt idx="13" formatCode="0%">
                        <c:v>-0.18482361455430146</c:v>
                      </c:pt>
                      <c:pt idx="14" formatCode="0%">
                        <c:v>-0.18631368631368631</c:v>
                      </c:pt>
                      <c:pt idx="15" formatCode="0%">
                        <c:v>-0.19195759516635377</c:v>
                      </c:pt>
                      <c:pt idx="16" formatCode="0%">
                        <c:v>-0.19422496306288944</c:v>
                      </c:pt>
                      <c:pt idx="17" formatCode="0%">
                        <c:v>-0.22710409072498988</c:v>
                      </c:pt>
                      <c:pt idx="18" formatCode="0%">
                        <c:v>-0.24208538343024699</c:v>
                      </c:pt>
                      <c:pt idx="19" formatCode="0%">
                        <c:v>-0.25974697047988932</c:v>
                      </c:pt>
                      <c:pt idx="20" formatCode="0%">
                        <c:v>-0.26234042194377455</c:v>
                      </c:pt>
                      <c:pt idx="21" formatCode="0%">
                        <c:v>-0.2664097356040484</c:v>
                      </c:pt>
                      <c:pt idx="22" formatCode="0%">
                        <c:v>-0.24866618601297766</c:v>
                      </c:pt>
                      <c:pt idx="23" formatCode="0%">
                        <c:v>-0.22957148372152877</c:v>
                      </c:pt>
                      <c:pt idx="24" formatCode="0%">
                        <c:v>-0.2219767571380834</c:v>
                      </c:pt>
                      <c:pt idx="25" formatCode="0%">
                        <c:v>-0.20836796373252739</c:v>
                      </c:pt>
                      <c:pt idx="26" formatCode="0%">
                        <c:v>-0.19603667894413751</c:v>
                      </c:pt>
                      <c:pt idx="27" formatCode="0%">
                        <c:v>-0.1761582163565725</c:v>
                      </c:pt>
                      <c:pt idx="28" formatCode="0%">
                        <c:v>-0.15854825208275203</c:v>
                      </c:pt>
                      <c:pt idx="29" formatCode="0%">
                        <c:v>-0.11968893453790848</c:v>
                      </c:pt>
                      <c:pt idx="30" formatCode="0%">
                        <c:v>-7.2109289617486333E-2</c:v>
                      </c:pt>
                      <c:pt idx="31" formatCode="0%">
                        <c:v>-5.3276289124071154E-2</c:v>
                      </c:pt>
                      <c:pt idx="32" formatCode="0%">
                        <c:v>-5.3359548249925698E-2</c:v>
                      </c:pt>
                      <c:pt idx="33" formatCode="0%">
                        <c:v>-1.4198830962917387E-4</c:v>
                      </c:pt>
                      <c:pt idx="34" formatCode="0%">
                        <c:v>2.0511467229632471E-2</c:v>
                      </c:pt>
                      <c:pt idx="35" formatCode="0%">
                        <c:v>1.0331909613686798E-2</c:v>
                      </c:pt>
                      <c:pt idx="36" formatCode="0%">
                        <c:v>1.0331909613686798E-2</c:v>
                      </c:pt>
                      <c:pt idx="37" formatCode="0%">
                        <c:v>1.0331909613686798E-2</c:v>
                      </c:pt>
                      <c:pt idx="38" formatCode="0%">
                        <c:v>1.0331909613686798E-2</c:v>
                      </c:pt>
                      <c:pt idx="39" formatCode="0%">
                        <c:v>-1.2204369875349542E-2</c:v>
                      </c:pt>
                      <c:pt idx="40" formatCode="0%">
                        <c:v>-1.7717141571330444E-2</c:v>
                      </c:pt>
                      <c:pt idx="41" formatCode="0%">
                        <c:v>-2.4382694001952521E-2</c:v>
                      </c:pt>
                      <c:pt idx="42" formatCode="0%">
                        <c:v>-3.236672869897058E-2</c:v>
                      </c:pt>
                      <c:pt idx="43" formatCode="0%">
                        <c:v>-4.3763676148796497E-2</c:v>
                      </c:pt>
                      <c:pt idx="44" formatCode="0%">
                        <c:v>-9.6915980389789172E-2</c:v>
                      </c:pt>
                      <c:pt idx="45" formatCode="0%">
                        <c:v>-0.16143996591796644</c:v>
                      </c:pt>
                      <c:pt idx="46" formatCode="0%">
                        <c:v>-0.17344084252098074</c:v>
                      </c:pt>
                      <c:pt idx="47" formatCode="0%">
                        <c:v>-0.16513154787208917</c:v>
                      </c:pt>
                      <c:pt idx="48" formatCode="0%">
                        <c:v>-0.16513154787208917</c:v>
                      </c:pt>
                      <c:pt idx="49" formatCode="0%">
                        <c:v>-0.16506069623541636</c:v>
                      </c:pt>
                      <c:pt idx="50" formatCode="0%">
                        <c:v>-0.16506069623541636</c:v>
                      </c:pt>
                      <c:pt idx="51" formatCode="0%">
                        <c:v>-0.15186047069548736</c:v>
                      </c:pt>
                      <c:pt idx="52" formatCode="0%">
                        <c:v>-0.20098382001880832</c:v>
                      </c:pt>
                      <c:pt idx="53" formatCode="0%">
                        <c:v>-0.2706172357406097</c:v>
                      </c:pt>
                      <c:pt idx="54" formatCode="0%">
                        <c:v>-0.39893370986196652</c:v>
                      </c:pt>
                      <c:pt idx="55" formatCode="0%">
                        <c:v>-0.47525121878420057</c:v>
                      </c:pt>
                      <c:pt idx="56" formatCode="0%">
                        <c:v>-0.63298924961223724</c:v>
                      </c:pt>
                      <c:pt idx="57" formatCode="0%">
                        <c:v>-0.71628563364380471</c:v>
                      </c:pt>
                      <c:pt idx="58" formatCode="0%">
                        <c:v>-0.78655328346747821</c:v>
                      </c:pt>
                      <c:pt idx="59" formatCode="0%">
                        <c:v>-0.79793493635077795</c:v>
                      </c:pt>
                      <c:pt idx="60" formatCode="0%">
                        <c:v>-0.79793493635077795</c:v>
                      </c:pt>
                      <c:pt idx="61" formatCode="0%">
                        <c:v>-0.79803694170226003</c:v>
                      </c:pt>
                      <c:pt idx="62" formatCode="0%">
                        <c:v>-0.79803694170226003</c:v>
                      </c:pt>
                      <c:pt idx="63" formatCode="0%">
                        <c:v>-0.79803694170226003</c:v>
                      </c:pt>
                      <c:pt idx="64" formatCode="0%">
                        <c:v>-0.78144616127474653</c:v>
                      </c:pt>
                      <c:pt idx="65" formatCode="0%">
                        <c:v>-0.75767107244437004</c:v>
                      </c:pt>
                      <c:pt idx="66" formatCode="0%">
                        <c:v>-0.64876468205751314</c:v>
                      </c:pt>
                      <c:pt idx="67" formatCode="0%">
                        <c:v>-0.71886998151395931</c:v>
                      </c:pt>
                      <c:pt idx="68" formatCode="0%">
                        <c:v>-0.35055377440979307</c:v>
                      </c:pt>
                      <c:pt idx="69" formatCode="0%">
                        <c:v>0.17608436132113012</c:v>
                      </c:pt>
                      <c:pt idx="70" formatCode="0%">
                        <c:v>0.57028647568287805</c:v>
                      </c:pt>
                      <c:pt idx="71" formatCode="0%">
                        <c:v>0.64692706145877088</c:v>
                      </c:pt>
                      <c:pt idx="72" formatCode="0%">
                        <c:v>0.65336693266134682</c:v>
                      </c:pt>
                      <c:pt idx="73" formatCode="0%">
                        <c:v>0.65406162464985995</c:v>
                      </c:pt>
                      <c:pt idx="74" formatCode="0%">
                        <c:v>0.65980392156862744</c:v>
                      </c:pt>
                      <c:pt idx="75" formatCode="0%">
                        <c:v>0.65980392156862744</c:v>
                      </c:pt>
                      <c:pt idx="76" formatCode="0%">
                        <c:v>0.62234189450428057</c:v>
                      </c:pt>
                      <c:pt idx="77" formatCode="0%">
                        <c:v>0.62234189450428057</c:v>
                      </c:pt>
                      <c:pt idx="78" formatCode="0%">
                        <c:v>8.9137453874538738E-2</c:v>
                      </c:pt>
                      <c:pt idx="79" formatCode="0%">
                        <c:v>0.29286798179059181</c:v>
                      </c:pt>
                      <c:pt idx="80" formatCode="0%">
                        <c:v>-0.39683608212722987</c:v>
                      </c:pt>
                      <c:pt idx="81" formatCode="0%">
                        <c:v>-0.79132126543732029</c:v>
                      </c:pt>
                      <c:pt idx="82" formatCode="0%">
                        <c:v>-0.78913873568095039</c:v>
                      </c:pt>
                      <c:pt idx="83" formatCode="0%">
                        <c:v>-0.78876232573954441</c:v>
                      </c:pt>
                      <c:pt idx="84" formatCode="0%">
                        <c:v>-0.79077053344623205</c:v>
                      </c:pt>
                      <c:pt idx="85" formatCode="0%">
                        <c:v>-0.78797629127857749</c:v>
                      </c:pt>
                      <c:pt idx="86" formatCode="0%">
                        <c:v>-0.79031305375073835</c:v>
                      </c:pt>
                      <c:pt idx="87" formatCode="0%">
                        <c:v>-0.78119989874272211</c:v>
                      </c:pt>
                      <c:pt idx="88" formatCode="0%">
                        <c:v>-0.77930036598859476</c:v>
                      </c:pt>
                      <c:pt idx="89" formatCode="0%">
                        <c:v>-0.77930036598859476</c:v>
                      </c:pt>
                      <c:pt idx="90" formatCode="0%">
                        <c:v>-0.71042879830598205</c:v>
                      </c:pt>
                      <c:pt idx="91" formatCode="0%">
                        <c:v>-0.63745435576421494</c:v>
                      </c:pt>
                      <c:pt idx="92" formatCode="0%">
                        <c:v>-0.49795386904761907</c:v>
                      </c:pt>
                      <c:pt idx="93" formatCode="0%">
                        <c:v>9.4041345764085932E-2</c:v>
                      </c:pt>
                      <c:pt idx="94" formatCode="0%">
                        <c:v>7.8873239436619724E-2</c:v>
                      </c:pt>
                      <c:pt idx="95" formatCode="0%">
                        <c:v>7.8873239436619724E-2</c:v>
                      </c:pt>
                      <c:pt idx="96" formatCode="0%">
                        <c:v>7.2035613112100369E-2</c:v>
                      </c:pt>
                      <c:pt idx="97" formatCode="0%">
                        <c:v>0.19089456869009586</c:v>
                      </c:pt>
                      <c:pt idx="98" formatCode="0%">
                        <c:v>0.19114688128772636</c:v>
                      </c:pt>
                      <c:pt idx="99" formatCode="0%">
                        <c:v>9.9884303895102194E-2</c:v>
                      </c:pt>
                      <c:pt idx="100" formatCode="0%">
                        <c:v>9.9884303895102194E-2</c:v>
                      </c:pt>
                      <c:pt idx="101" formatCode="0%">
                        <c:v>9.9884303895102194E-2</c:v>
                      </c:pt>
                      <c:pt idx="102" formatCode="0%">
                        <c:v>-0.11224862888482633</c:v>
                      </c:pt>
                      <c:pt idx="103" formatCode="0%">
                        <c:v>-0.64928057553956831</c:v>
                      </c:pt>
                      <c:pt idx="104" formatCode="0%">
                        <c:v>-0.86439422008151168</c:v>
                      </c:pt>
                      <c:pt idx="105" formatCode="0%">
                        <c:v>-0.86439422008151168</c:v>
                      </c:pt>
                      <c:pt idx="106" formatCode="0%">
                        <c:v>-0.86348377471092874</c:v>
                      </c:pt>
                      <c:pt idx="107" formatCode="0%">
                        <c:v>-0.86348377471092874</c:v>
                      </c:pt>
                      <c:pt idx="108" formatCode="0%">
                        <c:v>-0.86183465458663644</c:v>
                      </c:pt>
                      <c:pt idx="109" formatCode="0%">
                        <c:v>-1</c:v>
                      </c:pt>
                      <c:pt idx="110" formatCode="0%">
                        <c:v>-1</c:v>
                      </c:pt>
                      <c:pt idx="111" formatCode="0%">
                        <c:v>-1</c:v>
                      </c:pt>
                      <c:pt idx="112" formatCode="0%">
                        <c:v>-1</c:v>
                      </c:pt>
                      <c:pt idx="113" formatCode="0%">
                        <c:v>-1</c:v>
                      </c:pt>
                      <c:pt idx="114" formatCode="0%">
                        <c:v>-1</c:v>
                      </c:pt>
                      <c:pt idx="115" formatCode="0%">
                        <c:v>-1</c:v>
                      </c:pt>
                      <c:pt idx="116" formatCode="0%">
                        <c:v>-0.80874316939890711</c:v>
                      </c:pt>
                      <c:pt idx="117" formatCode="0%">
                        <c:v>-0.80874316939890711</c:v>
                      </c:pt>
                      <c:pt idx="118" formatCode="0%">
                        <c:v>-0.80874316939890711</c:v>
                      </c:pt>
                      <c:pt idx="119" formatCode="0%">
                        <c:v>-0.80874316939890711</c:v>
                      </c:pt>
                      <c:pt idx="120" formatCode="0%">
                        <c:v>-0.80874316939890711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pt idx="132" formatCode="0%">
                        <c:v>-1</c:v>
                      </c:pt>
                      <c:pt idx="133" formatCode="0%">
                        <c:v>-1</c:v>
                      </c:pt>
                      <c:pt idx="134" formatCode="0%">
                        <c:v>-1</c:v>
                      </c:pt>
                      <c:pt idx="135" formatCode="0%">
                        <c:v>-1</c:v>
                      </c:pt>
                      <c:pt idx="136" formatCode="0%">
                        <c:v>-1</c:v>
                      </c:pt>
                      <c:pt idx="137" formatCode="0%">
                        <c:v>-1</c:v>
                      </c:pt>
                      <c:pt idx="138" formatCode="0%">
                        <c:v>4.2428571428571429</c:v>
                      </c:pt>
                    </c:numCache>
                  </c:numRef>
                </c:val>
                <c:smooth val="0"/>
                <c:extLst xmlns:c15="http://schemas.microsoft.com/office/drawing/2012/chart">
                  <c:ext xmlns:c16="http://schemas.microsoft.com/office/drawing/2014/chart" uri="{C3380CC4-5D6E-409C-BE32-E72D297353CC}">
                    <c16:uniqueId val="{0000000D-E215-440E-ACFF-437291917522}"/>
                  </c:ext>
                </c:extLst>
              </c15:ser>
            </c15:filteredLineSeries>
          </c:ext>
        </c:extLst>
      </c:lineChart>
      <c:catAx>
        <c:axId val="104579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802048"/>
        <c:crosses val="autoZero"/>
        <c:auto val="1"/>
        <c:lblAlgn val="ctr"/>
        <c:lblOffset val="100"/>
        <c:tickLblSkip val="6"/>
        <c:noMultiLvlLbl val="0"/>
      </c:catAx>
      <c:valAx>
        <c:axId val="10458020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797784"/>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 EU/International Air Passenger flow through NI Airports (12 month rolling data)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'international air flow'!$K$7</c:f>
              <c:strCache>
                <c:ptCount val="1"/>
                <c:pt idx="0">
                  <c:v>% Change year on year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'international air flow'!$A$8:$A$146</c15:sqref>
                  </c15:fullRef>
                </c:ext>
              </c:extLst>
              <c:f>'international air flow'!$A$20:$A$146</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flow'!$K$8:$K$146</c15:sqref>
                  </c15:fullRef>
                </c:ext>
              </c:extLst>
              <c:f>'international air flow'!$K$20:$K$146</c:f>
              <c:numCache>
                <c:formatCode>General</c:formatCode>
                <c:ptCount val="127"/>
                <c:pt idx="0" formatCode="0%">
                  <c:v>-0.25426963076042364</c:v>
                </c:pt>
                <c:pt idx="1" formatCode="0%">
                  <c:v>-0.2172623461367344</c:v>
                </c:pt>
                <c:pt idx="2" formatCode="0%">
                  <c:v>-0.1527842088113735</c:v>
                </c:pt>
                <c:pt idx="3" formatCode="0%">
                  <c:v>6.7555197539452966E-3</c:v>
                </c:pt>
                <c:pt idx="4" formatCode="0%">
                  <c:v>0.21572027972027971</c:v>
                </c:pt>
                <c:pt idx="5" formatCode="0%">
                  <c:v>0.43422996779693124</c:v>
                </c:pt>
                <c:pt idx="6" formatCode="0%">
                  <c:v>0.55576663206752708</c:v>
                </c:pt>
                <c:pt idx="7" formatCode="0%">
                  <c:v>0.5397088740099939</c:v>
                </c:pt>
                <c:pt idx="8" formatCode="0%">
                  <c:v>0.63382346780612464</c:v>
                </c:pt>
                <c:pt idx="9" formatCode="0%">
                  <c:v>0.6412589028720298</c:v>
                </c:pt>
                <c:pt idx="10" formatCode="0%">
                  <c:v>0.70279407594826271</c:v>
                </c:pt>
                <c:pt idx="11" formatCode="0%">
                  <c:v>0.66600471368715086</c:v>
                </c:pt>
                <c:pt idx="12" formatCode="0%">
                  <c:v>0.56254264756055949</c:v>
                </c:pt>
                <c:pt idx="13" formatCode="0%">
                  <c:v>0.45341248789524652</c:v>
                </c:pt>
                <c:pt idx="14" formatCode="0%">
                  <c:v>0.30053439132018944</c:v>
                </c:pt>
                <c:pt idx="15" formatCode="0%">
                  <c:v>7.9122038151697549E-2</c:v>
                </c:pt>
                <c:pt idx="16" formatCode="0%">
                  <c:v>-6.6510208151181874E-2</c:v>
                </c:pt>
                <c:pt idx="17" formatCode="0%">
                  <c:v>-0.11012639837280255</c:v>
                </c:pt>
                <c:pt idx="18" formatCode="0%">
                  <c:v>3.3170105363864097E-2</c:v>
                </c:pt>
                <c:pt idx="19" formatCode="0%">
                  <c:v>0.30588657849840295</c:v>
                </c:pt>
                <c:pt idx="20" formatCode="0%">
                  <c:v>0.5646650085895234</c:v>
                </c:pt>
                <c:pt idx="21" formatCode="0%">
                  <c:v>0.80744761197659976</c:v>
                </c:pt>
                <c:pt idx="22" formatCode="0%">
                  <c:v>1.0120279756110058</c:v>
                </c:pt>
                <c:pt idx="23" formatCode="0%">
                  <c:v>1.0706417091285383</c:v>
                </c:pt>
                <c:pt idx="24" formatCode="0%">
                  <c:v>1.1570888546201401</c:v>
                </c:pt>
                <c:pt idx="25" formatCode="0%">
                  <c:v>1.2983053302433372</c:v>
                </c:pt>
                <c:pt idx="26" formatCode="0%">
                  <c:v>1.4721785553082538</c:v>
                </c:pt>
                <c:pt idx="27" formatCode="0%">
                  <c:v>1.6472650062350442</c:v>
                </c:pt>
                <c:pt idx="28" formatCode="0%">
                  <c:v>1.5532149136500319</c:v>
                </c:pt>
                <c:pt idx="29" formatCode="0%">
                  <c:v>1.2684378478664193</c:v>
                </c:pt>
                <c:pt idx="30" formatCode="0%">
                  <c:v>0.81235226746594535</c:v>
                </c:pt>
                <c:pt idx="31" formatCode="0%">
                  <c:v>0.44697111087099595</c:v>
                </c:pt>
                <c:pt idx="32" formatCode="0%">
                  <c:v>0.18657566347390758</c:v>
                </c:pt>
                <c:pt idx="33" formatCode="0%">
                  <c:v>2.6891696648630274E-2</c:v>
                </c:pt>
                <c:pt idx="34" formatCode="0%">
                  <c:v>-9.9366544644278215E-2</c:v>
                </c:pt>
                <c:pt idx="35" formatCode="0%">
                  <c:v>-0.11921254562592122</c:v>
                </c:pt>
                <c:pt idx="36" formatCode="0%">
                  <c:v>-0.1315091892575839</c:v>
                </c:pt>
                <c:pt idx="37" formatCode="0%">
                  <c:v>-0.14157239640775168</c:v>
                </c:pt>
                <c:pt idx="38" formatCode="0%">
                  <c:v>-0.14911071237447665</c:v>
                </c:pt>
                <c:pt idx="39" formatCode="0%">
                  <c:v>-0.14327090786408136</c:v>
                </c:pt>
                <c:pt idx="40" formatCode="0%">
                  <c:v>-0.14006216976335589</c:v>
                </c:pt>
                <c:pt idx="41" formatCode="0%">
                  <c:v>-0.10380407757334659</c:v>
                </c:pt>
                <c:pt idx="42" formatCode="0%">
                  <c:v>-2.2931554922116078E-2</c:v>
                </c:pt>
                <c:pt idx="43" formatCode="0%">
                  <c:v>2.804366420919718E-2</c:v>
                </c:pt>
                <c:pt idx="44" formatCode="0%">
                  <c:v>0.10033283155408858</c:v>
                </c:pt>
                <c:pt idx="45" formatCode="0%">
                  <c:v>0.12752339768126736</c:v>
                </c:pt>
                <c:pt idx="46" formatCode="0%">
                  <c:v>0.17573002891133621</c:v>
                </c:pt>
                <c:pt idx="47" formatCode="0%">
                  <c:v>0.21191662955887211</c:v>
                </c:pt>
                <c:pt idx="48" formatCode="0%">
                  <c:v>0.24649980331881291</c:v>
                </c:pt>
                <c:pt idx="49" formatCode="0%">
                  <c:v>0.27291481598402478</c:v>
                </c:pt>
                <c:pt idx="50" formatCode="0%">
                  <c:v>0.30374913985098151</c:v>
                </c:pt>
                <c:pt idx="51" formatCode="0%">
                  <c:v>0.34153372911202418</c:v>
                </c:pt>
                <c:pt idx="52" formatCode="0%">
                  <c:v>0.39139936236135853</c:v>
                </c:pt>
                <c:pt idx="53" formatCode="0%">
                  <c:v>0.48743164611487105</c:v>
                </c:pt>
                <c:pt idx="54" formatCode="0%">
                  <c:v>0.48488330489348819</c:v>
                </c:pt>
                <c:pt idx="55" formatCode="0%">
                  <c:v>0.51600995793630355</c:v>
                </c:pt>
                <c:pt idx="56" formatCode="0%">
                  <c:v>0.51075005648015659</c:v>
                </c:pt>
                <c:pt idx="57" formatCode="0%">
                  <c:v>0.54643602087067156</c:v>
                </c:pt>
                <c:pt idx="58" formatCode="0%">
                  <c:v>0.54458386191057373</c:v>
                </c:pt>
                <c:pt idx="59" formatCode="0%">
                  <c:v>0.53353087590375725</c:v>
                </c:pt>
                <c:pt idx="60" formatCode="0%">
                  <c:v>0.52746950916624302</c:v>
                </c:pt>
                <c:pt idx="61" formatCode="0%">
                  <c:v>0.52190789283963435</c:v>
                </c:pt>
                <c:pt idx="62" formatCode="0%">
                  <c:v>0.50832846205796722</c:v>
                </c:pt>
                <c:pt idx="63" formatCode="0%">
                  <c:v>0.47381101394050501</c:v>
                </c:pt>
                <c:pt idx="64" formatCode="0%">
                  <c:v>0.45375868671873321</c:v>
                </c:pt>
                <c:pt idx="65" formatCode="0%">
                  <c:v>0.26839276511154198</c:v>
                </c:pt>
                <c:pt idx="66" formatCode="0%">
                  <c:v>0.14588498056133489</c:v>
                </c:pt>
                <c:pt idx="67" formatCode="0%">
                  <c:v>3.4502134332258905E-2</c:v>
                </c:pt>
                <c:pt idx="68" formatCode="0%">
                  <c:v>-5.4312833613724638E-2</c:v>
                </c:pt>
                <c:pt idx="69" formatCode="0%">
                  <c:v>-0.16302765647743814</c:v>
                </c:pt>
                <c:pt idx="70" formatCode="0%">
                  <c:v>-0.17741508567335912</c:v>
                </c:pt>
                <c:pt idx="71" formatCode="0%">
                  <c:v>-0.18447412353923207</c:v>
                </c:pt>
                <c:pt idx="72" formatCode="0%">
                  <c:v>-0.19713363124387856</c:v>
                </c:pt>
                <c:pt idx="73" formatCode="0%">
                  <c:v>-0.21274765420121572</c:v>
                </c:pt>
                <c:pt idx="74" formatCode="0%">
                  <c:v>-0.22524193669762052</c:v>
                </c:pt>
                <c:pt idx="75" formatCode="0%">
                  <c:v>-0.23288901582481839</c:v>
                </c:pt>
                <c:pt idx="76" formatCode="0%">
                  <c:v>-0.30497600609744818</c:v>
                </c:pt>
                <c:pt idx="77" formatCode="0%">
                  <c:v>-0.30249674942728005</c:v>
                </c:pt>
                <c:pt idx="78" formatCode="0%">
                  <c:v>-0.29857252618383273</c:v>
                </c:pt>
                <c:pt idx="79" formatCode="0%">
                  <c:v>-0.31361552161885636</c:v>
                </c:pt>
                <c:pt idx="80" formatCode="0%">
                  <c:v>-0.32905648774488272</c:v>
                </c:pt>
                <c:pt idx="81" formatCode="0%">
                  <c:v>-0.28801984877126652</c:v>
                </c:pt>
                <c:pt idx="82" formatCode="0%">
                  <c:v>-0.35064142300794504</c:v>
                </c:pt>
                <c:pt idx="83" formatCode="0%">
                  <c:v>-0.35313127866863792</c:v>
                </c:pt>
                <c:pt idx="84" formatCode="0%">
                  <c:v>-0.35136049559208959</c:v>
                </c:pt>
                <c:pt idx="85" formatCode="0%">
                  <c:v>-0.34738635871318063</c:v>
                </c:pt>
                <c:pt idx="86" formatCode="0%">
                  <c:v>-0.34366637689464763</c:v>
                </c:pt>
                <c:pt idx="87" formatCode="0%">
                  <c:v>-0.34288611613244568</c:v>
                </c:pt>
                <c:pt idx="88" formatCode="0%">
                  <c:v>-0.25590234709793502</c:v>
                </c:pt>
                <c:pt idx="89" formatCode="0%">
                  <c:v>-0.23625489608645961</c:v>
                </c:pt>
                <c:pt idx="90" formatCode="0%">
                  <c:v>-0.21797458721520155</c:v>
                </c:pt>
                <c:pt idx="91" formatCode="0%">
                  <c:v>-0.17377942177809677</c:v>
                </c:pt>
                <c:pt idx="92" formatCode="0%">
                  <c:v>-0.11221824323881975</c:v>
                </c:pt>
                <c:pt idx="93" formatCode="0%">
                  <c:v>-0.15877999402608609</c:v>
                </c:pt>
                <c:pt idx="94" formatCode="0%">
                  <c:v>-9.7364221326706843E-2</c:v>
                </c:pt>
                <c:pt idx="95" formatCode="0%">
                  <c:v>-8.3671525895538792E-2</c:v>
                </c:pt>
                <c:pt idx="96" formatCode="0%">
                  <c:v>-7.9615330928539424E-2</c:v>
                </c:pt>
                <c:pt idx="97" formatCode="0%">
                  <c:v>-8.0296816451774708E-2</c:v>
                </c:pt>
                <c:pt idx="98" formatCode="0%">
                  <c:v>-7.9440600836138964E-2</c:v>
                </c:pt>
                <c:pt idx="99" formatCode="0%">
                  <c:v>-8.7426194310252281E-2</c:v>
                </c:pt>
                <c:pt idx="100" formatCode="0%">
                  <c:v>-0.20241382764097354</c:v>
                </c:pt>
                <c:pt idx="101" formatCode="0%">
                  <c:v>-0.31525766006595868</c:v>
                </c:pt>
                <c:pt idx="102" formatCode="0%">
                  <c:v>-0.44083540365802415</c:v>
                </c:pt>
                <c:pt idx="103" formatCode="0%">
                  <c:v>-0.59259176764076982</c:v>
                </c:pt>
                <c:pt idx="104" formatCode="0%">
                  <c:v>-0.74448770703361211</c:v>
                </c:pt>
                <c:pt idx="105" formatCode="0%">
                  <c:v>-0.80989316205595974</c:v>
                </c:pt>
                <c:pt idx="106" formatCode="0%">
                  <c:v>-0.83608899940258019</c:v>
                </c:pt>
                <c:pt idx="107" formatCode="0%">
                  <c:v>-0.86937196213865442</c:v>
                </c:pt>
                <c:pt idx="108" formatCode="0%">
                  <c:v>-0.89667943805874839</c:v>
                </c:pt>
                <c:pt idx="109" formatCode="0%">
                  <c:v>-0.91845114928700899</c:v>
                </c:pt>
                <c:pt idx="110" formatCode="0%">
                  <c:v>-0.94520492890385743</c:v>
                </c:pt>
                <c:pt idx="111" formatCode="0%">
                  <c:v>-0.95855696885032959</c:v>
                </c:pt>
                <c:pt idx="112" formatCode="0%">
                  <c:v>-0.95087231466116517</c:v>
                </c:pt>
                <c:pt idx="113" formatCode="0%">
                  <c:v>-0.93143651273564387</c:v>
                </c:pt>
                <c:pt idx="114" formatCode="0%">
                  <c:v>-0.83522525016809712</c:v>
                </c:pt>
                <c:pt idx="115" formatCode="0%">
                  <c:v>-0.53403313104805639</c:v>
                </c:pt>
                <c:pt idx="116" formatCode="0%">
                  <c:v>0.28904153078010908</c:v>
                </c:pt>
                <c:pt idx="117" formatCode="0%">
                  <c:v>1.196073548333541</c:v>
                </c:pt>
                <c:pt idx="118" formatCode="0%">
                  <c:v>1.714672708466729</c:v>
                </c:pt>
                <c:pt idx="119" formatCode="0%">
                  <c:v>2.4945532435740514</c:v>
                </c:pt>
                <c:pt idx="120" formatCode="0%">
                  <c:v>3.533992583436341</c:v>
                </c:pt>
                <c:pt idx="121" formatCode="0%">
                  <c:v>4.8474626278520851</c:v>
                </c:pt>
                <c:pt idx="122" formatCode="0%">
                  <c:v>7.87663194953792</c:v>
                </c:pt>
                <c:pt idx="123" formatCode="0%">
                  <c:v>11.405479992115119</c:v>
                </c:pt>
                <c:pt idx="124" formatCode="0%">
                  <c:v>11.131458827825451</c:v>
                </c:pt>
                <c:pt idx="125" formatCode="0%">
                  <c:v>9.8907628036515547</c:v>
                </c:pt>
                <c:pt idx="126" formatCode="0%">
                  <c:v>4.6979516722675632</c:v>
                </c:pt>
              </c:numCache>
            </c:numRef>
          </c:val>
          <c:extLst>
            <c:ext xmlns:c16="http://schemas.microsoft.com/office/drawing/2014/chart" uri="{C3380CC4-5D6E-409C-BE32-E72D297353CC}">
              <c16:uniqueId val="{00000009-FC94-4D37-B406-4DF68439B8C9}"/>
            </c:ext>
          </c:extLst>
        </c:ser>
        <c:ser>
          <c:idx val="11"/>
          <c:order val="11"/>
          <c:tx>
            <c:strRef>
              <c:f>'international air flow'!$M$7</c:f>
              <c:strCache>
                <c:ptCount val="1"/>
                <c:pt idx="0">
                  <c:v>% Change year on year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'international air flow'!$A$8:$A$146</c15:sqref>
                  </c15:fullRef>
                </c:ext>
              </c:extLst>
              <c:f>'international air flow'!$A$20:$A$146</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flow'!$M$8:$M$146</c15:sqref>
                  </c15:fullRef>
                </c:ext>
              </c:extLst>
              <c:f>'international air flow'!$M$20:$M$146</c:f>
              <c:numCache>
                <c:formatCode>General</c:formatCode>
                <c:ptCount val="127"/>
                <c:pt idx="0" formatCode="0%">
                  <c:v>-3.8618083624250371E-2</c:v>
                </c:pt>
                <c:pt idx="1" formatCode="0%">
                  <c:v>-3.1387895770927945E-2</c:v>
                </c:pt>
                <c:pt idx="2" formatCode="0%">
                  <c:v>-3.1995737536320776E-2</c:v>
                </c:pt>
                <c:pt idx="3" formatCode="0%">
                  <c:v>-2.8689113195288531E-2</c:v>
                </c:pt>
                <c:pt idx="4" formatCode="0%">
                  <c:v>-4.2383555316036645E-2</c:v>
                </c:pt>
                <c:pt idx="5" formatCode="0%">
                  <c:v>-4.1105193551846157E-2</c:v>
                </c:pt>
                <c:pt idx="6" formatCode="0%">
                  <c:v>-3.0916888650452289E-2</c:v>
                </c:pt>
                <c:pt idx="7" formatCode="0%">
                  <c:v>-2.2306126871664427E-2</c:v>
                </c:pt>
                <c:pt idx="8" formatCode="0%">
                  <c:v>-1.8462732022151977E-2</c:v>
                </c:pt>
                <c:pt idx="9" formatCode="0%">
                  <c:v>-1.8957057161900531E-2</c:v>
                </c:pt>
                <c:pt idx="10" formatCode="0%">
                  <c:v>-1.8671776369334092E-2</c:v>
                </c:pt>
                <c:pt idx="11" formatCode="0%">
                  <c:v>-2.7568234810039775E-2</c:v>
                </c:pt>
                <c:pt idx="12" formatCode="0%">
                  <c:v>-3.286210832952282E-2</c:v>
                </c:pt>
                <c:pt idx="13" formatCode="0%">
                  <c:v>-3.8725643796722026E-2</c:v>
                </c:pt>
                <c:pt idx="14" formatCode="0%">
                  <c:v>-4.4203127660091934E-2</c:v>
                </c:pt>
                <c:pt idx="15" formatCode="0%">
                  <c:v>-4.8337964412064234E-2</c:v>
                </c:pt>
                <c:pt idx="16" formatCode="0%">
                  <c:v>-5.7507348164727523E-2</c:v>
                </c:pt>
                <c:pt idx="17" formatCode="0%">
                  <c:v>-7.7096800315688135E-2</c:v>
                </c:pt>
                <c:pt idx="18" formatCode="0%">
                  <c:v>-0.10193432857217828</c:v>
                </c:pt>
                <c:pt idx="19" formatCode="0%">
                  <c:v>-0.11829507239034175</c:v>
                </c:pt>
                <c:pt idx="20" formatCode="0%">
                  <c:v>-0.14130247768812926</c:v>
                </c:pt>
                <c:pt idx="21" formatCode="0%">
                  <c:v>-0.16206423092800581</c:v>
                </c:pt>
                <c:pt idx="22" formatCode="0%">
                  <c:v>-0.16418793517116895</c:v>
                </c:pt>
                <c:pt idx="23" formatCode="0%">
                  <c:v>-0.15133266546274204</c:v>
                </c:pt>
                <c:pt idx="24" formatCode="0%">
                  <c:v>-0.14868508930283614</c:v>
                </c:pt>
                <c:pt idx="25" formatCode="0%">
                  <c:v>-0.14584968720313568</c:v>
                </c:pt>
                <c:pt idx="26" formatCode="0%">
                  <c:v>-0.14082206750989867</c:v>
                </c:pt>
                <c:pt idx="27" formatCode="0%">
                  <c:v>-0.14196632395137326</c:v>
                </c:pt>
                <c:pt idx="28" formatCode="0%">
                  <c:v>-0.12443317408183584</c:v>
                </c:pt>
                <c:pt idx="29" formatCode="0%">
                  <c:v>-9.8257945997440116E-2</c:v>
                </c:pt>
                <c:pt idx="30" formatCode="0%">
                  <c:v>-6.9024887527588077E-2</c:v>
                </c:pt>
                <c:pt idx="31" formatCode="0%">
                  <c:v>-3.8134285749885116E-2</c:v>
                </c:pt>
                <c:pt idx="32" formatCode="0%">
                  <c:v>-9.242387835300197E-4</c:v>
                </c:pt>
                <c:pt idx="33" formatCode="0%">
                  <c:v>3.3962462297821343E-2</c:v>
                </c:pt>
                <c:pt idx="34" formatCode="0%">
                  <c:v>4.9486121290064487E-2</c:v>
                </c:pt>
                <c:pt idx="35" formatCode="0%">
                  <c:v>3.7112598231350311E-2</c:v>
                </c:pt>
                <c:pt idx="36" formatCode="0%">
                  <c:v>3.1628422159702602E-2</c:v>
                </c:pt>
                <c:pt idx="37" formatCode="0%">
                  <c:v>2.8322334885032271E-2</c:v>
                </c:pt>
                <c:pt idx="38" formatCode="0%">
                  <c:v>2.2109299498082737E-2</c:v>
                </c:pt>
                <c:pt idx="39" formatCode="0%">
                  <c:v>2.9729909813159205E-2</c:v>
                </c:pt>
                <c:pt idx="40" formatCode="0%">
                  <c:v>3.2025956838883506E-2</c:v>
                </c:pt>
                <c:pt idx="41" formatCode="0%">
                  <c:v>3.1521182602302716E-2</c:v>
                </c:pt>
                <c:pt idx="42" formatCode="0%">
                  <c:v>3.4085159314898097E-2</c:v>
                </c:pt>
                <c:pt idx="43" formatCode="0%">
                  <c:v>4.5444120092139426E-2</c:v>
                </c:pt>
                <c:pt idx="44" formatCode="0%">
                  <c:v>5.0513739942338085E-2</c:v>
                </c:pt>
                <c:pt idx="45" formatCode="0%">
                  <c:v>5.2787901418969378E-2</c:v>
                </c:pt>
                <c:pt idx="46" formatCode="0%">
                  <c:v>5.5175289046388874E-2</c:v>
                </c:pt>
                <c:pt idx="47" formatCode="0%">
                  <c:v>6.7294076770375535E-2</c:v>
                </c:pt>
                <c:pt idx="48" formatCode="0%">
                  <c:v>8.248094887801484E-2</c:v>
                </c:pt>
                <c:pt idx="49" formatCode="0%">
                  <c:v>9.73594560164322E-2</c:v>
                </c:pt>
                <c:pt idx="50" formatCode="0%">
                  <c:v>0.11276466928158799</c:v>
                </c:pt>
                <c:pt idx="51" formatCode="0%">
                  <c:v>0.11711381832216691</c:v>
                </c:pt>
                <c:pt idx="52" formatCode="0%">
                  <c:v>0.11085274713324231</c:v>
                </c:pt>
                <c:pt idx="53" formatCode="0%">
                  <c:v>0.10170439402151941</c:v>
                </c:pt>
                <c:pt idx="54" formatCode="0%">
                  <c:v>9.5832935451324042E-2</c:v>
                </c:pt>
                <c:pt idx="55" formatCode="0%">
                  <c:v>7.9357987402313993E-2</c:v>
                </c:pt>
                <c:pt idx="56" formatCode="0%">
                  <c:v>6.3614982872226736E-2</c:v>
                </c:pt>
                <c:pt idx="57" formatCode="0%">
                  <c:v>6.2749568520014787E-2</c:v>
                </c:pt>
                <c:pt idx="58" formatCode="0%">
                  <c:v>6.9757613301705615E-2</c:v>
                </c:pt>
                <c:pt idx="59" formatCode="0%">
                  <c:v>8.6235638151580293E-2</c:v>
                </c:pt>
                <c:pt idx="60" formatCode="0%">
                  <c:v>0.10169487988659531</c:v>
                </c:pt>
                <c:pt idx="61" formatCode="0%">
                  <c:v>0.11676114187431542</c:v>
                </c:pt>
                <c:pt idx="62" formatCode="0%">
                  <c:v>0.12917545207296757</c:v>
                </c:pt>
                <c:pt idx="63" formatCode="0%">
                  <c:v>0.14172787816713722</c:v>
                </c:pt>
                <c:pt idx="64" formatCode="0%">
                  <c:v>0.17415932380148871</c:v>
                </c:pt>
                <c:pt idx="65" formatCode="0%">
                  <c:v>0.20809908852635922</c:v>
                </c:pt>
                <c:pt idx="66" formatCode="0%">
                  <c:v>0.24070769081117888</c:v>
                </c:pt>
                <c:pt idx="67" formatCode="0%">
                  <c:v>0.28956625026926613</c:v>
                </c:pt>
                <c:pt idx="68" formatCode="0%">
                  <c:v>0.33244308830902253</c:v>
                </c:pt>
                <c:pt idx="69" formatCode="0%">
                  <c:v>0.34751558599329835</c:v>
                </c:pt>
                <c:pt idx="70" formatCode="0%">
                  <c:v>0.35781112010294219</c:v>
                </c:pt>
                <c:pt idx="71" formatCode="0%">
                  <c:v>0.3341465273579397</c:v>
                </c:pt>
                <c:pt idx="72" formatCode="0%">
                  <c:v>0.30411430606204481</c:v>
                </c:pt>
                <c:pt idx="73" formatCode="0%">
                  <c:v>0.28284717320929958</c:v>
                </c:pt>
                <c:pt idx="74" formatCode="0%">
                  <c:v>0.2657383015250846</c:v>
                </c:pt>
                <c:pt idx="75" formatCode="0%">
                  <c:v>0.25587311212869279</c:v>
                </c:pt>
                <c:pt idx="76" formatCode="0%">
                  <c:v>0.22629834318121944</c:v>
                </c:pt>
                <c:pt idx="77" formatCode="0%">
                  <c:v>0.20961398487799007</c:v>
                </c:pt>
                <c:pt idx="78" formatCode="0%">
                  <c:v>0.18881482485698528</c:v>
                </c:pt>
                <c:pt idx="79" formatCode="0%">
                  <c:v>0.16378164193227274</c:v>
                </c:pt>
                <c:pt idx="80" formatCode="0%">
                  <c:v>0.14681723390183454</c:v>
                </c:pt>
                <c:pt idx="81" formatCode="0%">
                  <c:v>0.14072253013844591</c:v>
                </c:pt>
                <c:pt idx="82" formatCode="0%">
                  <c:v>0.13464898496673389</c:v>
                </c:pt>
                <c:pt idx="83" formatCode="0%">
                  <c:v>0.13402164172492806</c:v>
                </c:pt>
                <c:pt idx="84" formatCode="0%">
                  <c:v>0.1375958512198322</c:v>
                </c:pt>
                <c:pt idx="85" formatCode="0%">
                  <c:v>0.1355214297138915</c:v>
                </c:pt>
                <c:pt idx="86" formatCode="0%">
                  <c:v>0.1347268928312185</c:v>
                </c:pt>
                <c:pt idx="87" formatCode="0%">
                  <c:v>0.12619277326020731</c:v>
                </c:pt>
                <c:pt idx="88" formatCode="0%">
                  <c:v>0.1285542690890136</c:v>
                </c:pt>
                <c:pt idx="89" formatCode="0%">
                  <c:v>0.12284028665508154</c:v>
                </c:pt>
                <c:pt idx="90" formatCode="0%">
                  <c:v>0.10998055869145568</c:v>
                </c:pt>
                <c:pt idx="91" formatCode="0%">
                  <c:v>8.5596552650417712E-2</c:v>
                </c:pt>
                <c:pt idx="92" formatCode="0%">
                  <c:v>6.372878691466545E-2</c:v>
                </c:pt>
                <c:pt idx="93" formatCode="0%">
                  <c:v>4.2756962776173732E-2</c:v>
                </c:pt>
                <c:pt idx="94" formatCode="0%">
                  <c:v>2.3274939070672029E-2</c:v>
                </c:pt>
                <c:pt idx="95" formatCode="0%">
                  <c:v>8.9763594642190084E-3</c:v>
                </c:pt>
                <c:pt idx="96" formatCode="0%">
                  <c:v>-3.4590398696050916E-3</c:v>
                </c:pt>
                <c:pt idx="97" formatCode="0%">
                  <c:v>-1.864303230350188E-2</c:v>
                </c:pt>
                <c:pt idx="98" formatCode="0%">
                  <c:v>-3.1531095687195441E-2</c:v>
                </c:pt>
                <c:pt idx="99" formatCode="0%">
                  <c:v>-6.9296556124602046E-2</c:v>
                </c:pt>
                <c:pt idx="100" formatCode="0%">
                  <c:v>-0.15707318624208597</c:v>
                </c:pt>
                <c:pt idx="101" formatCode="0%">
                  <c:v>-0.27026549083044882</c:v>
                </c:pt>
                <c:pt idx="102" formatCode="0%">
                  <c:v>-0.39398020413122925</c:v>
                </c:pt>
                <c:pt idx="103" formatCode="0%">
                  <c:v>-0.51341321078163182</c:v>
                </c:pt>
                <c:pt idx="104" formatCode="0%">
                  <c:v>-0.6233118850927809</c:v>
                </c:pt>
                <c:pt idx="105" formatCode="0%">
                  <c:v>-0.72184793671470149</c:v>
                </c:pt>
                <c:pt idx="106" formatCode="0%">
                  <c:v>-0.79712384076951948</c:v>
                </c:pt>
                <c:pt idx="107" formatCode="0%">
                  <c:v>-0.82592585854029854</c:v>
                </c:pt>
                <c:pt idx="108" formatCode="0%">
                  <c:v>-0.85755215217258551</c:v>
                </c:pt>
                <c:pt idx="109" formatCode="0%">
                  <c:v>-0.89089127128440981</c:v>
                </c:pt>
                <c:pt idx="110" formatCode="0%">
                  <c:v>-0.92938405849265115</c:v>
                </c:pt>
                <c:pt idx="111" formatCode="0%">
                  <c:v>-0.9466915323741627</c:v>
                </c:pt>
                <c:pt idx="112" formatCode="0%">
                  <c:v>-0.94153847222870213</c:v>
                </c:pt>
                <c:pt idx="113" formatCode="0%">
                  <c:v>-0.93259093331396181</c:v>
                </c:pt>
                <c:pt idx="114" formatCode="0%">
                  <c:v>-0.91591683392657264</c:v>
                </c:pt>
                <c:pt idx="115" formatCode="0%">
                  <c:v>-0.89404728846851667</c:v>
                </c:pt>
                <c:pt idx="116" formatCode="0%">
                  <c:v>-0.86315136367042689</c:v>
                </c:pt>
                <c:pt idx="117" formatCode="0%">
                  <c:v>-0.7787436127384415</c:v>
                </c:pt>
                <c:pt idx="118" formatCode="0%">
                  <c:v>-0.56572817876431392</c:v>
                </c:pt>
                <c:pt idx="119" formatCode="0%">
                  <c:v>-0.41862680994732709</c:v>
                </c:pt>
                <c:pt idx="120" formatCode="0%">
                  <c:v>-0.21600352556031227</c:v>
                </c:pt>
                <c:pt idx="121" formatCode="0%">
                  <c:v>0.15353221569318914</c:v>
                </c:pt>
                <c:pt idx="122" formatCode="0%">
                  <c:v>1.1143827999505747</c:v>
                </c:pt>
                <c:pt idx="123" formatCode="0%">
                  <c:v>2.5066386547474249</c:v>
                </c:pt>
                <c:pt idx="124" formatCode="0%">
                  <c:v>3.5024153769091666</c:v>
                </c:pt>
                <c:pt idx="125" formatCode="0%">
                  <c:v>4.8323244399168193</c:v>
                </c:pt>
                <c:pt idx="126" formatCode="0%">
                  <c:v>6.0575308302091511</c:v>
                </c:pt>
              </c:numCache>
            </c:numRef>
          </c:val>
          <c:extLst>
            <c:ext xmlns:c16="http://schemas.microsoft.com/office/drawing/2014/chart" uri="{C3380CC4-5D6E-409C-BE32-E72D297353CC}">
              <c16:uniqueId val="{0000000B-FC94-4D37-B406-4DF68439B8C9}"/>
            </c:ext>
          </c:extLst>
        </c:ser>
        <c:ser>
          <c:idx val="13"/>
          <c:order val="13"/>
          <c:tx>
            <c:strRef>
              <c:f>'international air flow'!$O$7</c:f>
              <c:strCache>
                <c:ptCount val="1"/>
                <c:pt idx="0">
                  <c:v>% Change year on year (City of Derry Airport)</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'international air flow'!$A$8:$A$146</c15:sqref>
                  </c15:fullRef>
                </c:ext>
              </c:extLst>
              <c:f>'international air flow'!$A$20:$A$146</c:f>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flow'!$O$8:$O$146</c15:sqref>
                  </c15:fullRef>
                </c:ext>
              </c:extLst>
              <c:f>'international air flow'!$O$20:$O$146</c:f>
              <c:numCache>
                <c:formatCode>General</c:formatCode>
                <c:ptCount val="127"/>
                <c:pt idx="0" formatCode="0%">
                  <c:v>-0.17465716693480426</c:v>
                </c:pt>
                <c:pt idx="1" formatCode="0%">
                  <c:v>-0.18482361455430146</c:v>
                </c:pt>
                <c:pt idx="2" formatCode="0%">
                  <c:v>-0.18631368631368631</c:v>
                </c:pt>
                <c:pt idx="3" formatCode="0%">
                  <c:v>-0.19195759516635377</c:v>
                </c:pt>
                <c:pt idx="4" formatCode="0%">
                  <c:v>-0.19422496306288944</c:v>
                </c:pt>
                <c:pt idx="5" formatCode="0%">
                  <c:v>-0.22710409072498988</c:v>
                </c:pt>
                <c:pt idx="6" formatCode="0%">
                  <c:v>-0.24208538343024699</c:v>
                </c:pt>
                <c:pt idx="7" formatCode="0%">
                  <c:v>-0.25974697047988932</c:v>
                </c:pt>
                <c:pt idx="8" formatCode="0%">
                  <c:v>-0.26234042194377455</c:v>
                </c:pt>
                <c:pt idx="9" formatCode="0%">
                  <c:v>-0.2664097356040484</c:v>
                </c:pt>
                <c:pt idx="10" formatCode="0%">
                  <c:v>-0.24866618601297766</c:v>
                </c:pt>
                <c:pt idx="11" formatCode="0%">
                  <c:v>-0.22957148372152877</c:v>
                </c:pt>
                <c:pt idx="12" formatCode="0%">
                  <c:v>-0.2219767571380834</c:v>
                </c:pt>
                <c:pt idx="13" formatCode="0%">
                  <c:v>-0.20836796373252739</c:v>
                </c:pt>
                <c:pt idx="14" formatCode="0%">
                  <c:v>-0.19603667894413751</c:v>
                </c:pt>
                <c:pt idx="15" formatCode="0%">
                  <c:v>-0.1761582163565725</c:v>
                </c:pt>
                <c:pt idx="16" formatCode="0%">
                  <c:v>-0.15854825208275203</c:v>
                </c:pt>
                <c:pt idx="17" formatCode="0%">
                  <c:v>-0.11968893453790848</c:v>
                </c:pt>
                <c:pt idx="18" formatCode="0%">
                  <c:v>-7.2109289617486333E-2</c:v>
                </c:pt>
                <c:pt idx="19" formatCode="0%">
                  <c:v>-5.3276289124071154E-2</c:v>
                </c:pt>
                <c:pt idx="20" formatCode="0%">
                  <c:v>-5.3359548249925698E-2</c:v>
                </c:pt>
                <c:pt idx="21" formatCode="0%">
                  <c:v>-1.4198830962917387E-4</c:v>
                </c:pt>
                <c:pt idx="22" formatCode="0%">
                  <c:v>2.0511467229632471E-2</c:v>
                </c:pt>
                <c:pt idx="23" formatCode="0%">
                  <c:v>1.0331909613686798E-2</c:v>
                </c:pt>
                <c:pt idx="24" formatCode="0%">
                  <c:v>1.0331909613686798E-2</c:v>
                </c:pt>
                <c:pt idx="25" formatCode="0%">
                  <c:v>1.0331909613686798E-2</c:v>
                </c:pt>
                <c:pt idx="26" formatCode="0%">
                  <c:v>1.0331909613686798E-2</c:v>
                </c:pt>
                <c:pt idx="27" formatCode="0%">
                  <c:v>-1.2204369875349542E-2</c:v>
                </c:pt>
                <c:pt idx="28" formatCode="0%">
                  <c:v>-1.7717141571330444E-2</c:v>
                </c:pt>
                <c:pt idx="29" formatCode="0%">
                  <c:v>-2.4382694001952521E-2</c:v>
                </c:pt>
                <c:pt idx="30" formatCode="0%">
                  <c:v>-3.236672869897058E-2</c:v>
                </c:pt>
                <c:pt idx="31" formatCode="0%">
                  <c:v>-4.3763676148796497E-2</c:v>
                </c:pt>
                <c:pt idx="32" formatCode="0%">
                  <c:v>-9.6915980389789172E-2</c:v>
                </c:pt>
                <c:pt idx="33" formatCode="0%">
                  <c:v>-0.16143996591796644</c:v>
                </c:pt>
                <c:pt idx="34" formatCode="0%">
                  <c:v>-0.17344084252098074</c:v>
                </c:pt>
                <c:pt idx="35" formatCode="0%">
                  <c:v>-0.16513154787208917</c:v>
                </c:pt>
                <c:pt idx="36" formatCode="0%">
                  <c:v>-0.16513154787208917</c:v>
                </c:pt>
                <c:pt idx="37" formatCode="0%">
                  <c:v>-0.16506069623541636</c:v>
                </c:pt>
                <c:pt idx="38" formatCode="0%">
                  <c:v>-0.16506069623541636</c:v>
                </c:pt>
                <c:pt idx="39" formatCode="0%">
                  <c:v>-0.15186047069548736</c:v>
                </c:pt>
                <c:pt idx="40" formatCode="0%">
                  <c:v>-0.20098382001880832</c:v>
                </c:pt>
                <c:pt idx="41" formatCode="0%">
                  <c:v>-0.2706172357406097</c:v>
                </c:pt>
                <c:pt idx="42" formatCode="0%">
                  <c:v>-0.39893370986196652</c:v>
                </c:pt>
                <c:pt idx="43" formatCode="0%">
                  <c:v>-0.47525121878420057</c:v>
                </c:pt>
                <c:pt idx="44" formatCode="0%">
                  <c:v>-0.63298924961223724</c:v>
                </c:pt>
                <c:pt idx="45" formatCode="0%">
                  <c:v>-0.71628563364380471</c:v>
                </c:pt>
                <c:pt idx="46" formatCode="0%">
                  <c:v>-0.78655328346747821</c:v>
                </c:pt>
                <c:pt idx="47" formatCode="0%">
                  <c:v>-0.79793493635077795</c:v>
                </c:pt>
                <c:pt idx="48" formatCode="0%">
                  <c:v>-0.79793493635077795</c:v>
                </c:pt>
                <c:pt idx="49" formatCode="0%">
                  <c:v>-0.79803694170226003</c:v>
                </c:pt>
                <c:pt idx="50" formatCode="0%">
                  <c:v>-0.79803694170226003</c:v>
                </c:pt>
                <c:pt idx="51" formatCode="0%">
                  <c:v>-0.79803694170226003</c:v>
                </c:pt>
                <c:pt idx="52" formatCode="0%">
                  <c:v>-0.78144616127474653</c:v>
                </c:pt>
                <c:pt idx="53" formatCode="0%">
                  <c:v>-0.75767107244437004</c:v>
                </c:pt>
                <c:pt idx="54" formatCode="0%">
                  <c:v>-0.64876468205751314</c:v>
                </c:pt>
                <c:pt idx="55" formatCode="0%">
                  <c:v>-0.71886998151395931</c:v>
                </c:pt>
                <c:pt idx="56" formatCode="0%">
                  <c:v>-0.35055377440979307</c:v>
                </c:pt>
                <c:pt idx="57" formatCode="0%">
                  <c:v>0.17608436132113012</c:v>
                </c:pt>
                <c:pt idx="58" formatCode="0%">
                  <c:v>0.57028647568287805</c:v>
                </c:pt>
                <c:pt idx="59" formatCode="0%">
                  <c:v>0.64692706145877088</c:v>
                </c:pt>
                <c:pt idx="60" formatCode="0%">
                  <c:v>0.65336693266134682</c:v>
                </c:pt>
                <c:pt idx="61" formatCode="0%">
                  <c:v>0.65406162464985995</c:v>
                </c:pt>
                <c:pt idx="62" formatCode="0%">
                  <c:v>0.65980392156862744</c:v>
                </c:pt>
                <c:pt idx="63" formatCode="0%">
                  <c:v>0.65980392156862744</c:v>
                </c:pt>
                <c:pt idx="64" formatCode="0%">
                  <c:v>0.62234189450428057</c:v>
                </c:pt>
                <c:pt idx="65" formatCode="0%">
                  <c:v>0.62234189450428057</c:v>
                </c:pt>
                <c:pt idx="66" formatCode="0%">
                  <c:v>8.9137453874538738E-2</c:v>
                </c:pt>
                <c:pt idx="67" formatCode="0%">
                  <c:v>0.29286798179059181</c:v>
                </c:pt>
                <c:pt idx="68" formatCode="0%">
                  <c:v>-0.39683608212722987</c:v>
                </c:pt>
                <c:pt idx="69" formatCode="0%">
                  <c:v>-0.79132126543732029</c:v>
                </c:pt>
                <c:pt idx="70" formatCode="0%">
                  <c:v>-0.78913873568095039</c:v>
                </c:pt>
                <c:pt idx="71" formatCode="0%">
                  <c:v>-0.78876232573954441</c:v>
                </c:pt>
                <c:pt idx="72" formatCode="0%">
                  <c:v>-0.79077053344623205</c:v>
                </c:pt>
                <c:pt idx="73" formatCode="0%">
                  <c:v>-0.78797629127857749</c:v>
                </c:pt>
                <c:pt idx="74" formatCode="0%">
                  <c:v>-0.79031305375073835</c:v>
                </c:pt>
                <c:pt idx="75" formatCode="0%">
                  <c:v>-0.78119989874272211</c:v>
                </c:pt>
                <c:pt idx="76" formatCode="0%">
                  <c:v>-0.77930036598859476</c:v>
                </c:pt>
                <c:pt idx="77" formatCode="0%">
                  <c:v>-0.77930036598859476</c:v>
                </c:pt>
                <c:pt idx="78" formatCode="0%">
                  <c:v>-0.71042879830598205</c:v>
                </c:pt>
                <c:pt idx="79" formatCode="0%">
                  <c:v>-0.63745435576421494</c:v>
                </c:pt>
                <c:pt idx="80" formatCode="0%">
                  <c:v>-0.49795386904761907</c:v>
                </c:pt>
                <c:pt idx="81" formatCode="0%">
                  <c:v>9.4041345764085932E-2</c:v>
                </c:pt>
                <c:pt idx="82" formatCode="0%">
                  <c:v>7.8873239436619724E-2</c:v>
                </c:pt>
                <c:pt idx="83" formatCode="0%">
                  <c:v>7.8873239436619724E-2</c:v>
                </c:pt>
                <c:pt idx="84" formatCode="0%">
                  <c:v>7.2035613112100369E-2</c:v>
                </c:pt>
                <c:pt idx="85" formatCode="0%">
                  <c:v>0.19089456869009586</c:v>
                </c:pt>
                <c:pt idx="86" formatCode="0%">
                  <c:v>0.19114688128772636</c:v>
                </c:pt>
                <c:pt idx="87" formatCode="0%">
                  <c:v>9.9884303895102194E-2</c:v>
                </c:pt>
                <c:pt idx="88" formatCode="0%">
                  <c:v>9.9884303895102194E-2</c:v>
                </c:pt>
                <c:pt idx="89" formatCode="0%">
                  <c:v>9.9884303895102194E-2</c:v>
                </c:pt>
                <c:pt idx="90" formatCode="0%">
                  <c:v>-0.11224862888482633</c:v>
                </c:pt>
                <c:pt idx="91" formatCode="0%">
                  <c:v>-0.64928057553956831</c:v>
                </c:pt>
                <c:pt idx="92" formatCode="0%">
                  <c:v>-0.86439422008151168</c:v>
                </c:pt>
                <c:pt idx="93" formatCode="0%">
                  <c:v>-0.86439422008151168</c:v>
                </c:pt>
                <c:pt idx="94" formatCode="0%">
                  <c:v>-0.86348377471092874</c:v>
                </c:pt>
                <c:pt idx="95" formatCode="0%">
                  <c:v>-0.86348377471092874</c:v>
                </c:pt>
                <c:pt idx="96" formatCode="0%">
                  <c:v>-0.86183465458663644</c:v>
                </c:pt>
                <c:pt idx="97" formatCode="0%">
                  <c:v>-1</c:v>
                </c:pt>
                <c:pt idx="98" formatCode="0%">
                  <c:v>-1</c:v>
                </c:pt>
                <c:pt idx="99" formatCode="0%">
                  <c:v>-1</c:v>
                </c:pt>
                <c:pt idx="100" formatCode="0%">
                  <c:v>-1</c:v>
                </c:pt>
                <c:pt idx="101" formatCode="0%">
                  <c:v>-1</c:v>
                </c:pt>
                <c:pt idx="102" formatCode="0%">
                  <c:v>-1</c:v>
                </c:pt>
                <c:pt idx="103" formatCode="0%">
                  <c:v>-1</c:v>
                </c:pt>
                <c:pt idx="104" formatCode="0%">
                  <c:v>-0.80874316939890711</c:v>
                </c:pt>
                <c:pt idx="105" formatCode="0%">
                  <c:v>-0.80874316939890711</c:v>
                </c:pt>
                <c:pt idx="106" formatCode="0%">
                  <c:v>-0.80874316939890711</c:v>
                </c:pt>
                <c:pt idx="107" formatCode="0%">
                  <c:v>-0.80874316939890711</c:v>
                </c:pt>
                <c:pt idx="108" formatCode="0%">
                  <c:v>-0.80874316939890711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4.2428571428571429</c:v>
                </c:pt>
              </c:numCache>
            </c:numRef>
          </c:val>
          <c:extLst>
            <c:ext xmlns:c16="http://schemas.microsoft.com/office/drawing/2014/chart" uri="{C3380CC4-5D6E-409C-BE32-E72D297353CC}">
              <c16:uniqueId val="{0000000D-FC94-4D37-B406-4DF68439B8C9}"/>
            </c:ext>
          </c:extLst>
        </c:ser>
        <c:dLbls>
          <c:showLegendKey val="0"/>
          <c:showVal val="0"/>
          <c:showCatName val="0"/>
          <c:showSerName val="0"/>
          <c:showPercent val="0"/>
          <c:showBubbleSize val="0"/>
        </c:dLbls>
        <c:gapWidth val="150"/>
        <c:axId val="1009726328"/>
        <c:axId val="1009727312"/>
        <c:extLst>
          <c:ext xmlns:c15="http://schemas.microsoft.com/office/drawing/2012/chart" uri="{02D57815-91ED-43cb-92C2-25804820EDAC}">
            <c15:filteredBarSeries>
              <c15:ser>
                <c:idx val="0"/>
                <c:order val="0"/>
                <c:tx>
                  <c:strRef>
                    <c:extLst>
                      <c:ext uri="{02D57815-91ED-43cb-92C2-25804820EDAC}">
                        <c15:formulaRef>
                          <c15:sqref>'international air flow'!$B$7</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uri="{02D57815-91ED-43cb-92C2-25804820EDAC}">
                        <c15:fullRef>
                          <c15:sqref>'international air flow'!$B$8:$B$146</c15:sqref>
                        </c15:fullRef>
                        <c15:formulaRef>
                          <c15:sqref>'international air flow'!$B$20:$B$146</c15:sqref>
                        </c15:formulaRef>
                      </c:ext>
                    </c:extLst>
                    <c:numCache>
                      <c:formatCode>_(* #,##0_);_(* \(#,##0\);_(* "-"??_);_(@_)</c:formatCode>
                      <c:ptCount val="127"/>
                      <c:pt idx="0">
                        <c:v>182013186</c:v>
                      </c:pt>
                      <c:pt idx="1">
                        <c:v>182087985</c:v>
                      </c:pt>
                      <c:pt idx="2">
                        <c:v>182399125</c:v>
                      </c:pt>
                      <c:pt idx="3">
                        <c:v>183033819</c:v>
                      </c:pt>
                      <c:pt idx="4">
                        <c:v>182906594</c:v>
                      </c:pt>
                      <c:pt idx="5">
                        <c:v>182701051</c:v>
                      </c:pt>
                      <c:pt idx="6">
                        <c:v>183140284</c:v>
                      </c:pt>
                      <c:pt idx="7">
                        <c:v>182764816</c:v>
                      </c:pt>
                      <c:pt idx="8">
                        <c:v>182716332</c:v>
                      </c:pt>
                      <c:pt idx="9">
                        <c:v>182842424</c:v>
                      </c:pt>
                      <c:pt idx="10">
                        <c:v>182853860</c:v>
                      </c:pt>
                      <c:pt idx="11">
                        <c:v>183347222</c:v>
                      </c:pt>
                      <c:pt idx="12">
                        <c:v>183539324</c:v>
                      </c:pt>
                      <c:pt idx="13">
                        <c:v>183512476</c:v>
                      </c:pt>
                      <c:pt idx="14">
                        <c:v>183478572</c:v>
                      </c:pt>
                      <c:pt idx="15">
                        <c:v>183963754</c:v>
                      </c:pt>
                      <c:pt idx="16">
                        <c:v>184044161</c:v>
                      </c:pt>
                      <c:pt idx="17">
                        <c:v>185253766</c:v>
                      </c:pt>
                      <c:pt idx="18">
                        <c:v>185973678</c:v>
                      </c:pt>
                      <c:pt idx="19">
                        <c:v>186820125</c:v>
                      </c:pt>
                      <c:pt idx="20">
                        <c:v>187893084</c:v>
                      </c:pt>
                      <c:pt idx="21">
                        <c:v>188539748</c:v>
                      </c:pt>
                      <c:pt idx="22">
                        <c:v>189330378</c:v>
                      </c:pt>
                      <c:pt idx="23">
                        <c:v>189755415</c:v>
                      </c:pt>
                      <c:pt idx="24">
                        <c:v>190396272</c:v>
                      </c:pt>
                      <c:pt idx="25">
                        <c:v>191043065</c:v>
                      </c:pt>
                      <c:pt idx="26">
                        <c:v>191544262</c:v>
                      </c:pt>
                      <c:pt idx="27">
                        <c:v>191483028</c:v>
                      </c:pt>
                      <c:pt idx="28">
                        <c:v>192853108</c:v>
                      </c:pt>
                      <c:pt idx="29">
                        <c:v>193644485</c:v>
                      </c:pt>
                      <c:pt idx="30">
                        <c:v>194362871</c:v>
                      </c:pt>
                      <c:pt idx="31">
                        <c:v>195174070</c:v>
                      </c:pt>
                      <c:pt idx="32">
                        <c:v>196309158</c:v>
                      </c:pt>
                      <c:pt idx="33">
                        <c:v>197150602</c:v>
                      </c:pt>
                      <c:pt idx="34">
                        <c:v>197939124</c:v>
                      </c:pt>
                      <c:pt idx="35">
                        <c:v>198636991</c:v>
                      </c:pt>
                      <c:pt idx="36">
                        <c:v>199442720</c:v>
                      </c:pt>
                      <c:pt idx="37">
                        <c:v>200242782</c:v>
                      </c:pt>
                      <c:pt idx="38">
                        <c:v>201064568</c:v>
                      </c:pt>
                      <c:pt idx="39">
                        <c:v>202293604</c:v>
                      </c:pt>
                      <c:pt idx="40">
                        <c:v>202651091</c:v>
                      </c:pt>
                      <c:pt idx="41">
                        <c:v>203495712</c:v>
                      </c:pt>
                      <c:pt idx="42">
                        <c:v>204337668</c:v>
                      </c:pt>
                      <c:pt idx="43">
                        <c:v>205664972</c:v>
                      </c:pt>
                      <c:pt idx="44">
                        <c:v>206703810</c:v>
                      </c:pt>
                      <c:pt idx="45">
                        <c:v>207728198</c:v>
                      </c:pt>
                      <c:pt idx="46">
                        <c:v>208958562</c:v>
                      </c:pt>
                      <c:pt idx="47">
                        <c:v>209850645</c:v>
                      </c:pt>
                      <c:pt idx="48">
                        <c:v>210623339</c:v>
                      </c:pt>
                      <c:pt idx="49">
                        <c:v>211544211</c:v>
                      </c:pt>
                      <c:pt idx="50">
                        <c:v>212890047</c:v>
                      </c:pt>
                      <c:pt idx="51">
                        <c:v>214335963</c:v>
                      </c:pt>
                      <c:pt idx="52">
                        <c:v>213272883</c:v>
                      </c:pt>
                      <c:pt idx="53">
                        <c:v>214345405</c:v>
                      </c:pt>
                      <c:pt idx="54">
                        <c:v>215760599</c:v>
                      </c:pt>
                      <c:pt idx="55">
                        <c:v>217553864</c:v>
                      </c:pt>
                      <c:pt idx="56">
                        <c:v>219139221</c:v>
                      </c:pt>
                      <c:pt idx="57">
                        <c:v>220611484</c:v>
                      </c:pt>
                      <c:pt idx="58">
                        <c:v>221894373</c:v>
                      </c:pt>
                      <c:pt idx="59">
                        <c:v>222974643</c:v>
                      </c:pt>
                      <c:pt idx="60">
                        <c:v>224855771</c:v>
                      </c:pt>
                      <c:pt idx="61">
                        <c:v>226332812</c:v>
                      </c:pt>
                      <c:pt idx="62">
                        <c:v>227404154</c:v>
                      </c:pt>
                      <c:pt idx="63">
                        <c:v>228323309</c:v>
                      </c:pt>
                      <c:pt idx="64">
                        <c:v>232896290</c:v>
                      </c:pt>
                      <c:pt idx="65">
                        <c:v>234525099</c:v>
                      </c:pt>
                      <c:pt idx="66">
                        <c:v>236028896</c:v>
                      </c:pt>
                      <c:pt idx="67">
                        <c:v>237388567</c:v>
                      </c:pt>
                      <c:pt idx="68">
                        <c:v>238892690</c:v>
                      </c:pt>
                      <c:pt idx="69">
                        <c:v>240318011</c:v>
                      </c:pt>
                      <c:pt idx="70">
                        <c:v>241215107</c:v>
                      </c:pt>
                      <c:pt idx="71">
                        <c:v>241847960</c:v>
                      </c:pt>
                      <c:pt idx="72">
                        <c:v>242182535</c:v>
                      </c:pt>
                      <c:pt idx="73">
                        <c:v>242457359</c:v>
                      </c:pt>
                      <c:pt idx="74">
                        <c:v>242743108</c:v>
                      </c:pt>
                      <c:pt idx="75">
                        <c:v>243471187</c:v>
                      </c:pt>
                      <c:pt idx="76">
                        <c:v>243377986</c:v>
                      </c:pt>
                      <c:pt idx="77">
                        <c:v>243944623</c:v>
                      </c:pt>
                      <c:pt idx="78">
                        <c:v>244965565</c:v>
                      </c:pt>
                      <c:pt idx="79">
                        <c:v>245548412</c:v>
                      </c:pt>
                      <c:pt idx="80">
                        <c:v>246038434</c:v>
                      </c:pt>
                      <c:pt idx="81">
                        <c:v>246401305</c:v>
                      </c:pt>
                      <c:pt idx="82">
                        <c:v>247431409</c:v>
                      </c:pt>
                      <c:pt idx="83">
                        <c:v>248318892</c:v>
                      </c:pt>
                      <c:pt idx="84">
                        <c:v>249076912</c:v>
                      </c:pt>
                      <c:pt idx="85">
                        <c:v>249777665</c:v>
                      </c:pt>
                      <c:pt idx="86">
                        <c:v>250493834</c:v>
                      </c:pt>
                      <c:pt idx="87">
                        <c:v>251108873</c:v>
                      </c:pt>
                      <c:pt idx="88">
                        <c:v>252066393</c:v>
                      </c:pt>
                      <c:pt idx="89">
                        <c:v>252887469</c:v>
                      </c:pt>
                      <c:pt idx="90">
                        <c:v>253561774</c:v>
                      </c:pt>
                      <c:pt idx="91">
                        <c:v>253986735</c:v>
                      </c:pt>
                      <c:pt idx="92">
                        <c:v>254564678</c:v>
                      </c:pt>
                      <c:pt idx="93">
                        <c:v>254757201</c:v>
                      </c:pt>
                      <c:pt idx="94">
                        <c:v>254801163</c:v>
                      </c:pt>
                      <c:pt idx="95">
                        <c:v>254809515</c:v>
                      </c:pt>
                      <c:pt idx="96">
                        <c:v>255420487</c:v>
                      </c:pt>
                      <c:pt idx="97">
                        <c:v>255625892</c:v>
                      </c:pt>
                      <c:pt idx="98">
                        <c:v>255532577</c:v>
                      </c:pt>
                      <c:pt idx="99">
                        <c:v>245288489</c:v>
                      </c:pt>
                      <c:pt idx="100">
                        <c:v>224491116</c:v>
                      </c:pt>
                      <c:pt idx="101">
                        <c:v>201827658</c:v>
                      </c:pt>
                      <c:pt idx="102">
                        <c:v>177483416</c:v>
                      </c:pt>
                      <c:pt idx="103">
                        <c:v>153960004</c:v>
                      </c:pt>
                      <c:pt idx="104">
                        <c:v>132677644</c:v>
                      </c:pt>
                      <c:pt idx="105">
                        <c:v>113148021</c:v>
                      </c:pt>
                      <c:pt idx="106">
                        <c:v>93938757</c:v>
                      </c:pt>
                      <c:pt idx="107">
                        <c:v>78643193</c:v>
                      </c:pt>
                      <c:pt idx="108">
                        <c:v>62113179</c:v>
                      </c:pt>
                      <c:pt idx="109">
                        <c:v>46812851</c:v>
                      </c:pt>
                      <c:pt idx="110">
                        <c:v>31564180</c:v>
                      </c:pt>
                      <c:pt idx="111">
                        <c:v>23813850</c:v>
                      </c:pt>
                      <c:pt idx="112">
                        <c:v>24350825</c:v>
                      </c:pt>
                      <c:pt idx="113">
                        <c:v>25187024</c:v>
                      </c:pt>
                      <c:pt idx="114">
                        <c:v>26550690</c:v>
                      </c:pt>
                      <c:pt idx="115">
                        <c:v>27384796</c:v>
                      </c:pt>
                      <c:pt idx="116">
                        <c:v>28597844</c:v>
                      </c:pt>
                      <c:pt idx="117">
                        <c:v>31578509</c:v>
                      </c:pt>
                      <c:pt idx="118">
                        <c:v>37674707</c:v>
                      </c:pt>
                      <c:pt idx="119">
                        <c:v>44049020</c:v>
                      </c:pt>
                      <c:pt idx="120">
                        <c:v>49652586</c:v>
                      </c:pt>
                      <c:pt idx="121">
                        <c:v>54334988</c:v>
                      </c:pt>
                      <c:pt idx="122">
                        <c:v>61957011</c:v>
                      </c:pt>
                      <c:pt idx="123">
                        <c:v>72755953</c:v>
                      </c:pt>
                      <c:pt idx="124">
                        <c:v>87898440</c:v>
                      </c:pt>
                      <c:pt idx="125">
                        <c:v>104701204</c:v>
                      </c:pt>
                      <c:pt idx="126">
                        <c:v>123062049</c:v>
                      </c:pt>
                    </c:numCache>
                  </c:numRef>
                </c:val>
                <c:extLst>
                  <c:ext xmlns:c16="http://schemas.microsoft.com/office/drawing/2014/chart" uri="{C3380CC4-5D6E-409C-BE32-E72D297353CC}">
                    <c16:uniqueId val="{00000000-FC94-4D37-B406-4DF68439B8C9}"/>
                  </c:ext>
                </c:extLst>
              </c15:ser>
            </c15:filteredBarSeries>
            <c15:filteredBar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flow'!$C$8:$C$146</c15:sqref>
                        </c15:fullRef>
                        <c15:formulaRef>
                          <c15:sqref>'international air flow'!$C$20:$C$146</c15:sqref>
                        </c15:formulaRef>
                      </c:ext>
                    </c:extLst>
                    <c:numCache>
                      <c:formatCode>General</c:formatCode>
                      <c:ptCount val="127"/>
                      <c:pt idx="0" formatCode="0%">
                        <c:v>4.9951389330302819E-2</c:v>
                      </c:pt>
                      <c:pt idx="1" formatCode="0%">
                        <c:v>4.7847584223933072E-2</c:v>
                      </c:pt>
                      <c:pt idx="2" formatCode="0%">
                        <c:v>4.9455638592533081E-2</c:v>
                      </c:pt>
                      <c:pt idx="3" formatCode="0%">
                        <c:v>5.3810022369980288E-2</c:v>
                      </c:pt>
                      <c:pt idx="4" formatCode="0%">
                        <c:v>3.0859466327231366E-2</c:v>
                      </c:pt>
                      <c:pt idx="5" formatCode="0%">
                        <c:v>2.2835714472221377E-2</c:v>
                      </c:pt>
                      <c:pt idx="6" formatCode="0%">
                        <c:v>2.1197538887637129E-2</c:v>
                      </c:pt>
                      <c:pt idx="7" formatCode="0%">
                        <c:v>1.5748686120957485E-2</c:v>
                      </c:pt>
                      <c:pt idx="8" formatCode="0%">
                        <c:v>1.3831863940277935E-2</c:v>
                      </c:pt>
                      <c:pt idx="9" formatCode="0%">
                        <c:v>1.1189511977896411E-2</c:v>
                      </c:pt>
                      <c:pt idx="10" formatCode="0%">
                        <c:v>1.0659175473729233E-2</c:v>
                      </c:pt>
                      <c:pt idx="11" formatCode="0%">
                        <c:v>1.3719848627411099E-2</c:v>
                      </c:pt>
                      <c:pt idx="12" formatCode="0%">
                        <c:v>8.3847661454593738E-3</c:v>
                      </c:pt>
                      <c:pt idx="13" formatCode="0%">
                        <c:v>7.8230916773558666E-3</c:v>
                      </c:pt>
                      <c:pt idx="14" formatCode="0%">
                        <c:v>5.9180492230979723E-3</c:v>
                      </c:pt>
                      <c:pt idx="15" formatCode="0%">
                        <c:v>5.080673096811688E-3</c:v>
                      </c:pt>
                      <c:pt idx="16" formatCode="0%">
                        <c:v>6.2193875853376835E-3</c:v>
                      </c:pt>
                      <c:pt idx="17" formatCode="0%">
                        <c:v>1.3972087111857939E-2</c:v>
                      </c:pt>
                      <c:pt idx="18" formatCode="0%">
                        <c:v>1.5471167446698946E-2</c:v>
                      </c:pt>
                      <c:pt idx="19" formatCode="0%">
                        <c:v>2.2188674432829566E-2</c:v>
                      </c:pt>
                      <c:pt idx="20" formatCode="0%">
                        <c:v>2.8332179960792996E-2</c:v>
                      </c:pt>
                      <c:pt idx="21" formatCode="0%">
                        <c:v>3.1159748790029168E-2</c:v>
                      </c:pt>
                      <c:pt idx="22" formatCode="0%">
                        <c:v>3.5419093695916511E-2</c:v>
                      </c:pt>
                      <c:pt idx="23" formatCode="0%">
                        <c:v>3.4951132229317332E-2</c:v>
                      </c:pt>
                      <c:pt idx="24" formatCode="0%">
                        <c:v>3.7359557889621517E-2</c:v>
                      </c:pt>
                      <c:pt idx="25" formatCode="0%">
                        <c:v>4.1035842162578634E-2</c:v>
                      </c:pt>
                      <c:pt idx="26" formatCode="0%">
                        <c:v>4.3959847256713987E-2</c:v>
                      </c:pt>
                      <c:pt idx="27" formatCode="0%">
                        <c:v>4.0873671234171488E-2</c:v>
                      </c:pt>
                      <c:pt idx="28" formatCode="0%">
                        <c:v>4.7863224522510114E-2</c:v>
                      </c:pt>
                      <c:pt idx="29" formatCode="0%">
                        <c:v>4.5293108913100316E-2</c:v>
                      </c:pt>
                      <c:pt idx="30" formatCode="0%">
                        <c:v>4.5109571904041176E-2</c:v>
                      </c:pt>
                      <c:pt idx="31" formatCode="0%">
                        <c:v>4.4716515418239872E-2</c:v>
                      </c:pt>
                      <c:pt idx="32" formatCode="0%">
                        <c:v>4.4791824269593661E-2</c:v>
                      </c:pt>
                      <c:pt idx="33" formatCode="0%">
                        <c:v>4.5671292612526455E-2</c:v>
                      </c:pt>
                      <c:pt idx="34" formatCode="0%">
                        <c:v>4.5469438612751302E-2</c:v>
                      </c:pt>
                      <c:pt idx="35" formatCode="0%">
                        <c:v>4.6805388926582148E-2</c:v>
                      </c:pt>
                      <c:pt idx="36" formatCode="0%">
                        <c:v>4.7513787454829995E-2</c:v>
                      </c:pt>
                      <c:pt idx="37" formatCode="0%">
                        <c:v>4.8155199980695451E-2</c:v>
                      </c:pt>
                      <c:pt idx="38" formatCode="0%">
                        <c:v>4.970290365576182E-2</c:v>
                      </c:pt>
                      <c:pt idx="39" formatCode="0%">
                        <c:v>5.645709759718235E-2</c:v>
                      </c:pt>
                      <c:pt idx="40" formatCode="0%">
                        <c:v>5.0805419220933686E-2</c:v>
                      </c:pt>
                      <c:pt idx="41" formatCode="0%">
                        <c:v>5.0872747550750025E-2</c:v>
                      </c:pt>
                      <c:pt idx="42" formatCode="0%">
                        <c:v>5.1320485999612551E-2</c:v>
                      </c:pt>
                      <c:pt idx="43" formatCode="0%">
                        <c:v>5.3751515249950976E-2</c:v>
                      </c:pt>
                      <c:pt idx="44" formatCode="0%">
                        <c:v>5.2950418135867101E-2</c:v>
                      </c:pt>
                      <c:pt idx="45" formatCode="0%">
                        <c:v>5.3652364703405772E-2</c:v>
                      </c:pt>
                      <c:pt idx="46" formatCode="0%">
                        <c:v>5.5670843526618823E-2</c:v>
                      </c:pt>
                      <c:pt idx="47" formatCode="0%">
                        <c:v>5.6452999733569265E-2</c:v>
                      </c:pt>
                      <c:pt idx="48" formatCode="0%">
                        <c:v>5.6059298629701798E-2</c:v>
                      </c:pt>
                      <c:pt idx="49" formatCode="0%">
                        <c:v>5.6438633578312948E-2</c:v>
                      </c:pt>
                      <c:pt idx="50" formatCode="0%">
                        <c:v>5.88143357013554E-2</c:v>
                      </c:pt>
                      <c:pt idx="51" formatCode="0%">
                        <c:v>5.9529113930858635E-2</c:v>
                      </c:pt>
                      <c:pt idx="52" formatCode="0%">
                        <c:v>5.2414186114596341E-2</c:v>
                      </c:pt>
                      <c:pt idx="53" formatCode="0%">
                        <c:v>5.33165681643454E-2</c:v>
                      </c:pt>
                      <c:pt idx="54" formatCode="0%">
                        <c:v>5.5902228462350857E-2</c:v>
                      </c:pt>
                      <c:pt idx="55" formatCode="0%">
                        <c:v>5.7807082481697469E-2</c:v>
                      </c:pt>
                      <c:pt idx="56" formatCode="0%">
                        <c:v>6.0160531148409892E-2</c:v>
                      </c:pt>
                      <c:pt idx="57" formatCode="0%">
                        <c:v>6.2019918932719957E-2</c:v>
                      </c:pt>
                      <c:pt idx="58" formatCode="0%">
                        <c:v>6.1906106532260689E-2</c:v>
                      </c:pt>
                      <c:pt idx="59" formatCode="0%">
                        <c:v>6.2539707704972747E-2</c:v>
                      </c:pt>
                      <c:pt idx="60" formatCode="0%">
                        <c:v>6.7572910331651331E-2</c:v>
                      </c:pt>
                      <c:pt idx="61" formatCode="0%">
                        <c:v>6.9907850137293517E-2</c:v>
                      </c:pt>
                      <c:pt idx="62" formatCode="0%">
                        <c:v>6.8176540916447828E-2</c:v>
                      </c:pt>
                      <c:pt idx="63" formatCode="0%">
                        <c:v>6.5258978494430256E-2</c:v>
                      </c:pt>
                      <c:pt idx="64" formatCode="0%">
                        <c:v>9.2010792576944722E-2</c:v>
                      </c:pt>
                      <c:pt idx="65" formatCode="0%">
                        <c:v>9.4145680426412692E-2</c:v>
                      </c:pt>
                      <c:pt idx="66" formatCode="0%">
                        <c:v>9.3938824298499465E-2</c:v>
                      </c:pt>
                      <c:pt idx="67" formatCode="0%">
                        <c:v>9.1171458117608975E-2</c:v>
                      </c:pt>
                      <c:pt idx="68" formatCode="0%">
                        <c:v>9.0141184722017431E-2</c:v>
                      </c:pt>
                      <c:pt idx="69" formatCode="0%">
                        <c:v>8.9326841208320781E-2</c:v>
                      </c:pt>
                      <c:pt idx="70" formatCode="0%">
                        <c:v>8.7071761842288806E-2</c:v>
                      </c:pt>
                      <c:pt idx="71" formatCode="0%">
                        <c:v>8.4643333188339262E-2</c:v>
                      </c:pt>
                      <c:pt idx="72" formatCode="0%">
                        <c:v>7.7057235057578305E-2</c:v>
                      </c:pt>
                      <c:pt idx="73" formatCode="0%">
                        <c:v>7.1242639798952345E-2</c:v>
                      </c:pt>
                      <c:pt idx="74" formatCode="0%">
                        <c:v>6.7452391392991001E-2</c:v>
                      </c:pt>
                      <c:pt idx="75" formatCode="0%">
                        <c:v>6.6343984179030965E-2</c:v>
                      </c:pt>
                      <c:pt idx="76" formatCode="0%">
                        <c:v>4.5005852175661533E-2</c:v>
                      </c:pt>
                      <c:pt idx="77" formatCode="0%">
                        <c:v>4.0164246983219479E-2</c:v>
                      </c:pt>
                      <c:pt idx="78" formatCode="0%">
                        <c:v>3.7862605602324219E-2</c:v>
                      </c:pt>
                      <c:pt idx="79" formatCode="0%">
                        <c:v>3.4373369800913788E-2</c:v>
                      </c:pt>
                      <c:pt idx="80" formatCode="0%">
                        <c:v>2.9911940796514117E-2</c:v>
                      </c:pt>
                      <c:pt idx="81" formatCode="0%">
                        <c:v>2.5313516763418951E-2</c:v>
                      </c:pt>
                      <c:pt idx="82" formatCode="0%">
                        <c:v>2.5770782258675035E-2</c:v>
                      </c:pt>
                      <c:pt idx="83" formatCode="0%">
                        <c:v>2.6756198398365651E-2</c:v>
                      </c:pt>
                      <c:pt idx="84" formatCode="0%">
                        <c:v>2.8467688638241399E-2</c:v>
                      </c:pt>
                      <c:pt idx="85" formatCode="0%">
                        <c:v>3.0192137826594079E-2</c:v>
                      </c:pt>
                      <c:pt idx="86" formatCode="0%">
                        <c:v>3.1929746899343484E-2</c:v>
                      </c:pt>
                      <c:pt idx="87" formatCode="0%">
                        <c:v>3.1369978904321028E-2</c:v>
                      </c:pt>
                      <c:pt idx="88" formatCode="0%">
                        <c:v>3.5699231236139821E-2</c:v>
                      </c:pt>
                      <c:pt idx="89" formatCode="0%">
                        <c:v>3.6659328211550699E-2</c:v>
                      </c:pt>
                      <c:pt idx="90" formatCode="0%">
                        <c:v>3.5091499493000167E-2</c:v>
                      </c:pt>
                      <c:pt idx="91" formatCode="0%">
                        <c:v>3.4365211044411072E-2</c:v>
                      </c:pt>
                      <c:pt idx="92" formatCode="0%">
                        <c:v>3.4654114242980427E-2</c:v>
                      </c:pt>
                      <c:pt idx="93" formatCode="0%">
                        <c:v>3.3911735978833395E-2</c:v>
                      </c:pt>
                      <c:pt idx="94" formatCode="0%">
                        <c:v>2.9785038325510244E-2</c:v>
                      </c:pt>
                      <c:pt idx="95" formatCode="0%">
                        <c:v>2.613825693133328E-2</c:v>
                      </c:pt>
                      <c:pt idx="96" formatCode="0%">
                        <c:v>2.546833806900577E-2</c:v>
                      </c:pt>
                      <c:pt idx="97" formatCode="0%">
                        <c:v>2.341373076732061E-2</c:v>
                      </c:pt>
                      <c:pt idx="98" formatCode="0%">
                        <c:v>2.0115237646927468E-2</c:v>
                      </c:pt>
                      <c:pt idx="99" formatCode="0%">
                        <c:v>-2.3178726942078228E-2</c:v>
                      </c:pt>
                      <c:pt idx="100" formatCode="0%">
                        <c:v>-0.10939688021004847</c:v>
                      </c:pt>
                      <c:pt idx="101" formatCode="0%">
                        <c:v>-0.20190724040976502</c:v>
                      </c:pt>
                      <c:pt idx="102" formatCode="0%">
                        <c:v>-0.30003875110922673</c:v>
                      </c:pt>
                      <c:pt idx="103" formatCode="0%">
                        <c:v>-0.39382659492040006</c:v>
                      </c:pt>
                      <c:pt idx="104" formatCode="0%">
                        <c:v>-0.47880575953275029</c:v>
                      </c:pt>
                      <c:pt idx="105" formatCode="0%">
                        <c:v>-0.55585938079135988</c:v>
                      </c:pt>
                      <c:pt idx="106" formatCode="0%">
                        <c:v>-0.6313252424204987</c:v>
                      </c:pt>
                      <c:pt idx="107" formatCode="0%">
                        <c:v>-0.69136477105260374</c:v>
                      </c:pt>
                      <c:pt idx="108" formatCode="0%">
                        <c:v>-0.75681990223438889</c:v>
                      </c:pt>
                      <c:pt idx="109" formatCode="0%">
                        <c:v>-0.81686968157357076</c:v>
                      </c:pt>
                      <c:pt idx="110" formatCode="0%">
                        <c:v>-0.8764768845891614</c:v>
                      </c:pt>
                      <c:pt idx="111" formatCode="0%">
                        <c:v>-0.90291493050862248</c:v>
                      </c:pt>
                      <c:pt idx="112" formatCode="0%">
                        <c:v>-0.89152878103202982</c:v>
                      </c:pt>
                      <c:pt idx="113" formatCode="0%">
                        <c:v>-0.87520529024817795</c:v>
                      </c:pt>
                      <c:pt idx="114" formatCode="0%">
                        <c:v>-0.85040467104825168</c:v>
                      </c:pt>
                      <c:pt idx="115" formatCode="0%">
                        <c:v>-0.82213045408858265</c:v>
                      </c:pt>
                      <c:pt idx="116" formatCode="0%">
                        <c:v>-0.78445619670484956</c:v>
                      </c:pt>
                      <c:pt idx="117" formatCode="0%">
                        <c:v>-0.72090975413524905</c:v>
                      </c:pt>
                      <c:pt idx="118" formatCode="0%">
                        <c:v>-0.59894394812995022</c:v>
                      </c:pt>
                      <c:pt idx="119" formatCode="0%">
                        <c:v>-0.43988769631975649</c:v>
                      </c:pt>
                      <c:pt idx="120" formatCode="0%">
                        <c:v>-0.20061109736469937</c:v>
                      </c:pt>
                      <c:pt idx="121" formatCode="0%">
                        <c:v>0.16068529985494795</c:v>
                      </c:pt>
                      <c:pt idx="122" formatCode="0%">
                        <c:v>0.9628899277598848</c:v>
                      </c:pt>
                      <c:pt idx="123" formatCode="0%">
                        <c:v>2.0551948970871994</c:v>
                      </c:pt>
                      <c:pt idx="124" formatCode="0%">
                        <c:v>2.6096698982478008</c:v>
                      </c:pt>
                      <c:pt idx="125" formatCode="0%">
                        <c:v>3.1569501819667143</c:v>
                      </c:pt>
                      <c:pt idx="126" formatCode="0%">
                        <c:v>3.6349849664923961</c:v>
                      </c:pt>
                    </c:numCache>
                  </c:numRef>
                </c:val>
                <c:extLst xmlns:c15="http://schemas.microsoft.com/office/drawing/2012/chart">
                  <c:ext xmlns:c16="http://schemas.microsoft.com/office/drawing/2014/chart" uri="{C3380CC4-5D6E-409C-BE32-E72D297353CC}">
                    <c16:uniqueId val="{00000001-FC94-4D37-B406-4DF68439B8C9}"/>
                  </c:ext>
                </c:extLst>
              </c15:ser>
            </c15:filteredBarSeries>
            <c15:filteredBar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flow'!$D$8:$D$146</c15:sqref>
                        </c15:fullRef>
                        <c15:formulaRef>
                          <c15:sqref>'international air flow'!$D$20:$D$146</c15:sqref>
                        </c15:formulaRef>
                      </c:ext>
                    </c:extLst>
                    <c:numCache>
                      <c:formatCode>_(* #,##0_);_(* \(#,##0\);_(* "-"??_);_(@_)</c:formatCode>
                      <c:ptCount val="127"/>
                      <c:pt idx="0">
                        <c:v>64729788</c:v>
                      </c:pt>
                      <c:pt idx="1">
                        <c:v>64873508</c:v>
                      </c:pt>
                      <c:pt idx="2">
                        <c:v>65062973</c:v>
                      </c:pt>
                      <c:pt idx="3">
                        <c:v>65446406</c:v>
                      </c:pt>
                      <c:pt idx="4">
                        <c:v>65436894</c:v>
                      </c:pt>
                      <c:pt idx="5">
                        <c:v>65379157</c:v>
                      </c:pt>
                      <c:pt idx="6">
                        <c:v>65476603</c:v>
                      </c:pt>
                      <c:pt idx="7">
                        <c:v>65168934</c:v>
                      </c:pt>
                      <c:pt idx="8">
                        <c:v>65036902</c:v>
                      </c:pt>
                      <c:pt idx="9">
                        <c:v>65070420</c:v>
                      </c:pt>
                      <c:pt idx="10">
                        <c:v>65058775</c:v>
                      </c:pt>
                      <c:pt idx="11">
                        <c:v>65213671</c:v>
                      </c:pt>
                      <c:pt idx="12">
                        <c:v>65311397</c:v>
                      </c:pt>
                      <c:pt idx="13">
                        <c:v>65344928</c:v>
                      </c:pt>
                      <c:pt idx="14">
                        <c:v>65401576</c:v>
                      </c:pt>
                      <c:pt idx="15">
                        <c:v>65626755</c:v>
                      </c:pt>
                      <c:pt idx="16">
                        <c:v>65579171</c:v>
                      </c:pt>
                      <c:pt idx="17">
                        <c:v>65843920</c:v>
                      </c:pt>
                      <c:pt idx="18">
                        <c:v>66097452</c:v>
                      </c:pt>
                      <c:pt idx="19">
                        <c:v>66408218</c:v>
                      </c:pt>
                      <c:pt idx="20">
                        <c:v>66852891</c:v>
                      </c:pt>
                      <c:pt idx="21">
                        <c:v>67019189</c:v>
                      </c:pt>
                      <c:pt idx="22">
                        <c:v>67243471</c:v>
                      </c:pt>
                      <c:pt idx="23">
                        <c:v>67228978</c:v>
                      </c:pt>
                      <c:pt idx="24">
                        <c:v>67360579</c:v>
                      </c:pt>
                      <c:pt idx="25">
                        <c:v>67525199</c:v>
                      </c:pt>
                      <c:pt idx="26">
                        <c:v>67550016</c:v>
                      </c:pt>
                      <c:pt idx="27">
                        <c:v>67357957</c:v>
                      </c:pt>
                      <c:pt idx="28">
                        <c:v>67706349</c:v>
                      </c:pt>
                      <c:pt idx="29">
                        <c:v>67798489</c:v>
                      </c:pt>
                      <c:pt idx="30">
                        <c:v>67835754</c:v>
                      </c:pt>
                      <c:pt idx="31">
                        <c:v>67860369</c:v>
                      </c:pt>
                      <c:pt idx="32">
                        <c:v>67959245</c:v>
                      </c:pt>
                      <c:pt idx="33">
                        <c:v>67964063</c:v>
                      </c:pt>
                      <c:pt idx="34">
                        <c:v>67976665</c:v>
                      </c:pt>
                      <c:pt idx="35">
                        <c:v>68021538</c:v>
                      </c:pt>
                      <c:pt idx="36">
                        <c:v>68122651</c:v>
                      </c:pt>
                      <c:pt idx="37">
                        <c:v>68173261</c:v>
                      </c:pt>
                      <c:pt idx="38">
                        <c:v>68219651</c:v>
                      </c:pt>
                      <c:pt idx="39">
                        <c:v>68397296</c:v>
                      </c:pt>
                      <c:pt idx="40">
                        <c:v>68337835</c:v>
                      </c:pt>
                      <c:pt idx="41">
                        <c:v>68450985</c:v>
                      </c:pt>
                      <c:pt idx="42">
                        <c:v>68528940</c:v>
                      </c:pt>
                      <c:pt idx="43">
                        <c:v>68843917</c:v>
                      </c:pt>
                      <c:pt idx="44">
                        <c:v>69128306</c:v>
                      </c:pt>
                      <c:pt idx="45">
                        <c:v>69334847</c:v>
                      </c:pt>
                      <c:pt idx="46">
                        <c:v>69630423</c:v>
                      </c:pt>
                      <c:pt idx="47">
                        <c:v>69803099</c:v>
                      </c:pt>
                      <c:pt idx="48">
                        <c:v>69844571</c:v>
                      </c:pt>
                      <c:pt idx="49">
                        <c:v>69946036</c:v>
                      </c:pt>
                      <c:pt idx="50">
                        <c:v>70206693</c:v>
                      </c:pt>
                      <c:pt idx="51">
                        <c:v>70419322</c:v>
                      </c:pt>
                      <c:pt idx="52">
                        <c:v>70362714</c:v>
                      </c:pt>
                      <c:pt idx="53">
                        <c:v>70367550</c:v>
                      </c:pt>
                      <c:pt idx="54">
                        <c:v>70355425</c:v>
                      </c:pt>
                      <c:pt idx="55">
                        <c:v>70585908</c:v>
                      </c:pt>
                      <c:pt idx="56">
                        <c:v>70643968</c:v>
                      </c:pt>
                      <c:pt idx="57">
                        <c:v>70716846</c:v>
                      </c:pt>
                      <c:pt idx="58">
                        <c:v>70652944</c:v>
                      </c:pt>
                      <c:pt idx="59">
                        <c:v>70777423</c:v>
                      </c:pt>
                      <c:pt idx="60">
                        <c:v>71041459</c:v>
                      </c:pt>
                      <c:pt idx="61">
                        <c:v>71269291</c:v>
                      </c:pt>
                      <c:pt idx="62">
                        <c:v>71363953</c:v>
                      </c:pt>
                      <c:pt idx="63">
                        <c:v>71402095</c:v>
                      </c:pt>
                      <c:pt idx="64">
                        <c:v>72085823</c:v>
                      </c:pt>
                      <c:pt idx="65">
                        <c:v>72255512</c:v>
                      </c:pt>
                      <c:pt idx="66">
                        <c:v>72393679</c:v>
                      </c:pt>
                      <c:pt idx="67">
                        <c:v>72462105</c:v>
                      </c:pt>
                      <c:pt idx="68">
                        <c:v>72574605</c:v>
                      </c:pt>
                      <c:pt idx="69">
                        <c:v>72709761</c:v>
                      </c:pt>
                      <c:pt idx="70">
                        <c:v>72882024</c:v>
                      </c:pt>
                      <c:pt idx="71">
                        <c:v>73063358</c:v>
                      </c:pt>
                      <c:pt idx="72">
                        <c:v>73212046</c:v>
                      </c:pt>
                      <c:pt idx="73">
                        <c:v>73215838</c:v>
                      </c:pt>
                      <c:pt idx="74">
                        <c:v>73283887</c:v>
                      </c:pt>
                      <c:pt idx="75">
                        <c:v>73583994</c:v>
                      </c:pt>
                      <c:pt idx="76">
                        <c:v>73385387</c:v>
                      </c:pt>
                      <c:pt idx="77">
                        <c:v>73514964</c:v>
                      </c:pt>
                      <c:pt idx="78">
                        <c:v>73835696</c:v>
                      </c:pt>
                      <c:pt idx="79">
                        <c:v>74101181</c:v>
                      </c:pt>
                      <c:pt idx="80">
                        <c:v>74278095</c:v>
                      </c:pt>
                      <c:pt idx="81">
                        <c:v>74309290</c:v>
                      </c:pt>
                      <c:pt idx="82">
                        <c:v>74588211</c:v>
                      </c:pt>
                      <c:pt idx="83">
                        <c:v>74811337</c:v>
                      </c:pt>
                      <c:pt idx="84">
                        <c:v>74996059</c:v>
                      </c:pt>
                      <c:pt idx="85">
                        <c:v>75189324</c:v>
                      </c:pt>
                      <c:pt idx="86">
                        <c:v>75349721</c:v>
                      </c:pt>
                      <c:pt idx="87">
                        <c:v>75425230</c:v>
                      </c:pt>
                      <c:pt idx="88">
                        <c:v>75667172</c:v>
                      </c:pt>
                      <c:pt idx="89">
                        <c:v>75793909</c:v>
                      </c:pt>
                      <c:pt idx="90">
                        <c:v>75944345</c:v>
                      </c:pt>
                      <c:pt idx="91">
                        <c:v>75884093</c:v>
                      </c:pt>
                      <c:pt idx="92">
                        <c:v>75905406</c:v>
                      </c:pt>
                      <c:pt idx="93">
                        <c:v>75747893</c:v>
                      </c:pt>
                      <c:pt idx="94">
                        <c:v>75781363</c:v>
                      </c:pt>
                      <c:pt idx="95">
                        <c:v>75864828</c:v>
                      </c:pt>
                      <c:pt idx="96">
                        <c:v>76023706</c:v>
                      </c:pt>
                      <c:pt idx="97">
                        <c:v>76158265</c:v>
                      </c:pt>
                      <c:pt idx="98">
                        <c:v>76089780</c:v>
                      </c:pt>
                      <c:pt idx="99">
                        <c:v>72853465</c:v>
                      </c:pt>
                      <c:pt idx="100">
                        <c:v>66674387</c:v>
                      </c:pt>
                      <c:pt idx="101">
                        <c:v>60560147</c:v>
                      </c:pt>
                      <c:pt idx="102">
                        <c:v>54078857</c:v>
                      </c:pt>
                      <c:pt idx="103">
                        <c:v>47577149</c:v>
                      </c:pt>
                      <c:pt idx="104">
                        <c:v>41647102</c:v>
                      </c:pt>
                      <c:pt idx="105">
                        <c:v>36404792</c:v>
                      </c:pt>
                      <c:pt idx="106">
                        <c:v>30959980</c:v>
                      </c:pt>
                      <c:pt idx="107">
                        <c:v>25830668</c:v>
                      </c:pt>
                      <c:pt idx="108">
                        <c:v>20590898</c:v>
                      </c:pt>
                      <c:pt idx="109">
                        <c:v>15471373</c:v>
                      </c:pt>
                      <c:pt idx="110">
                        <c:v>10787419</c:v>
                      </c:pt>
                      <c:pt idx="111">
                        <c:v>8369085</c:v>
                      </c:pt>
                      <c:pt idx="112">
                        <c:v>8643239</c:v>
                      </c:pt>
                      <c:pt idx="113">
                        <c:v>8994383</c:v>
                      </c:pt>
                      <c:pt idx="114">
                        <c:v>9465879</c:v>
                      </c:pt>
                      <c:pt idx="115">
                        <c:v>9991493</c:v>
                      </c:pt>
                      <c:pt idx="116">
                        <c:v>10696572</c:v>
                      </c:pt>
                      <c:pt idx="117">
                        <c:v>11895969</c:v>
                      </c:pt>
                      <c:pt idx="118">
                        <c:v>13555484</c:v>
                      </c:pt>
                      <c:pt idx="119">
                        <c:v>15653075</c:v>
                      </c:pt>
                      <c:pt idx="120">
                        <c:v>17468928</c:v>
                      </c:pt>
                      <c:pt idx="121">
                        <c:v>19243756</c:v>
                      </c:pt>
                      <c:pt idx="122">
                        <c:v>21477085</c:v>
                      </c:pt>
                      <c:pt idx="123">
                        <c:v>24886343</c:v>
                      </c:pt>
                      <c:pt idx="124">
                        <c:v>29171161</c:v>
                      </c:pt>
                      <c:pt idx="125">
                        <c:v>33588639</c:v>
                      </c:pt>
                      <c:pt idx="126">
                        <c:v>38429814</c:v>
                      </c:pt>
                    </c:numCache>
                  </c:numRef>
                </c:val>
                <c:extLst xmlns:c15="http://schemas.microsoft.com/office/drawing/2012/chart">
                  <c:ext xmlns:c16="http://schemas.microsoft.com/office/drawing/2014/chart" uri="{C3380CC4-5D6E-409C-BE32-E72D297353CC}">
                    <c16:uniqueId val="{00000002-FC94-4D37-B406-4DF68439B8C9}"/>
                  </c:ext>
                </c:extLst>
              </c15:ser>
            </c15:filteredBarSeries>
            <c15:filteredBar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flow'!$E$8:$E$146</c15:sqref>
                        </c15:fullRef>
                        <c15:formulaRef>
                          <c15:sqref>'international air flow'!$E$20:$E$146</c15:sqref>
                        </c15:formulaRef>
                      </c:ext>
                    </c:extLst>
                    <c:numCache>
                      <c:formatCode>General</c:formatCode>
                      <c:ptCount val="127"/>
                      <c:pt idx="0" formatCode="0%">
                        <c:v>6.0434304724700003E-2</c:v>
                      </c:pt>
                      <c:pt idx="1" formatCode="0%">
                        <c:v>5.9895184370863198E-2</c:v>
                      </c:pt>
                      <c:pt idx="2" formatCode="0%">
                        <c:v>6.2698381172393167E-2</c:v>
                      </c:pt>
                      <c:pt idx="3" formatCode="0%">
                        <c:v>6.7569246392722757E-2</c:v>
                      </c:pt>
                      <c:pt idx="4" formatCode="0%">
                        <c:v>4.4494680326360066E-2</c:v>
                      </c:pt>
                      <c:pt idx="5" formatCode="0%">
                        <c:v>3.4260011985105136E-2</c:v>
                      </c:pt>
                      <c:pt idx="6" formatCode="0%">
                        <c:v>2.9851612042823727E-2</c:v>
                      </c:pt>
                      <c:pt idx="7" formatCode="0%">
                        <c:v>2.1450097600471497E-2</c:v>
                      </c:pt>
                      <c:pt idx="8" formatCode="0%">
                        <c:v>1.7862140407499172E-2</c:v>
                      </c:pt>
                      <c:pt idx="9" formatCode="0%">
                        <c:v>1.5948746676758951E-2</c:v>
                      </c:pt>
                      <c:pt idx="10" formatCode="0%">
                        <c:v>1.5804663049640729E-2</c:v>
                      </c:pt>
                      <c:pt idx="11" formatCode="0%">
                        <c:v>1.7752626870487273E-2</c:v>
                      </c:pt>
                      <c:pt idx="12" formatCode="0%">
                        <c:v>8.9851831431921273E-3</c:v>
                      </c:pt>
                      <c:pt idx="13" formatCode="0%">
                        <c:v>7.2667567167787502E-3</c:v>
                      </c:pt>
                      <c:pt idx="14" formatCode="0%">
                        <c:v>5.2042349801629875E-3</c:v>
                      </c:pt>
                      <c:pt idx="15" formatCode="0%">
                        <c:v>2.7556746202381226E-3</c:v>
                      </c:pt>
                      <c:pt idx="16" formatCode="0%">
                        <c:v>2.1742627331914621E-3</c:v>
                      </c:pt>
                      <c:pt idx="17" formatCode="0%">
                        <c:v>7.1087334454312404E-3</c:v>
                      </c:pt>
                      <c:pt idx="18" formatCode="0%">
                        <c:v>9.4819977145118532E-3</c:v>
                      </c:pt>
                      <c:pt idx="19" formatCode="0%">
                        <c:v>1.9016484142582415E-2</c:v>
                      </c:pt>
                      <c:pt idx="20" formatCode="0%">
                        <c:v>2.7922440094086891E-2</c:v>
                      </c:pt>
                      <c:pt idx="21" formatCode="0%">
                        <c:v>2.9948615668993685E-2</c:v>
                      </c:pt>
                      <c:pt idx="22" formatCode="0%">
                        <c:v>3.358034331264307E-2</c:v>
                      </c:pt>
                      <c:pt idx="23" formatCode="0%">
                        <c:v>3.0903136859141082E-2</c:v>
                      </c:pt>
                      <c:pt idx="24" formatCode="0%">
                        <c:v>3.1375565278445969E-2</c:v>
                      </c:pt>
                      <c:pt idx="25" formatCode="0%">
                        <c:v>3.3365573530052706E-2</c:v>
                      </c:pt>
                      <c:pt idx="26" formatCode="0%">
                        <c:v>3.2849972911967749E-2</c:v>
                      </c:pt>
                      <c:pt idx="27" formatCode="0%">
                        <c:v>2.6379515488766738E-2</c:v>
                      </c:pt>
                      <c:pt idx="28" formatCode="0%">
                        <c:v>3.2436793078704819E-2</c:v>
                      </c:pt>
                      <c:pt idx="29" formatCode="0%">
                        <c:v>2.968488206655983E-2</c:v>
                      </c:pt>
                      <c:pt idx="30" formatCode="0%">
                        <c:v>2.6299077307851443E-2</c:v>
                      </c:pt>
                      <c:pt idx="31" formatCode="0%">
                        <c:v>2.1867037600677677E-2</c:v>
                      </c:pt>
                      <c:pt idx="32" formatCode="0%">
                        <c:v>1.6549082372518491E-2</c:v>
                      </c:pt>
                      <c:pt idx="33" formatCode="0%">
                        <c:v>1.4098559145500851E-2</c:v>
                      </c:pt>
                      <c:pt idx="34" formatCode="0%">
                        <c:v>1.0903571589872272E-2</c:v>
                      </c:pt>
                      <c:pt idx="35" formatCode="0%">
                        <c:v>1.1788963979193615E-2</c:v>
                      </c:pt>
                      <c:pt idx="36" formatCode="0%">
                        <c:v>1.1313323182688202E-2</c:v>
                      </c:pt>
                      <c:pt idx="37" formatCode="0%">
                        <c:v>9.5973356553899231E-3</c:v>
                      </c:pt>
                      <c:pt idx="38" formatCode="0%">
                        <c:v>9.9131730775607815E-3</c:v>
                      </c:pt>
                      <c:pt idx="39" formatCode="0%">
                        <c:v>1.5430084971252913E-2</c:v>
                      </c:pt>
                      <c:pt idx="40" formatCode="0%">
                        <c:v>9.3268358038328131E-3</c:v>
                      </c:pt>
                      <c:pt idx="41" formatCode="0%">
                        <c:v>9.624049291128008E-3</c:v>
                      </c:pt>
                      <c:pt idx="42" formatCode="0%">
                        <c:v>1.0218593575299539E-2</c:v>
                      </c:pt>
                      <c:pt idx="43" formatCode="0%">
                        <c:v>1.449370250256081E-2</c:v>
                      </c:pt>
                      <c:pt idx="44" formatCode="0%">
                        <c:v>1.7202383575626833E-2</c:v>
                      </c:pt>
                      <c:pt idx="45" formatCode="0%">
                        <c:v>2.0169247385931004E-2</c:v>
                      </c:pt>
                      <c:pt idx="46" formatCode="0%">
                        <c:v>2.432831913716273E-2</c:v>
                      </c:pt>
                      <c:pt idx="47" formatCode="0%">
                        <c:v>2.6191130815066251E-2</c:v>
                      </c:pt>
                      <c:pt idx="48" formatCode="0%">
                        <c:v>2.5276761469544103E-2</c:v>
                      </c:pt>
                      <c:pt idx="49" formatCode="0%">
                        <c:v>2.6003963636124141E-2</c:v>
                      </c:pt>
                      <c:pt idx="50" formatCode="0%">
                        <c:v>2.9127120571167977E-2</c:v>
                      </c:pt>
                      <c:pt idx="51" formatCode="0%">
                        <c:v>2.9562952313202558E-2</c:v>
                      </c:pt>
                      <c:pt idx="52" formatCode="0%">
                        <c:v>2.9630423615263784E-2</c:v>
                      </c:pt>
                      <c:pt idx="53" formatCode="0%">
                        <c:v>2.7999085769182138E-2</c:v>
                      </c:pt>
                      <c:pt idx="54" formatCode="0%">
                        <c:v>2.6652754296214123E-2</c:v>
                      </c:pt>
                      <c:pt idx="55" formatCode="0%">
                        <c:v>2.5303484692772493E-2</c:v>
                      </c:pt>
                      <c:pt idx="56" formatCode="0%">
                        <c:v>2.1925345603000888E-2</c:v>
                      </c:pt>
                      <c:pt idx="57" formatCode="0%">
                        <c:v>1.9932242729258493E-2</c:v>
                      </c:pt>
                      <c:pt idx="58" formatCode="0%">
                        <c:v>1.4684974698487757E-2</c:v>
                      </c:pt>
                      <c:pt idx="59" formatCode="0%">
                        <c:v>1.395817684254964E-2</c:v>
                      </c:pt>
                      <c:pt idx="60" formatCode="0%">
                        <c:v>1.7136450018427344E-2</c:v>
                      </c:pt>
                      <c:pt idx="61" formatCode="0%">
                        <c:v>1.8918227188743048E-2</c:v>
                      </c:pt>
                      <c:pt idx="62" formatCode="0%">
                        <c:v>1.6483613606469116E-2</c:v>
                      </c:pt>
                      <c:pt idx="63" formatCode="0%">
                        <c:v>1.395601337939607E-2</c:v>
                      </c:pt>
                      <c:pt idx="64" formatCode="0%">
                        <c:v>2.4488950213034703E-2</c:v>
                      </c:pt>
                      <c:pt idx="65" formatCode="0%">
                        <c:v>2.6830009002729242E-2</c:v>
                      </c:pt>
                      <c:pt idx="66" formatCode="0%">
                        <c:v>2.897081497269045E-2</c:v>
                      </c:pt>
                      <c:pt idx="67" formatCode="0%">
                        <c:v>2.6580333853607155E-2</c:v>
                      </c:pt>
                      <c:pt idx="68" formatCode="0%">
                        <c:v>2.7329113223085091E-2</c:v>
                      </c:pt>
                      <c:pt idx="69" formatCode="0%">
                        <c:v>2.8181616018338827E-2</c:v>
                      </c:pt>
                      <c:pt idx="70" formatCode="0%">
                        <c:v>3.154971150246761E-2</c:v>
                      </c:pt>
                      <c:pt idx="71" formatCode="0%">
                        <c:v>3.2297516681272787E-2</c:v>
                      </c:pt>
                      <c:pt idx="72" formatCode="0%">
                        <c:v>3.0553806615936759E-2</c:v>
                      </c:pt>
                      <c:pt idx="73" formatCode="0%">
                        <c:v>2.7312562994347735E-2</c:v>
                      </c:pt>
                      <c:pt idx="74" formatCode="0%">
                        <c:v>2.6903414389054373E-2</c:v>
                      </c:pt>
                      <c:pt idx="75" formatCode="0%">
                        <c:v>3.0557912901575227E-2</c:v>
                      </c:pt>
                      <c:pt idx="76" formatCode="0%">
                        <c:v>1.8028010861442199E-2</c:v>
                      </c:pt>
                      <c:pt idx="77" formatCode="0%">
                        <c:v>1.743053180496458E-2</c:v>
                      </c:pt>
                      <c:pt idx="78" formatCode="0%">
                        <c:v>1.9919100948026139E-2</c:v>
                      </c:pt>
                      <c:pt idx="79" formatCode="0%">
                        <c:v>2.2619767946294136E-2</c:v>
                      </c:pt>
                      <c:pt idx="80" formatCode="0%">
                        <c:v>2.3472260028146209E-2</c:v>
                      </c:pt>
                      <c:pt idx="81" formatCode="0%">
                        <c:v>2.1998820763556078E-2</c:v>
                      </c:pt>
                      <c:pt idx="82" formatCode="0%">
                        <c:v>2.341025820029367E-2</c:v>
                      </c:pt>
                      <c:pt idx="83" formatCode="0%">
                        <c:v>2.3924153609255136E-2</c:v>
                      </c:pt>
                      <c:pt idx="84" formatCode="0%">
                        <c:v>2.4367752268526957E-2</c:v>
                      </c:pt>
                      <c:pt idx="85" formatCode="0%">
                        <c:v>2.6954359246697417E-2</c:v>
                      </c:pt>
                      <c:pt idx="86" formatCode="0%">
                        <c:v>2.8189470899653561E-2</c:v>
                      </c:pt>
                      <c:pt idx="87" formatCode="0%">
                        <c:v>2.5022235134450573E-2</c:v>
                      </c:pt>
                      <c:pt idx="88" formatCode="0%">
                        <c:v>3.1093179354630917E-2</c:v>
                      </c:pt>
                      <c:pt idx="89" formatCode="0%">
                        <c:v>3.0999743127127152E-2</c:v>
                      </c:pt>
                      <c:pt idx="90" formatCode="0%">
                        <c:v>2.8558666258119921E-2</c:v>
                      </c:pt>
                      <c:pt idx="91" formatCode="0%">
                        <c:v>2.4060507213778413E-2</c:v>
                      </c:pt>
                      <c:pt idx="92" formatCode="0%">
                        <c:v>2.1908356696546942E-2</c:v>
                      </c:pt>
                      <c:pt idx="93" formatCode="0%">
                        <c:v>1.9359665527688395E-2</c:v>
                      </c:pt>
                      <c:pt idx="94" formatCode="0%">
                        <c:v>1.599652256038156E-2</c:v>
                      </c:pt>
                      <c:pt idx="95" formatCode="0%">
                        <c:v>1.408196995597071E-2</c:v>
                      </c:pt>
                      <c:pt idx="96" formatCode="0%">
                        <c:v>1.3702680030159984E-2</c:v>
                      </c:pt>
                      <c:pt idx="97" formatCode="0%">
                        <c:v>1.2886683221144534E-2</c:v>
                      </c:pt>
                      <c:pt idx="98" formatCode="0%">
                        <c:v>9.8216554776626181E-3</c:v>
                      </c:pt>
                      <c:pt idx="99" formatCode="0%">
                        <c:v>-3.4096879784125282E-2</c:v>
                      </c:pt>
                      <c:pt idx="100" formatCode="0%">
                        <c:v>-0.11884658514791593</c:v>
                      </c:pt>
                      <c:pt idx="101" formatCode="0%">
                        <c:v>-0.20098926419008156</c:v>
                      </c:pt>
                      <c:pt idx="102" formatCode="0%">
                        <c:v>-0.28791463011498747</c:v>
                      </c:pt>
                      <c:pt idx="103" formatCode="0%">
                        <c:v>-0.37302869258778648</c:v>
                      </c:pt>
                      <c:pt idx="104" formatCode="0%">
                        <c:v>-0.45132890798318109</c:v>
                      </c:pt>
                      <c:pt idx="105" formatCode="0%">
                        <c:v>-0.51939531836218866</c:v>
                      </c:pt>
                      <c:pt idx="106" formatCode="0%">
                        <c:v>-0.59145654321366592</c:v>
                      </c:pt>
                      <c:pt idx="107" formatCode="0%">
                        <c:v>-0.65951721395848939</c:v>
                      </c:pt>
                      <c:pt idx="108" formatCode="0%">
                        <c:v>-0.72915161489233371</c:v>
                      </c:pt>
                      <c:pt idx="109" formatCode="0%">
                        <c:v>-0.79685234425968077</c:v>
                      </c:pt>
                      <c:pt idx="110" formatCode="0%">
                        <c:v>-0.85822775410837038</c:v>
                      </c:pt>
                      <c:pt idx="111" formatCode="0%">
                        <c:v>-0.88512440691736483</c:v>
                      </c:pt>
                      <c:pt idx="112" formatCode="0%">
                        <c:v>-0.8703664272158963</c:v>
                      </c:pt>
                      <c:pt idx="113" formatCode="0%">
                        <c:v>-0.85148016566076035</c:v>
                      </c:pt>
                      <c:pt idx="114" formatCode="0%">
                        <c:v>-0.82496155567785023</c:v>
                      </c:pt>
                      <c:pt idx="115" formatCode="0%">
                        <c:v>-0.7899938686952428</c:v>
                      </c:pt>
                      <c:pt idx="116" formatCode="0%">
                        <c:v>-0.74316167304990388</c:v>
                      </c:pt>
                      <c:pt idx="117" formatCode="0%">
                        <c:v>-0.67323068347705439</c:v>
                      </c:pt>
                      <c:pt idx="118" formatCode="0%">
                        <c:v>-0.56216108666736864</c:v>
                      </c:pt>
                      <c:pt idx="119" formatCode="0%">
                        <c:v>-0.39401199380519314</c:v>
                      </c:pt>
                      <c:pt idx="120" formatCode="0%">
                        <c:v>-0.1516189337638407</c:v>
                      </c:pt>
                      <c:pt idx="121" formatCode="0%">
                        <c:v>0.24382987857638749</c:v>
                      </c:pt>
                      <c:pt idx="122" formatCode="0%">
                        <c:v>0.99093824018516385</c:v>
                      </c:pt>
                      <c:pt idx="123" formatCode="0%">
                        <c:v>1.9736038049559779</c:v>
                      </c:pt>
                      <c:pt idx="124" formatCode="0%">
                        <c:v>2.3750265380836977</c:v>
                      </c:pt>
                      <c:pt idx="125" formatCode="0%">
                        <c:v>2.734401681582828</c:v>
                      </c:pt>
                      <c:pt idx="126" formatCode="0%">
                        <c:v>3.0598251889761108</c:v>
                      </c:pt>
                    </c:numCache>
                  </c:numRef>
                </c:val>
                <c:extLst xmlns:c15="http://schemas.microsoft.com/office/drawing/2012/chart">
                  <c:ext xmlns:c16="http://schemas.microsoft.com/office/drawing/2014/chart" uri="{C3380CC4-5D6E-409C-BE32-E72D297353CC}">
                    <c16:uniqueId val="{00000003-FC94-4D37-B406-4DF68439B8C9}"/>
                  </c:ext>
                </c:extLst>
              </c15:ser>
            </c15:filteredBarSeries>
            <c15:filteredBar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flow'!$F$8:$F$146</c15:sqref>
                        </c15:fullRef>
                        <c15:formulaRef>
                          <c15:sqref>'international air flow'!$F$20:$F$146</c15:sqref>
                        </c15:formulaRef>
                      </c:ext>
                    </c:extLst>
                    <c:numCache>
                      <c:formatCode>_(* #,##0_);_(* \(#,##0\);_(* "-"??_);_(@_)</c:formatCode>
                      <c:ptCount val="127"/>
                      <c:pt idx="0">
                        <c:v>180348769</c:v>
                      </c:pt>
                      <c:pt idx="1">
                        <c:v>180423773</c:v>
                      </c:pt>
                      <c:pt idx="2">
                        <c:v>180735149</c:v>
                      </c:pt>
                      <c:pt idx="3">
                        <c:v>181365336</c:v>
                      </c:pt>
                      <c:pt idx="4">
                        <c:v>181236417</c:v>
                      </c:pt>
                      <c:pt idx="5">
                        <c:v>181021665</c:v>
                      </c:pt>
                      <c:pt idx="6">
                        <c:v>181452589</c:v>
                      </c:pt>
                      <c:pt idx="7">
                        <c:v>181095005</c:v>
                      </c:pt>
                      <c:pt idx="8">
                        <c:v>181048551</c:v>
                      </c:pt>
                      <c:pt idx="9">
                        <c:v>181176562</c:v>
                      </c:pt>
                      <c:pt idx="10">
                        <c:v>181202814</c:v>
                      </c:pt>
                      <c:pt idx="11">
                        <c:v>181711710</c:v>
                      </c:pt>
                      <c:pt idx="12">
                        <c:v>181911868</c:v>
                      </c:pt>
                      <c:pt idx="13">
                        <c:v>181898315</c:v>
                      </c:pt>
                      <c:pt idx="14">
                        <c:v>181879033</c:v>
                      </c:pt>
                      <c:pt idx="15">
                        <c:v>182375460</c:v>
                      </c:pt>
                      <c:pt idx="16">
                        <c:v>182475688</c:v>
                      </c:pt>
                      <c:pt idx="17">
                        <c:v>183708388</c:v>
                      </c:pt>
                      <c:pt idx="18">
                        <c:v>184445920</c:v>
                      </c:pt>
                      <c:pt idx="19">
                        <c:v>185311889</c:v>
                      </c:pt>
                      <c:pt idx="20">
                        <c:v>186402051</c:v>
                      </c:pt>
                      <c:pt idx="21">
                        <c:v>187061283</c:v>
                      </c:pt>
                      <c:pt idx="22">
                        <c:v>187850890</c:v>
                      </c:pt>
                      <c:pt idx="23">
                        <c:v>188267345</c:v>
                      </c:pt>
                      <c:pt idx="24">
                        <c:v>188908447</c:v>
                      </c:pt>
                      <c:pt idx="25">
                        <c:v>189558079</c:v>
                      </c:pt>
                      <c:pt idx="26">
                        <c:v>190060005</c:v>
                      </c:pt>
                      <c:pt idx="27">
                        <c:v>190008566</c:v>
                      </c:pt>
                      <c:pt idx="28">
                        <c:v>191373203</c:v>
                      </c:pt>
                      <c:pt idx="29">
                        <c:v>192155769</c:v>
                      </c:pt>
                      <c:pt idx="30">
                        <c:v>192866672</c:v>
                      </c:pt>
                      <c:pt idx="31">
                        <c:v>193674201</c:v>
                      </c:pt>
                      <c:pt idx="32">
                        <c:v>194800594</c:v>
                      </c:pt>
                      <c:pt idx="33">
                        <c:v>195631179</c:v>
                      </c:pt>
                      <c:pt idx="34">
                        <c:v>196419286</c:v>
                      </c:pt>
                      <c:pt idx="35">
                        <c:v>197126970</c:v>
                      </c:pt>
                      <c:pt idx="36">
                        <c:v>197941955</c:v>
                      </c:pt>
                      <c:pt idx="37">
                        <c:v>198750884</c:v>
                      </c:pt>
                      <c:pt idx="38">
                        <c:v>199582616</c:v>
                      </c:pt>
                      <c:pt idx="39">
                        <c:v>200810053</c:v>
                      </c:pt>
                      <c:pt idx="40">
                        <c:v>201160193</c:v>
                      </c:pt>
                      <c:pt idx="41">
                        <c:v>201993132</c:v>
                      </c:pt>
                      <c:pt idx="42">
                        <c:v>202816739</c:v>
                      </c:pt>
                      <c:pt idx="43">
                        <c:v>204120440</c:v>
                      </c:pt>
                      <c:pt idx="44">
                        <c:v>205137387</c:v>
                      </c:pt>
                      <c:pt idx="45">
                        <c:v>206144980</c:v>
                      </c:pt>
                      <c:pt idx="46">
                        <c:v>207367408</c:v>
                      </c:pt>
                      <c:pt idx="47">
                        <c:v>208249458</c:v>
                      </c:pt>
                      <c:pt idx="48">
                        <c:v>209007396</c:v>
                      </c:pt>
                      <c:pt idx="49">
                        <c:v>209914805</c:v>
                      </c:pt>
                      <c:pt idx="50">
                        <c:v>211247371</c:v>
                      </c:pt>
                      <c:pt idx="51">
                        <c:v>212680817</c:v>
                      </c:pt>
                      <c:pt idx="52">
                        <c:v>211608796</c:v>
                      </c:pt>
                      <c:pt idx="53">
                        <c:v>212662855</c:v>
                      </c:pt>
                      <c:pt idx="54">
                        <c:v>214055756</c:v>
                      </c:pt>
                      <c:pt idx="55">
                        <c:v>215837476</c:v>
                      </c:pt>
                      <c:pt idx="56">
                        <c:v>217407584</c:v>
                      </c:pt>
                      <c:pt idx="57">
                        <c:v>218848706</c:v>
                      </c:pt>
                      <c:pt idx="58">
                        <c:v>220109491</c:v>
                      </c:pt>
                      <c:pt idx="59">
                        <c:v>221155895</c:v>
                      </c:pt>
                      <c:pt idx="60">
                        <c:v>222998697</c:v>
                      </c:pt>
                      <c:pt idx="61">
                        <c:v>224439072</c:v>
                      </c:pt>
                      <c:pt idx="62">
                        <c:v>225478688</c:v>
                      </c:pt>
                      <c:pt idx="63">
                        <c:v>226369925</c:v>
                      </c:pt>
                      <c:pt idx="64">
                        <c:v>230887159</c:v>
                      </c:pt>
                      <c:pt idx="65">
                        <c:v>232477128</c:v>
                      </c:pt>
                      <c:pt idx="66">
                        <c:v>233935462</c:v>
                      </c:pt>
                      <c:pt idx="67">
                        <c:v>235233709</c:v>
                      </c:pt>
                      <c:pt idx="68">
                        <c:v>236684988</c:v>
                      </c:pt>
                      <c:pt idx="69">
                        <c:v>238085177</c:v>
                      </c:pt>
                      <c:pt idx="70">
                        <c:v>238942594</c:v>
                      </c:pt>
                      <c:pt idx="71">
                        <c:v>239568896</c:v>
                      </c:pt>
                      <c:pt idx="72">
                        <c:v>239904643</c:v>
                      </c:pt>
                      <c:pt idx="73">
                        <c:v>240171402</c:v>
                      </c:pt>
                      <c:pt idx="74">
                        <c:v>240448976</c:v>
                      </c:pt>
                      <c:pt idx="75">
                        <c:v>241160335</c:v>
                      </c:pt>
                      <c:pt idx="76">
                        <c:v>241069598</c:v>
                      </c:pt>
                      <c:pt idx="77">
                        <c:v>241611325</c:v>
                      </c:pt>
                      <c:pt idx="78">
                        <c:v>242605879</c:v>
                      </c:pt>
                      <c:pt idx="79">
                        <c:v>243160154</c:v>
                      </c:pt>
                      <c:pt idx="80">
                        <c:v>243618407</c:v>
                      </c:pt>
                      <c:pt idx="81">
                        <c:v>243945098</c:v>
                      </c:pt>
                      <c:pt idx="82">
                        <c:v>244955598</c:v>
                      </c:pt>
                      <c:pt idx="83">
                        <c:v>245837326</c:v>
                      </c:pt>
                      <c:pt idx="84">
                        <c:v>246588361</c:v>
                      </c:pt>
                      <c:pt idx="85">
                        <c:v>247282091</c:v>
                      </c:pt>
                      <c:pt idx="86">
                        <c:v>247988986</c:v>
                      </c:pt>
                      <c:pt idx="87">
                        <c:v>248602229</c:v>
                      </c:pt>
                      <c:pt idx="88">
                        <c:v>249533546</c:v>
                      </c:pt>
                      <c:pt idx="89">
                        <c:v>250332333</c:v>
                      </c:pt>
                      <c:pt idx="90">
                        <c:v>251000062</c:v>
                      </c:pt>
                      <c:pt idx="91">
                        <c:v>251438376</c:v>
                      </c:pt>
                      <c:pt idx="92">
                        <c:v>252019806</c:v>
                      </c:pt>
                      <c:pt idx="93">
                        <c:v>252228785</c:v>
                      </c:pt>
                      <c:pt idx="94">
                        <c:v>252286660</c:v>
                      </c:pt>
                      <c:pt idx="95">
                        <c:v>252320660</c:v>
                      </c:pt>
                      <c:pt idx="96">
                        <c:v>252953184</c:v>
                      </c:pt>
                      <c:pt idx="97">
                        <c:v>253188128</c:v>
                      </c:pt>
                      <c:pt idx="98">
                        <c:v>253116051</c:v>
                      </c:pt>
                      <c:pt idx="99">
                        <c:v>242960633</c:v>
                      </c:pt>
                      <c:pt idx="100">
                        <c:v>222364853</c:v>
                      </c:pt>
                      <c:pt idx="101">
                        <c:v>199971362</c:v>
                      </c:pt>
                      <c:pt idx="102">
                        <c:v>175938795</c:v>
                      </c:pt>
                      <c:pt idx="103">
                        <c:v>152731145</c:v>
                      </c:pt>
                      <c:pt idx="104">
                        <c:v>131735521</c:v>
                      </c:pt>
                      <c:pt idx="105">
                        <c:v>112455927</c:v>
                      </c:pt>
                      <c:pt idx="106">
                        <c:v>93433455</c:v>
                      </c:pt>
                      <c:pt idx="107">
                        <c:v>78215376</c:v>
                      </c:pt>
                      <c:pt idx="108">
                        <c:v>61766601</c:v>
                      </c:pt>
                      <c:pt idx="109">
                        <c:v>46550236</c:v>
                      </c:pt>
                      <c:pt idx="110">
                        <c:v>31395433</c:v>
                      </c:pt>
                      <c:pt idx="111">
                        <c:v>23691138</c:v>
                      </c:pt>
                      <c:pt idx="112">
                        <c:v>24227491</c:v>
                      </c:pt>
                      <c:pt idx="113">
                        <c:v>25061714</c:v>
                      </c:pt>
                      <c:pt idx="114">
                        <c:v>26414623</c:v>
                      </c:pt>
                      <c:pt idx="115">
                        <c:v>27234770</c:v>
                      </c:pt>
                      <c:pt idx="116">
                        <c:v>28429003</c:v>
                      </c:pt>
                      <c:pt idx="117">
                        <c:v>31377815</c:v>
                      </c:pt>
                      <c:pt idx="118">
                        <c:v>37409000</c:v>
                      </c:pt>
                      <c:pt idx="119">
                        <c:v>43752738</c:v>
                      </c:pt>
                      <c:pt idx="120">
                        <c:v>49332385</c:v>
                      </c:pt>
                      <c:pt idx="121">
                        <c:v>53984406</c:v>
                      </c:pt>
                      <c:pt idx="122">
                        <c:v>61554265</c:v>
                      </c:pt>
                      <c:pt idx="123">
                        <c:v>72280748</c:v>
                      </c:pt>
                      <c:pt idx="124">
                        <c:v>87301670</c:v>
                      </c:pt>
                      <c:pt idx="125">
                        <c:v>103938071</c:v>
                      </c:pt>
                      <c:pt idx="126">
                        <c:v>122118871</c:v>
                      </c:pt>
                    </c:numCache>
                  </c:numRef>
                </c:val>
                <c:extLst xmlns:c15="http://schemas.microsoft.com/office/drawing/2012/chart">
                  <c:ext xmlns:c16="http://schemas.microsoft.com/office/drawing/2014/chart" uri="{C3380CC4-5D6E-409C-BE32-E72D297353CC}">
                    <c16:uniqueId val="{00000004-FC94-4D37-B406-4DF68439B8C9}"/>
                  </c:ext>
                </c:extLst>
              </c15:ser>
            </c15:filteredBarSeries>
            <c15:filteredBar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flow'!$G$8:$G$146</c15:sqref>
                        </c15:fullRef>
                        <c15:formulaRef>
                          <c15:sqref>'international air flow'!$G$20:$G$146</c15:sqref>
                        </c15:formulaRef>
                      </c:ext>
                    </c:extLst>
                    <c:numCache>
                      <c:formatCode>General</c:formatCode>
                      <c:ptCount val="127"/>
                      <c:pt idx="0" formatCode="0%">
                        <c:v>5.0987789577230207E-2</c:v>
                      </c:pt>
                      <c:pt idx="1" formatCode="0%">
                        <c:v>4.8772523520391485E-2</c:v>
                      </c:pt>
                      <c:pt idx="2" formatCode="0%">
                        <c:v>5.0376017857313264E-2</c:v>
                      </c:pt>
                      <c:pt idx="3" formatCode="0%">
                        <c:v>5.4687208464488123E-2</c:v>
                      </c:pt>
                      <c:pt idx="4" formatCode="0%">
                        <c:v>3.1559679459999365E-2</c:v>
                      </c:pt>
                      <c:pt idx="5" formatCode="0%">
                        <c:v>2.3386721174577095E-2</c:v>
                      </c:pt>
                      <c:pt idx="6" formatCode="0%">
                        <c:v>2.1606422634489159E-2</c:v>
                      </c:pt>
                      <c:pt idx="7" formatCode="0%">
                        <c:v>1.6030502941004131E-2</c:v>
                      </c:pt>
                      <c:pt idx="8" formatCode="0%">
                        <c:v>1.404270798965127E-2</c:v>
                      </c:pt>
                      <c:pt idx="9" formatCode="0%">
                        <c:v>1.1376476345722839E-2</c:v>
                      </c:pt>
                      <c:pt idx="10" formatCode="0%">
                        <c:v>1.0817735055040849E-2</c:v>
                      </c:pt>
                      <c:pt idx="11" formatCode="0%">
                        <c:v>1.3986385088349743E-2</c:v>
                      </c:pt>
                      <c:pt idx="12" formatCode="0%">
                        <c:v>8.6670899317311118E-3</c:v>
                      </c:pt>
                      <c:pt idx="13" formatCode="0%">
                        <c:v>8.1726591539575E-3</c:v>
                      </c:pt>
                      <c:pt idx="14" formatCode="0%">
                        <c:v>6.3290622013983571E-3</c:v>
                      </c:pt>
                      <c:pt idx="15" formatCode="0%">
                        <c:v>5.569553820361792E-3</c:v>
                      </c:pt>
                      <c:pt idx="16" formatCode="0%">
                        <c:v>6.8378696760486059E-3</c:v>
                      </c:pt>
                      <c:pt idx="17" formatCode="0%">
                        <c:v>1.4841996951027933E-2</c:v>
                      </c:pt>
                      <c:pt idx="18" formatCode="0%">
                        <c:v>1.6496490992476277E-2</c:v>
                      </c:pt>
                      <c:pt idx="19" formatCode="0%">
                        <c:v>2.3285479353778973E-2</c:v>
                      </c:pt>
                      <c:pt idx="20" formatCode="0%">
                        <c:v>2.9569416437914491E-2</c:v>
                      </c:pt>
                      <c:pt idx="21" formatCode="0%">
                        <c:v>3.2480586534145622E-2</c:v>
                      </c:pt>
                      <c:pt idx="22" formatCode="0%">
                        <c:v>3.668859138136784E-2</c:v>
                      </c:pt>
                      <c:pt idx="23" formatCode="0%">
                        <c:v>3.6077119080547976E-2</c:v>
                      </c:pt>
                      <c:pt idx="24" formatCode="0%">
                        <c:v>3.8461366357911295E-2</c:v>
                      </c:pt>
                      <c:pt idx="25" formatCode="0%">
                        <c:v>4.21101426915362E-2</c:v>
                      </c:pt>
                      <c:pt idx="26" formatCode="0%">
                        <c:v>4.4980291928426959E-2</c:v>
                      </c:pt>
                      <c:pt idx="27" formatCode="0%">
                        <c:v>4.1853799847852334E-2</c:v>
                      </c:pt>
                      <c:pt idx="28" formatCode="0%">
                        <c:v>4.8760002483180118E-2</c:v>
                      </c:pt>
                      <c:pt idx="29" formatCode="0%">
                        <c:v>4.5982554699679802E-2</c:v>
                      </c:pt>
                      <c:pt idx="30" formatCode="0%">
                        <c:v>4.5654314283558019E-2</c:v>
                      </c:pt>
                      <c:pt idx="31" formatCode="0%">
                        <c:v>4.5125609830678481E-2</c:v>
                      </c:pt>
                      <c:pt idx="32" formatCode="0%">
                        <c:v>4.5056065397048664E-2</c:v>
                      </c:pt>
                      <c:pt idx="33" formatCode="0%">
                        <c:v>4.5813307075414422E-2</c:v>
                      </c:pt>
                      <c:pt idx="34" formatCode="0%">
                        <c:v>4.5612751688320456E-2</c:v>
                      </c:pt>
                      <c:pt idx="35" formatCode="0%">
                        <c:v>4.7058745105265067E-2</c:v>
                      </c:pt>
                      <c:pt idx="36" formatCode="0%">
                        <c:v>4.7819502745687172E-2</c:v>
                      </c:pt>
                      <c:pt idx="37" formatCode="0%">
                        <c:v>4.8495981012763902E-2</c:v>
                      </c:pt>
                      <c:pt idx="38" formatCode="0%">
                        <c:v>5.0103181887215041E-2</c:v>
                      </c:pt>
                      <c:pt idx="39" formatCode="0%">
                        <c:v>5.6847368660210826E-2</c:v>
                      </c:pt>
                      <c:pt idx="40" formatCode="0%">
                        <c:v>5.1140859047021335E-2</c:v>
                      </c:pt>
                      <c:pt idx="41" formatCode="0%">
                        <c:v>5.1194731499318136E-2</c:v>
                      </c:pt>
                      <c:pt idx="42" formatCode="0%">
                        <c:v>5.1590390899678096E-2</c:v>
                      </c:pt>
                      <c:pt idx="43" formatCode="0%">
                        <c:v>5.3937173593916102E-2</c:v>
                      </c:pt>
                      <c:pt idx="44" formatCode="0%">
                        <c:v>5.3063457291100458E-2</c:v>
                      </c:pt>
                      <c:pt idx="45" formatCode="0%">
                        <c:v>5.3742972126135373E-2</c:v>
                      </c:pt>
                      <c:pt idx="46" formatCode="0%">
                        <c:v>5.5738528649371018E-2</c:v>
                      </c:pt>
                      <c:pt idx="47" formatCode="0%">
                        <c:v>5.6422964346278949E-2</c:v>
                      </c:pt>
                      <c:pt idx="48" formatCode="0%">
                        <c:v>5.590245382794163E-2</c:v>
                      </c:pt>
                      <c:pt idx="49" formatCode="0%">
                        <c:v>5.6170421863381496E-2</c:v>
                      </c:pt>
                      <c:pt idx="50" formatCode="0%">
                        <c:v>5.8445746597489232E-2</c:v>
                      </c:pt>
                      <c:pt idx="51" formatCode="0%">
                        <c:v>5.9114391050930103E-2</c:v>
                      </c:pt>
                      <c:pt idx="52" formatCode="0%">
                        <c:v>5.19417029988632E-2</c:v>
                      </c:pt>
                      <c:pt idx="53" formatCode="0%">
                        <c:v>5.2822206846121877E-2</c:v>
                      </c:pt>
                      <c:pt idx="54" formatCode="0%">
                        <c:v>5.5414642082377626E-2</c:v>
                      </c:pt>
                      <c:pt idx="55" formatCode="0%">
                        <c:v>5.740256095861835E-2</c:v>
                      </c:pt>
                      <c:pt idx="56" formatCode="0%">
                        <c:v>5.9814532979305231E-2</c:v>
                      </c:pt>
                      <c:pt idx="57" formatCode="0%">
                        <c:v>6.1625201836105835E-2</c:v>
                      </c:pt>
                      <c:pt idx="58" formatCode="0%">
                        <c:v>6.1446893332437275E-2</c:v>
                      </c:pt>
                      <c:pt idx="59" formatCode="0%">
                        <c:v>6.1975849176039634E-2</c:v>
                      </c:pt>
                      <c:pt idx="60" formatCode="0%">
                        <c:v>6.6941655021624205E-2</c:v>
                      </c:pt>
                      <c:pt idx="61" formatCode="0%">
                        <c:v>6.9191246420184607E-2</c:v>
                      </c:pt>
                      <c:pt idx="62" formatCode="0%">
                        <c:v>6.7368019458097783E-2</c:v>
                      </c:pt>
                      <c:pt idx="63" formatCode="0%">
                        <c:v>6.4364563730258756E-2</c:v>
                      </c:pt>
                      <c:pt idx="64" formatCode="0%">
                        <c:v>9.1103788521153917E-2</c:v>
                      </c:pt>
                      <c:pt idx="65" formatCode="0%">
                        <c:v>9.3172232640251165E-2</c:v>
                      </c:pt>
                      <c:pt idx="66" formatCode="0%">
                        <c:v>9.2871625465656721E-2</c:v>
                      </c:pt>
                      <c:pt idx="67" formatCode="0%">
                        <c:v>8.9864991749625533E-2</c:v>
                      </c:pt>
                      <c:pt idx="68" formatCode="0%">
                        <c:v>8.8669418266475925E-2</c:v>
                      </c:pt>
                      <c:pt idx="69" formatCode="0%">
                        <c:v>8.7898490932818221E-2</c:v>
                      </c:pt>
                      <c:pt idx="70" formatCode="0%">
                        <c:v>8.5562430381523169E-2</c:v>
                      </c:pt>
                      <c:pt idx="71" formatCode="0%">
                        <c:v>8.3258015799217114E-2</c:v>
                      </c:pt>
                      <c:pt idx="72" formatCode="0%">
                        <c:v>7.5811860012796398E-2</c:v>
                      </c:pt>
                      <c:pt idx="73" formatCode="0%">
                        <c:v>7.0096217471439196E-2</c:v>
                      </c:pt>
                      <c:pt idx="74" formatCode="0%">
                        <c:v>6.6393361309606339E-2</c:v>
                      </c:pt>
                      <c:pt idx="75" formatCode="0%">
                        <c:v>6.5337345497640642E-2</c:v>
                      </c:pt>
                      <c:pt idx="76" formatCode="0%">
                        <c:v>4.4101365550606474E-2</c:v>
                      </c:pt>
                      <c:pt idx="77" formatCode="0%">
                        <c:v>3.9290734011476605E-2</c:v>
                      </c:pt>
                      <c:pt idx="78" formatCode="0%">
                        <c:v>3.7063286283633222E-2</c:v>
                      </c:pt>
                      <c:pt idx="79" formatCode="0%">
                        <c:v>3.3696042262378309E-2</c:v>
                      </c:pt>
                      <c:pt idx="80" formatCode="0%">
                        <c:v>2.9293868861678715E-2</c:v>
                      </c:pt>
                      <c:pt idx="81" formatCode="0%">
                        <c:v>2.4612708249367409E-2</c:v>
                      </c:pt>
                      <c:pt idx="82" formatCode="0%">
                        <c:v>2.5165057009467303E-2</c:v>
                      </c:pt>
                      <c:pt idx="83" formatCode="0%">
                        <c:v>2.6165458474208605E-2</c:v>
                      </c:pt>
                      <c:pt idx="84" formatCode="0%">
                        <c:v>2.7859894316426381E-2</c:v>
                      </c:pt>
                      <c:pt idx="85" formatCode="0%">
                        <c:v>2.9606726449471283E-2</c:v>
                      </c:pt>
                      <c:pt idx="86" formatCode="0%">
                        <c:v>3.1358045791802416E-2</c:v>
                      </c:pt>
                      <c:pt idx="87" formatCode="0%">
                        <c:v>3.0858698218345068E-2</c:v>
                      </c:pt>
                      <c:pt idx="88" formatCode="0%">
                        <c:v>3.5109976829181093E-2</c:v>
                      </c:pt>
                      <c:pt idx="89" formatCode="0%">
                        <c:v>3.6095195454931596E-2</c:v>
                      </c:pt>
                      <c:pt idx="90" formatCode="0%">
                        <c:v>3.4600080734234803E-2</c:v>
                      </c:pt>
                      <c:pt idx="91" formatCode="0%">
                        <c:v>3.4044319613319537E-2</c:v>
                      </c:pt>
                      <c:pt idx="92" formatCode="0%">
                        <c:v>3.4485895805073545E-2</c:v>
                      </c:pt>
                      <c:pt idx="93" formatCode="0%">
                        <c:v>3.3957177528527338E-2</c:v>
                      </c:pt>
                      <c:pt idx="94" formatCode="0%">
                        <c:v>2.9928125994491458E-2</c:v>
                      </c:pt>
                      <c:pt idx="95" formatCode="0%">
                        <c:v>2.6372455743356078E-2</c:v>
                      </c:pt>
                      <c:pt idx="96" formatCode="0%">
                        <c:v>2.5811530496364345E-2</c:v>
                      </c:pt>
                      <c:pt idx="97" formatCode="0%">
                        <c:v>2.3883804023640352E-2</c:v>
                      </c:pt>
                      <c:pt idx="98" formatCode="0%">
                        <c:v>2.0674567377762496E-2</c:v>
                      </c:pt>
                      <c:pt idx="99" formatCode="0%">
                        <c:v>-2.269326394495039E-2</c:v>
                      </c:pt>
                      <c:pt idx="100" formatCode="0%">
                        <c:v>-0.10887791816175289</c:v>
                      </c:pt>
                      <c:pt idx="101" formatCode="0%">
                        <c:v>-0.20117645370244683</c:v>
                      </c:pt>
                      <c:pt idx="102" formatCode="0%">
                        <c:v>-0.2990487986413326</c:v>
                      </c:pt>
                      <c:pt idx="103" formatCode="0%">
                        <c:v>-0.39257026938481338</c:v>
                      </c:pt>
                      <c:pt idx="104" formatCode="0%">
                        <c:v>-0.47728107924977931</c:v>
                      </c:pt>
                      <c:pt idx="105" formatCode="0%">
                        <c:v>-0.55415109738565327</c:v>
                      </c:pt>
                      <c:pt idx="106" formatCode="0%">
                        <c:v>-0.62965360514899993</c:v>
                      </c:pt>
                      <c:pt idx="107" formatCode="0%">
                        <c:v>-0.69001596619159133</c:v>
                      </c:pt>
                      <c:pt idx="108" formatCode="0%">
                        <c:v>-0.75581805287732606</c:v>
                      </c:pt>
                      <c:pt idx="109" formatCode="0%">
                        <c:v>-0.81614368585244246</c:v>
                      </c:pt>
                      <c:pt idx="110" formatCode="0%">
                        <c:v>-0.87596427458486226</c:v>
                      </c:pt>
                      <c:pt idx="111" formatCode="0%">
                        <c:v>-0.90248980788587263</c:v>
                      </c:pt>
                      <c:pt idx="112" formatCode="0%">
                        <c:v>-0.89104622122993515</c:v>
                      </c:pt>
                      <c:pt idx="113" formatCode="0%">
                        <c:v>-0.87467348449624505</c:v>
                      </c:pt>
                      <c:pt idx="114" formatCode="0%">
                        <c:v>-0.84986470437063066</c:v>
                      </c:pt>
                      <c:pt idx="115" formatCode="0%">
                        <c:v>-0.82168162230434405</c:v>
                      </c:pt>
                      <c:pt idx="116" formatCode="0%">
                        <c:v>-0.78419637479552684</c:v>
                      </c:pt>
                      <c:pt idx="117" formatCode="0%">
                        <c:v>-0.72097677875173272</c:v>
                      </c:pt>
                      <c:pt idx="118" formatCode="0%">
                        <c:v>-0.5996187875103195</c:v>
                      </c:pt>
                      <c:pt idx="119" formatCode="0%">
                        <c:v>-0.4406120607283151</c:v>
                      </c:pt>
                      <c:pt idx="120" formatCode="0%">
                        <c:v>-0.20130970133843046</c:v>
                      </c:pt>
                      <c:pt idx="121" formatCode="0%">
                        <c:v>0.15970209044697431</c:v>
                      </c:pt>
                      <c:pt idx="122" formatCode="0%">
                        <c:v>0.96061207373696678</c:v>
                      </c:pt>
                      <c:pt idx="123" formatCode="0%">
                        <c:v>2.0509614185692557</c:v>
                      </c:pt>
                      <c:pt idx="124" formatCode="0%">
                        <c:v>2.6034135767504774</c:v>
                      </c:pt>
                      <c:pt idx="125" formatCode="0%">
                        <c:v>3.1472850180957295</c:v>
                      </c:pt>
                      <c:pt idx="126" formatCode="0%">
                        <c:v>3.6231540385793126</c:v>
                      </c:pt>
                    </c:numCache>
                  </c:numRef>
                </c:val>
                <c:extLst xmlns:c15="http://schemas.microsoft.com/office/drawing/2012/chart">
                  <c:ext xmlns:c16="http://schemas.microsoft.com/office/drawing/2014/chart" uri="{C3380CC4-5D6E-409C-BE32-E72D297353CC}">
                    <c16:uniqueId val="{00000005-FC94-4D37-B406-4DF68439B8C9}"/>
                  </c:ext>
                </c:extLst>
              </c15:ser>
            </c15:filteredBarSeries>
            <c15:filteredBar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flow'!$H$8:$H$146</c15:sqref>
                        </c15:fullRef>
                        <c15:formulaRef>
                          <c15:sqref>'international air flow'!$H$20:$H$146</c15:sqref>
                        </c15:formulaRef>
                      </c:ext>
                    </c:extLst>
                    <c:numCache>
                      <c:formatCode>_(* #,##0_);_(* \(#,##0\);_(* "-"??_);_(@_)</c:formatCode>
                      <c:ptCount val="127"/>
                      <c:pt idx="0">
                        <c:v>1664417</c:v>
                      </c:pt>
                      <c:pt idx="1">
                        <c:v>1664212</c:v>
                      </c:pt>
                      <c:pt idx="2">
                        <c:v>1663976</c:v>
                      </c:pt>
                      <c:pt idx="3">
                        <c:v>1668483</c:v>
                      </c:pt>
                      <c:pt idx="4">
                        <c:v>1670177</c:v>
                      </c:pt>
                      <c:pt idx="5">
                        <c:v>1679386</c:v>
                      </c:pt>
                      <c:pt idx="6">
                        <c:v>1687695</c:v>
                      </c:pt>
                      <c:pt idx="7">
                        <c:v>1669811</c:v>
                      </c:pt>
                      <c:pt idx="8">
                        <c:v>1667781</c:v>
                      </c:pt>
                      <c:pt idx="9">
                        <c:v>1665862</c:v>
                      </c:pt>
                      <c:pt idx="10">
                        <c:v>1651046</c:v>
                      </c:pt>
                      <c:pt idx="11">
                        <c:v>1635512</c:v>
                      </c:pt>
                      <c:pt idx="12">
                        <c:v>1627456</c:v>
                      </c:pt>
                      <c:pt idx="13">
                        <c:v>1614161</c:v>
                      </c:pt>
                      <c:pt idx="14">
                        <c:v>1599539</c:v>
                      </c:pt>
                      <c:pt idx="15">
                        <c:v>1588294</c:v>
                      </c:pt>
                      <c:pt idx="16">
                        <c:v>1568473</c:v>
                      </c:pt>
                      <c:pt idx="17">
                        <c:v>1545378</c:v>
                      </c:pt>
                      <c:pt idx="18">
                        <c:v>1527758</c:v>
                      </c:pt>
                      <c:pt idx="19">
                        <c:v>1508236</c:v>
                      </c:pt>
                      <c:pt idx="20">
                        <c:v>1491033</c:v>
                      </c:pt>
                      <c:pt idx="21">
                        <c:v>1478465</c:v>
                      </c:pt>
                      <c:pt idx="22">
                        <c:v>1479488</c:v>
                      </c:pt>
                      <c:pt idx="23">
                        <c:v>1488070</c:v>
                      </c:pt>
                      <c:pt idx="24">
                        <c:v>1487825</c:v>
                      </c:pt>
                      <c:pt idx="25">
                        <c:v>1484986</c:v>
                      </c:pt>
                      <c:pt idx="26">
                        <c:v>1484257</c:v>
                      </c:pt>
                      <c:pt idx="27">
                        <c:v>1474462</c:v>
                      </c:pt>
                      <c:pt idx="28">
                        <c:v>1479905</c:v>
                      </c:pt>
                      <c:pt idx="29">
                        <c:v>1488716</c:v>
                      </c:pt>
                      <c:pt idx="30">
                        <c:v>1496199</c:v>
                      </c:pt>
                      <c:pt idx="31">
                        <c:v>1499869</c:v>
                      </c:pt>
                      <c:pt idx="32">
                        <c:v>1508564</c:v>
                      </c:pt>
                      <c:pt idx="33">
                        <c:v>1519423</c:v>
                      </c:pt>
                      <c:pt idx="34">
                        <c:v>1519838</c:v>
                      </c:pt>
                      <c:pt idx="35">
                        <c:v>1510021</c:v>
                      </c:pt>
                      <c:pt idx="36">
                        <c:v>1500765</c:v>
                      </c:pt>
                      <c:pt idx="37">
                        <c:v>1491898</c:v>
                      </c:pt>
                      <c:pt idx="38">
                        <c:v>1481952</c:v>
                      </c:pt>
                      <c:pt idx="39">
                        <c:v>1483551</c:v>
                      </c:pt>
                      <c:pt idx="40">
                        <c:v>1490898</c:v>
                      </c:pt>
                      <c:pt idx="41">
                        <c:v>1502580</c:v>
                      </c:pt>
                      <c:pt idx="42">
                        <c:v>1520929</c:v>
                      </c:pt>
                      <c:pt idx="43">
                        <c:v>1544532</c:v>
                      </c:pt>
                      <c:pt idx="44">
                        <c:v>1566423</c:v>
                      </c:pt>
                      <c:pt idx="45">
                        <c:v>1583218</c:v>
                      </c:pt>
                      <c:pt idx="46">
                        <c:v>1591154</c:v>
                      </c:pt>
                      <c:pt idx="47">
                        <c:v>1601187</c:v>
                      </c:pt>
                      <c:pt idx="48">
                        <c:v>1615943</c:v>
                      </c:pt>
                      <c:pt idx="49">
                        <c:v>1629406</c:v>
                      </c:pt>
                      <c:pt idx="50">
                        <c:v>1642676</c:v>
                      </c:pt>
                      <c:pt idx="51">
                        <c:v>1655146</c:v>
                      </c:pt>
                      <c:pt idx="52">
                        <c:v>1664087</c:v>
                      </c:pt>
                      <c:pt idx="53">
                        <c:v>1682550</c:v>
                      </c:pt>
                      <c:pt idx="54">
                        <c:v>1704843</c:v>
                      </c:pt>
                      <c:pt idx="55">
                        <c:v>1716388</c:v>
                      </c:pt>
                      <c:pt idx="56">
                        <c:v>1731637</c:v>
                      </c:pt>
                      <c:pt idx="57">
                        <c:v>1762778</c:v>
                      </c:pt>
                      <c:pt idx="58">
                        <c:v>1784882</c:v>
                      </c:pt>
                      <c:pt idx="59">
                        <c:v>1818748</c:v>
                      </c:pt>
                      <c:pt idx="60">
                        <c:v>1857074</c:v>
                      </c:pt>
                      <c:pt idx="61">
                        <c:v>1893740</c:v>
                      </c:pt>
                      <c:pt idx="62">
                        <c:v>1925466</c:v>
                      </c:pt>
                      <c:pt idx="63">
                        <c:v>1953384</c:v>
                      </c:pt>
                      <c:pt idx="64">
                        <c:v>2009131</c:v>
                      </c:pt>
                      <c:pt idx="65">
                        <c:v>2047971</c:v>
                      </c:pt>
                      <c:pt idx="66">
                        <c:v>2093434</c:v>
                      </c:pt>
                      <c:pt idx="67">
                        <c:v>2154858</c:v>
                      </c:pt>
                      <c:pt idx="68">
                        <c:v>2207702</c:v>
                      </c:pt>
                      <c:pt idx="69">
                        <c:v>2232834</c:v>
                      </c:pt>
                      <c:pt idx="70">
                        <c:v>2272513</c:v>
                      </c:pt>
                      <c:pt idx="71">
                        <c:v>2279064</c:v>
                      </c:pt>
                      <c:pt idx="72">
                        <c:v>2277892</c:v>
                      </c:pt>
                      <c:pt idx="73">
                        <c:v>2285957</c:v>
                      </c:pt>
                      <c:pt idx="74">
                        <c:v>2294132</c:v>
                      </c:pt>
                      <c:pt idx="75">
                        <c:v>2310852</c:v>
                      </c:pt>
                      <c:pt idx="76">
                        <c:v>2308388</c:v>
                      </c:pt>
                      <c:pt idx="77">
                        <c:v>2333298</c:v>
                      </c:pt>
                      <c:pt idx="78">
                        <c:v>2359686</c:v>
                      </c:pt>
                      <c:pt idx="79">
                        <c:v>2388258</c:v>
                      </c:pt>
                      <c:pt idx="80">
                        <c:v>2420027</c:v>
                      </c:pt>
                      <c:pt idx="81">
                        <c:v>2456207</c:v>
                      </c:pt>
                      <c:pt idx="82">
                        <c:v>2475811</c:v>
                      </c:pt>
                      <c:pt idx="83">
                        <c:v>2481566</c:v>
                      </c:pt>
                      <c:pt idx="84">
                        <c:v>2488551</c:v>
                      </c:pt>
                      <c:pt idx="85">
                        <c:v>2495574</c:v>
                      </c:pt>
                      <c:pt idx="86">
                        <c:v>2504848</c:v>
                      </c:pt>
                      <c:pt idx="87">
                        <c:v>2506644</c:v>
                      </c:pt>
                      <c:pt idx="88">
                        <c:v>2532847</c:v>
                      </c:pt>
                      <c:pt idx="89">
                        <c:v>2555136</c:v>
                      </c:pt>
                      <c:pt idx="90">
                        <c:v>2561712</c:v>
                      </c:pt>
                      <c:pt idx="91">
                        <c:v>2548359</c:v>
                      </c:pt>
                      <c:pt idx="92">
                        <c:v>2544872</c:v>
                      </c:pt>
                      <c:pt idx="93">
                        <c:v>2528416</c:v>
                      </c:pt>
                      <c:pt idx="94">
                        <c:v>2514503</c:v>
                      </c:pt>
                      <c:pt idx="95">
                        <c:v>2488855</c:v>
                      </c:pt>
                      <c:pt idx="96">
                        <c:v>2467303</c:v>
                      </c:pt>
                      <c:pt idx="97">
                        <c:v>2437764</c:v>
                      </c:pt>
                      <c:pt idx="98">
                        <c:v>2416526</c:v>
                      </c:pt>
                      <c:pt idx="99">
                        <c:v>2327856</c:v>
                      </c:pt>
                      <c:pt idx="100">
                        <c:v>2126263</c:v>
                      </c:pt>
                      <c:pt idx="101">
                        <c:v>1856296</c:v>
                      </c:pt>
                      <c:pt idx="102">
                        <c:v>1544621</c:v>
                      </c:pt>
                      <c:pt idx="103">
                        <c:v>1228859</c:v>
                      </c:pt>
                      <c:pt idx="104">
                        <c:v>942123</c:v>
                      </c:pt>
                      <c:pt idx="105">
                        <c:v>692094</c:v>
                      </c:pt>
                      <c:pt idx="106">
                        <c:v>505302</c:v>
                      </c:pt>
                      <c:pt idx="107">
                        <c:v>427817</c:v>
                      </c:pt>
                      <c:pt idx="108">
                        <c:v>346578</c:v>
                      </c:pt>
                      <c:pt idx="109">
                        <c:v>262615</c:v>
                      </c:pt>
                      <c:pt idx="110">
                        <c:v>168747</c:v>
                      </c:pt>
                      <c:pt idx="111">
                        <c:v>122712</c:v>
                      </c:pt>
                      <c:pt idx="112">
                        <c:v>123334</c:v>
                      </c:pt>
                      <c:pt idx="113">
                        <c:v>125310</c:v>
                      </c:pt>
                      <c:pt idx="114">
                        <c:v>136067</c:v>
                      </c:pt>
                      <c:pt idx="115">
                        <c:v>150026</c:v>
                      </c:pt>
                      <c:pt idx="116">
                        <c:v>168841</c:v>
                      </c:pt>
                      <c:pt idx="117">
                        <c:v>200694</c:v>
                      </c:pt>
                      <c:pt idx="118">
                        <c:v>265707</c:v>
                      </c:pt>
                      <c:pt idx="119">
                        <c:v>296282</c:v>
                      </c:pt>
                      <c:pt idx="120">
                        <c:v>320201</c:v>
                      </c:pt>
                      <c:pt idx="121">
                        <c:v>350582</c:v>
                      </c:pt>
                      <c:pt idx="122">
                        <c:v>402746</c:v>
                      </c:pt>
                      <c:pt idx="123">
                        <c:v>475205</c:v>
                      </c:pt>
                      <c:pt idx="124">
                        <c:v>596770</c:v>
                      </c:pt>
                      <c:pt idx="125">
                        <c:v>763133</c:v>
                      </c:pt>
                      <c:pt idx="126">
                        <c:v>943178</c:v>
                      </c:pt>
                    </c:numCache>
                  </c:numRef>
                </c:val>
                <c:extLst xmlns:c15="http://schemas.microsoft.com/office/drawing/2012/chart">
                  <c:ext xmlns:c16="http://schemas.microsoft.com/office/drawing/2014/chart" uri="{C3380CC4-5D6E-409C-BE32-E72D297353CC}">
                    <c16:uniqueId val="{00000006-FC94-4D37-B406-4DF68439B8C9}"/>
                  </c:ext>
                </c:extLst>
              </c15:ser>
            </c15:filteredBarSeries>
            <c15:filteredBar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flow'!$I$8:$I$146</c15:sqref>
                        </c15:fullRef>
                        <c15:formulaRef>
                          <c15:sqref>'international air flow'!$I$20:$I$146</c15:sqref>
                        </c15:formulaRef>
                      </c:ext>
                    </c:extLst>
                    <c:numCache>
                      <c:formatCode>General</c:formatCode>
                      <c:ptCount val="127"/>
                      <c:pt idx="0" formatCode="0%">
                        <c:v>-5.1407230181857354E-2</c:v>
                      </c:pt>
                      <c:pt idx="1" formatCode="0%">
                        <c:v>-4.3596996449576285E-2</c:v>
                      </c:pt>
                      <c:pt idx="2" formatCode="0%">
                        <c:v>-4.1745154667672542E-2</c:v>
                      </c:pt>
                      <c:pt idx="3" formatCode="0%">
                        <c:v>-3.3562400010194469E-2</c:v>
                      </c:pt>
                      <c:pt idx="4" formatCode="0%">
                        <c:v>-3.9862191710577297E-2</c:v>
                      </c:pt>
                      <c:pt idx="5" formatCode="0%">
                        <c:v>-3.3269417521835661E-2</c:v>
                      </c:pt>
                      <c:pt idx="6" formatCode="0%">
                        <c:v>-2.0933077848146426E-2</c:v>
                      </c:pt>
                      <c:pt idx="7" formatCode="0%">
                        <c:v>-1.3914240985299755E-2</c:v>
                      </c:pt>
                      <c:pt idx="8" formatCode="0%">
                        <c:v>-8.5467595790645109E-3</c:v>
                      </c:pt>
                      <c:pt idx="9" formatCode="0%">
                        <c:v>-8.7399958346969734E-3</c:v>
                      </c:pt>
                      <c:pt idx="10" formatCode="0%">
                        <c:v>-6.4455874113964915E-3</c:v>
                      </c:pt>
                      <c:pt idx="11" formatCode="0%">
                        <c:v>-1.5045513536626127E-2</c:v>
                      </c:pt>
                      <c:pt idx="12" formatCode="0%">
                        <c:v>-2.2206574434171244E-2</c:v>
                      </c:pt>
                      <c:pt idx="13" formatCode="0%">
                        <c:v>-3.0074894304331419E-2</c:v>
                      </c:pt>
                      <c:pt idx="14" formatCode="0%">
                        <c:v>-3.8724717183420916E-2</c:v>
                      </c:pt>
                      <c:pt idx="15" formatCode="0%">
                        <c:v>-4.8061023097028858E-2</c:v>
                      </c:pt>
                      <c:pt idx="16" formatCode="0%">
                        <c:v>-6.089414475232266E-2</c:v>
                      </c:pt>
                      <c:pt idx="17" formatCode="0%">
                        <c:v>-7.97958301426831E-2</c:v>
                      </c:pt>
                      <c:pt idx="18" formatCode="0%">
                        <c:v>-9.4766530682380404E-2</c:v>
                      </c:pt>
                      <c:pt idx="19" formatCode="0%">
                        <c:v>-9.6762447965667978E-2</c:v>
                      </c:pt>
                      <c:pt idx="20" formatCode="0%">
                        <c:v>-0.10597794314721178</c:v>
                      </c:pt>
                      <c:pt idx="21" formatCode="0%">
                        <c:v>-0.11249251138449644</c:v>
                      </c:pt>
                      <c:pt idx="22" formatCode="0%">
                        <c:v>-0.10390867365294486</c:v>
                      </c:pt>
                      <c:pt idx="23" formatCode="0%">
                        <c:v>-9.0150362699876252E-2</c:v>
                      </c:pt>
                      <c:pt idx="24" formatCode="0%">
                        <c:v>-8.5797096818592947E-2</c:v>
                      </c:pt>
                      <c:pt idx="25" formatCode="0%">
                        <c:v>-8.0026094051336885E-2</c:v>
                      </c:pt>
                      <c:pt idx="26" formatCode="0%">
                        <c:v>-7.2072015749537838E-2</c:v>
                      </c:pt>
                      <c:pt idx="27" formatCode="0%">
                        <c:v>-7.1669350888437525E-2</c:v>
                      </c:pt>
                      <c:pt idx="28" formatCode="0%">
                        <c:v>-5.6467659946967529E-2</c:v>
                      </c:pt>
                      <c:pt idx="29" formatCode="0%">
                        <c:v>-3.6665463077641847E-2</c:v>
                      </c:pt>
                      <c:pt idx="30" formatCode="0%">
                        <c:v>-2.0657067415127264E-2</c:v>
                      </c:pt>
                      <c:pt idx="31" formatCode="0%">
                        <c:v>-5.5475403053633519E-3</c:v>
                      </c:pt>
                      <c:pt idx="32" formatCode="0%">
                        <c:v>1.1757620388012873E-2</c:v>
                      </c:pt>
                      <c:pt idx="33" formatCode="0%">
                        <c:v>2.770305688670344E-2</c:v>
                      </c:pt>
                      <c:pt idx="34" formatCode="0%">
                        <c:v>2.727294847947398E-2</c:v>
                      </c:pt>
                      <c:pt idx="35" formatCode="0%">
                        <c:v>1.4751322182424214E-2</c:v>
                      </c:pt>
                      <c:pt idx="36" formatCode="0%">
                        <c:v>8.6972594223110912E-3</c:v>
                      </c:pt>
                      <c:pt idx="37" formatCode="0%">
                        <c:v>4.654589336195762E-3</c:v>
                      </c:pt>
                      <c:pt idx="38" formatCode="0%">
                        <c:v>-1.5529655578515043E-3</c:v>
                      </c:pt>
                      <c:pt idx="39" formatCode="0%">
                        <c:v>6.1642822941520362E-3</c:v>
                      </c:pt>
                      <c:pt idx="40" formatCode="0%">
                        <c:v>7.4281795115226992E-3</c:v>
                      </c:pt>
                      <c:pt idx="41" formatCode="0%">
                        <c:v>9.3127231789004745E-3</c:v>
                      </c:pt>
                      <c:pt idx="42" formatCode="0%">
                        <c:v>1.6528550012398082E-2</c:v>
                      </c:pt>
                      <c:pt idx="43" formatCode="0%">
                        <c:v>2.9777933939564055E-2</c:v>
                      </c:pt>
                      <c:pt idx="44" formatCode="0%">
                        <c:v>3.8353692650759268E-2</c:v>
                      </c:pt>
                      <c:pt idx="45" formatCode="0%">
                        <c:v>4.1986332969818151E-2</c:v>
                      </c:pt>
                      <c:pt idx="46" formatCode="0%">
                        <c:v>4.6923422101566088E-2</c:v>
                      </c:pt>
                      <c:pt idx="47" formatCode="0%">
                        <c:v>6.0373994798747832E-2</c:v>
                      </c:pt>
                      <c:pt idx="48" formatCode="0%">
                        <c:v>7.6746192775018068E-2</c:v>
                      </c:pt>
                      <c:pt idx="49" formatCode="0%">
                        <c:v>9.2169840029278138E-2</c:v>
                      </c:pt>
                      <c:pt idx="50" formatCode="0%">
                        <c:v>0.10845425492863467</c:v>
                      </c:pt>
                      <c:pt idx="51" formatCode="0%">
                        <c:v>0.1156650496005867</c:v>
                      </c:pt>
                      <c:pt idx="52" formatCode="0%">
                        <c:v>0.11616421780698613</c:v>
                      </c:pt>
                      <c:pt idx="53" formatCode="0%">
                        <c:v>0.11977398873936829</c:v>
                      </c:pt>
                      <c:pt idx="54" formatCode="0%">
                        <c:v>0.12092214692467564</c:v>
                      </c:pt>
                      <c:pt idx="55" formatCode="0%">
                        <c:v>0.11126736124599555</c:v>
                      </c:pt>
                      <c:pt idx="56" formatCode="0%">
                        <c:v>0.10547214896614772</c:v>
                      </c:pt>
                      <c:pt idx="57" formatCode="0%">
                        <c:v>0.11341457714604053</c:v>
                      </c:pt>
                      <c:pt idx="58" formatCode="0%">
                        <c:v>0.12175314268763426</c:v>
                      </c:pt>
                      <c:pt idx="59" formatCode="0%">
                        <c:v>0.13587482286578645</c:v>
                      </c:pt>
                      <c:pt idx="60" formatCode="0%">
                        <c:v>0.14921999105166456</c:v>
                      </c:pt>
                      <c:pt idx="61" formatCode="0%">
                        <c:v>0.16222721654394301</c:v>
                      </c:pt>
                      <c:pt idx="62" formatCode="0%">
                        <c:v>0.17215202511024694</c:v>
                      </c:pt>
                      <c:pt idx="63" formatCode="0%">
                        <c:v>0.18018833383882751</c:v>
                      </c:pt>
                      <c:pt idx="64" formatCode="0%">
                        <c:v>0.20734733220078036</c:v>
                      </c:pt>
                      <c:pt idx="65" formatCode="0%">
                        <c:v>0.21718284746367122</c:v>
                      </c:pt>
                      <c:pt idx="66" formatCode="0%">
                        <c:v>0.22793359857769893</c:v>
                      </c:pt>
                      <c:pt idx="67" formatCode="0%">
                        <c:v>0.25546088646623022</c:v>
                      </c:pt>
                      <c:pt idx="68" formatCode="0%">
                        <c:v>0.2749219380274272</c:v>
                      </c:pt>
                      <c:pt idx="69" formatCode="0%">
                        <c:v>0.26665637987313207</c:v>
                      </c:pt>
                      <c:pt idx="70" formatCode="0%">
                        <c:v>0.27320069337917019</c:v>
                      </c:pt>
                      <c:pt idx="71" formatCode="0%">
                        <c:v>0.25309498622129067</c:v>
                      </c:pt>
                      <c:pt idx="72" formatCode="0%">
                        <c:v>0.226602709423534</c:v>
                      </c:pt>
                      <c:pt idx="73" formatCode="0%">
                        <c:v>0.20711238079144972</c:v>
                      </c:pt>
                      <c:pt idx="74" formatCode="0%">
                        <c:v>0.19146845490909734</c:v>
                      </c:pt>
                      <c:pt idx="75" formatCode="0%">
                        <c:v>0.18299934882235136</c:v>
                      </c:pt>
                      <c:pt idx="76" formatCode="0%">
                        <c:v>0.14894847573403625</c:v>
                      </c:pt>
                      <c:pt idx="77" formatCode="0%">
                        <c:v>0.13932179703716507</c:v>
                      </c:pt>
                      <c:pt idx="78" formatCode="0%">
                        <c:v>0.12718432967077062</c:v>
                      </c:pt>
                      <c:pt idx="79" formatCode="0%">
                        <c:v>0.10831340162553635</c:v>
                      </c:pt>
                      <c:pt idx="80" formatCode="0%">
                        <c:v>9.6174664877777885E-2</c:v>
                      </c:pt>
                      <c:pt idx="81" formatCode="0%">
                        <c:v>0.100040128374971</c:v>
                      </c:pt>
                      <c:pt idx="82" formatCode="0%">
                        <c:v>8.9459554246774389E-2</c:v>
                      </c:pt>
                      <c:pt idx="83" formatCode="0%">
                        <c:v>8.8853143220199174E-2</c:v>
                      </c:pt>
                      <c:pt idx="84" formatCode="0%">
                        <c:v>9.2479801500685715E-2</c:v>
                      </c:pt>
                      <c:pt idx="85" formatCode="0%">
                        <c:v>9.1697700350444042E-2</c:v>
                      </c:pt>
                      <c:pt idx="86" formatCode="0%">
                        <c:v>9.1849989451348049E-2</c:v>
                      </c:pt>
                      <c:pt idx="87" formatCode="0%">
                        <c:v>8.4727191529358009E-2</c:v>
                      </c:pt>
                      <c:pt idx="88" formatCode="0%">
                        <c:v>9.7236253177542073E-2</c:v>
                      </c:pt>
                      <c:pt idx="89" formatCode="0%">
                        <c:v>9.5074868276576754E-2</c:v>
                      </c:pt>
                      <c:pt idx="90" formatCode="0%">
                        <c:v>8.5615628520065809E-2</c:v>
                      </c:pt>
                      <c:pt idx="91" formatCode="0%">
                        <c:v>6.703672718776614E-2</c:v>
                      </c:pt>
                      <c:pt idx="92" formatCode="0%">
                        <c:v>5.1588267403628138E-2</c:v>
                      </c:pt>
                      <c:pt idx="93" formatCode="0%">
                        <c:v>2.9398580819939037E-2</c:v>
                      </c:pt>
                      <c:pt idx="94" formatCode="0%">
                        <c:v>1.5628010377205692E-2</c:v>
                      </c:pt>
                      <c:pt idx="95" formatCode="0%">
                        <c:v>2.9372581668188555E-3</c:v>
                      </c:pt>
                      <c:pt idx="96" formatCode="0%">
                        <c:v>-8.5383020078752658E-3</c:v>
                      </c:pt>
                      <c:pt idx="97" formatCode="0%">
                        <c:v>-2.3165011336069376E-2</c:v>
                      </c:pt>
                      <c:pt idx="98" formatCode="0%">
                        <c:v>-3.5260422987742172E-2</c:v>
                      </c:pt>
                      <c:pt idx="99" formatCode="0%">
                        <c:v>-7.1325644965938517E-2</c:v>
                      </c:pt>
                      <c:pt idx="100" formatCode="0%">
                        <c:v>-0.16052450069032989</c:v>
                      </c:pt>
                      <c:pt idx="101" formatCode="0%">
                        <c:v>-0.27350403266205792</c:v>
                      </c:pt>
                      <c:pt idx="102" formatCode="0%">
                        <c:v>-0.39703565428119947</c:v>
                      </c:pt>
                      <c:pt idx="103" formatCode="0%">
                        <c:v>-0.51778418974720597</c:v>
                      </c:pt>
                      <c:pt idx="104" formatCode="0%">
                        <c:v>-0.62979552606182154</c:v>
                      </c:pt>
                      <c:pt idx="105" formatCode="0%">
                        <c:v>-0.72627368281168925</c:v>
                      </c:pt>
                      <c:pt idx="106" formatCode="0%">
                        <c:v>-0.79904498026051274</c:v>
                      </c:pt>
                      <c:pt idx="107" formatCode="0%">
                        <c:v>-0.82810690056270853</c:v>
                      </c:pt>
                      <c:pt idx="108" formatCode="0%">
                        <c:v>-0.85953164244521241</c:v>
                      </c:pt>
                      <c:pt idx="109" formatCode="0%">
                        <c:v>-0.89227218057203239</c:v>
                      </c:pt>
                      <c:pt idx="110" formatCode="0%">
                        <c:v>-0.93016959056099546</c:v>
                      </c:pt>
                      <c:pt idx="111" formatCode="0%">
                        <c:v>-0.94728539909685139</c:v>
                      </c:pt>
                      <c:pt idx="112" formatCode="0%">
                        <c:v>-0.94199494606264611</c:v>
                      </c:pt>
                      <c:pt idx="113" formatCode="0%">
                        <c:v>-0.93249460215396685</c:v>
                      </c:pt>
                      <c:pt idx="114" formatCode="0%">
                        <c:v>-0.91190913499169057</c:v>
                      </c:pt>
                      <c:pt idx="115" formatCode="0%">
                        <c:v>-0.87791439050371112</c:v>
                      </c:pt>
                      <c:pt idx="116" formatCode="0%">
                        <c:v>-0.82078667010570805</c:v>
                      </c:pt>
                      <c:pt idx="117" formatCode="0%">
                        <c:v>-0.71001915924715431</c:v>
                      </c:pt>
                      <c:pt idx="118" formatCode="0%">
                        <c:v>-0.47416198629730338</c:v>
                      </c:pt>
                      <c:pt idx="119" formatCode="0%">
                        <c:v>-0.3074562254421867</c:v>
                      </c:pt>
                      <c:pt idx="120" formatCode="0%">
                        <c:v>-7.6106965820103983E-2</c:v>
                      </c:pt>
                      <c:pt idx="121" formatCode="0%">
                        <c:v>0.33496563410315483</c:v>
                      </c:pt>
                      <c:pt idx="122" formatCode="0%">
                        <c:v>1.3866853929255039</c:v>
                      </c:pt>
                      <c:pt idx="123" formatCode="0%">
                        <c:v>2.8725226546711</c:v>
                      </c:pt>
                      <c:pt idx="124" formatCode="0%">
                        <c:v>3.8386495208134011</c:v>
                      </c:pt>
                      <c:pt idx="125" formatCode="0%">
                        <c:v>5.0899608969755006</c:v>
                      </c:pt>
                      <c:pt idx="126" formatCode="0%">
                        <c:v>5.9317174627205711</c:v>
                      </c:pt>
                    </c:numCache>
                  </c:numRef>
                </c:val>
                <c:extLst xmlns:c15="http://schemas.microsoft.com/office/drawing/2012/chart">
                  <c:ext xmlns:c16="http://schemas.microsoft.com/office/drawing/2014/chart" uri="{C3380CC4-5D6E-409C-BE32-E72D297353CC}">
                    <c16:uniqueId val="{00000007-FC94-4D37-B406-4DF68439B8C9}"/>
                  </c:ext>
                </c:extLst>
              </c15:ser>
            </c15:filteredBarSeries>
            <c15:filteredBarSeries>
              <c15:ser>
                <c:idx val="8"/>
                <c:order val="8"/>
                <c:tx>
                  <c:strRef>
                    <c:extLst>
                      <c:ext xmlns:c15="http://schemas.microsoft.com/office/drawing/2012/chart" uri="{02D57815-91ED-43cb-92C2-25804820EDAC}">
                        <c15:formulaRef>
                          <c15:sqref>'international air flow'!$J$7</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flow'!$J$8:$J$146</c15:sqref>
                        </c15:fullRef>
                        <c15:formulaRef>
                          <c15:sqref>'international air flow'!$J$20:$J$146</c15:sqref>
                        </c15:formulaRef>
                      </c:ext>
                    </c:extLst>
                    <c:numCache>
                      <c:formatCode>_(* #,##0_);_(* \(#,##0\);_(* "-"??_);_(@_)</c:formatCode>
                      <c:ptCount val="127"/>
                      <c:pt idx="0">
                        <c:v>46896</c:v>
                      </c:pt>
                      <c:pt idx="1">
                        <c:v>47502</c:v>
                      </c:pt>
                      <c:pt idx="2">
                        <c:v>49402</c:v>
                      </c:pt>
                      <c:pt idx="3">
                        <c:v>54991</c:v>
                      </c:pt>
                      <c:pt idx="4">
                        <c:v>65193</c:v>
                      </c:pt>
                      <c:pt idx="5">
                        <c:v>75713</c:v>
                      </c:pt>
                      <c:pt idx="6">
                        <c:v>79439</c:v>
                      </c:pt>
                      <c:pt idx="7">
                        <c:v>77957</c:v>
                      </c:pt>
                      <c:pt idx="8">
                        <c:v>78002</c:v>
                      </c:pt>
                      <c:pt idx="9">
                        <c:v>78119</c:v>
                      </c:pt>
                      <c:pt idx="10">
                        <c:v>78068</c:v>
                      </c:pt>
                      <c:pt idx="11">
                        <c:v>76343</c:v>
                      </c:pt>
                      <c:pt idx="12">
                        <c:v>73277</c:v>
                      </c:pt>
                      <c:pt idx="13">
                        <c:v>69040</c:v>
                      </c:pt>
                      <c:pt idx="14">
                        <c:v>64249</c:v>
                      </c:pt>
                      <c:pt idx="15">
                        <c:v>59342</c:v>
                      </c:pt>
                      <c:pt idx="16">
                        <c:v>60857</c:v>
                      </c:pt>
                      <c:pt idx="17">
                        <c:v>67375</c:v>
                      </c:pt>
                      <c:pt idx="18">
                        <c:v>82074</c:v>
                      </c:pt>
                      <c:pt idx="19">
                        <c:v>101803</c:v>
                      </c:pt>
                      <c:pt idx="20">
                        <c:v>122047</c:v>
                      </c:pt>
                      <c:pt idx="21">
                        <c:v>141196</c:v>
                      </c:pt>
                      <c:pt idx="22">
                        <c:v>157075</c:v>
                      </c:pt>
                      <c:pt idx="23">
                        <c:v>158079</c:v>
                      </c:pt>
                      <c:pt idx="24">
                        <c:v>158065</c:v>
                      </c:pt>
                      <c:pt idx="25">
                        <c:v>158675</c:v>
                      </c:pt>
                      <c:pt idx="26">
                        <c:v>158835</c:v>
                      </c:pt>
                      <c:pt idx="27">
                        <c:v>157094</c:v>
                      </c:pt>
                      <c:pt idx="28">
                        <c:v>155381</c:v>
                      </c:pt>
                      <c:pt idx="29">
                        <c:v>152836</c:v>
                      </c:pt>
                      <c:pt idx="30">
                        <c:v>148747</c:v>
                      </c:pt>
                      <c:pt idx="31">
                        <c:v>147306</c:v>
                      </c:pt>
                      <c:pt idx="32">
                        <c:v>144818</c:v>
                      </c:pt>
                      <c:pt idx="33">
                        <c:v>144993</c:v>
                      </c:pt>
                      <c:pt idx="34">
                        <c:v>141467</c:v>
                      </c:pt>
                      <c:pt idx="35">
                        <c:v>139234</c:v>
                      </c:pt>
                      <c:pt idx="36">
                        <c:v>137278</c:v>
                      </c:pt>
                      <c:pt idx="37">
                        <c:v>136211</c:v>
                      </c:pt>
                      <c:pt idx="38">
                        <c:v>135151</c:v>
                      </c:pt>
                      <c:pt idx="39">
                        <c:v>134587</c:v>
                      </c:pt>
                      <c:pt idx="40">
                        <c:v>133618</c:v>
                      </c:pt>
                      <c:pt idx="41">
                        <c:v>136971</c:v>
                      </c:pt>
                      <c:pt idx="42">
                        <c:v>145336</c:v>
                      </c:pt>
                      <c:pt idx="43">
                        <c:v>151437</c:v>
                      </c:pt>
                      <c:pt idx="44">
                        <c:v>159348</c:v>
                      </c:pt>
                      <c:pt idx="45">
                        <c:v>163483</c:v>
                      </c:pt>
                      <c:pt idx="46">
                        <c:v>166327</c:v>
                      </c:pt>
                      <c:pt idx="47">
                        <c:v>168740</c:v>
                      </c:pt>
                      <c:pt idx="48">
                        <c:v>171117</c:v>
                      </c:pt>
                      <c:pt idx="49">
                        <c:v>173385</c:v>
                      </c:pt>
                      <c:pt idx="50">
                        <c:v>176203</c:v>
                      </c:pt>
                      <c:pt idx="51">
                        <c:v>180553</c:v>
                      </c:pt>
                      <c:pt idx="52">
                        <c:v>185916</c:v>
                      </c:pt>
                      <c:pt idx="53">
                        <c:v>203735</c:v>
                      </c:pt>
                      <c:pt idx="54">
                        <c:v>215807</c:v>
                      </c:pt>
                      <c:pt idx="55">
                        <c:v>229580</c:v>
                      </c:pt>
                      <c:pt idx="56">
                        <c:v>240735</c:v>
                      </c:pt>
                      <c:pt idx="57">
                        <c:v>252816</c:v>
                      </c:pt>
                      <c:pt idx="58">
                        <c:v>256906</c:v>
                      </c:pt>
                      <c:pt idx="59">
                        <c:v>258768</c:v>
                      </c:pt>
                      <c:pt idx="60">
                        <c:v>261376</c:v>
                      </c:pt>
                      <c:pt idx="61">
                        <c:v>263876</c:v>
                      </c:pt>
                      <c:pt idx="62">
                        <c:v>265772</c:v>
                      </c:pt>
                      <c:pt idx="63">
                        <c:v>266101</c:v>
                      </c:pt>
                      <c:pt idx="64">
                        <c:v>270277</c:v>
                      </c:pt>
                      <c:pt idx="65">
                        <c:v>258416</c:v>
                      </c:pt>
                      <c:pt idx="66">
                        <c:v>247290</c:v>
                      </c:pt>
                      <c:pt idx="67">
                        <c:v>237501</c:v>
                      </c:pt>
                      <c:pt idx="68">
                        <c:v>227660</c:v>
                      </c:pt>
                      <c:pt idx="69">
                        <c:v>211600</c:v>
                      </c:pt>
                      <c:pt idx="70">
                        <c:v>211327</c:v>
                      </c:pt>
                      <c:pt idx="71">
                        <c:v>211032</c:v>
                      </c:pt>
                      <c:pt idx="72">
                        <c:v>209850</c:v>
                      </c:pt>
                      <c:pt idx="73">
                        <c:v>207737</c:v>
                      </c:pt>
                      <c:pt idx="74">
                        <c:v>205909</c:v>
                      </c:pt>
                      <c:pt idx="75">
                        <c:v>204129</c:v>
                      </c:pt>
                      <c:pt idx="76">
                        <c:v>187849</c:v>
                      </c:pt>
                      <c:pt idx="77">
                        <c:v>180246</c:v>
                      </c:pt>
                      <c:pt idx="78">
                        <c:v>173456</c:v>
                      </c:pt>
                      <c:pt idx="79">
                        <c:v>163017</c:v>
                      </c:pt>
                      <c:pt idx="80">
                        <c:v>152747</c:v>
                      </c:pt>
                      <c:pt idx="81">
                        <c:v>150655</c:v>
                      </c:pt>
                      <c:pt idx="82">
                        <c:v>137227</c:v>
                      </c:pt>
                      <c:pt idx="83">
                        <c:v>136510</c:v>
                      </c:pt>
                      <c:pt idx="84">
                        <c:v>136117</c:v>
                      </c:pt>
                      <c:pt idx="85">
                        <c:v>135572</c:v>
                      </c:pt>
                      <c:pt idx="86">
                        <c:v>135145</c:v>
                      </c:pt>
                      <c:pt idx="87">
                        <c:v>134136</c:v>
                      </c:pt>
                      <c:pt idx="88">
                        <c:v>139778</c:v>
                      </c:pt>
                      <c:pt idx="89">
                        <c:v>137662</c:v>
                      </c:pt>
                      <c:pt idx="90">
                        <c:v>135647</c:v>
                      </c:pt>
                      <c:pt idx="91">
                        <c:v>134688</c:v>
                      </c:pt>
                      <c:pt idx="92">
                        <c:v>135606</c:v>
                      </c:pt>
                      <c:pt idx="93">
                        <c:v>126734</c:v>
                      </c:pt>
                      <c:pt idx="94">
                        <c:v>123866</c:v>
                      </c:pt>
                      <c:pt idx="95">
                        <c:v>125088</c:v>
                      </c:pt>
                      <c:pt idx="96">
                        <c:v>125280</c:v>
                      </c:pt>
                      <c:pt idx="97">
                        <c:v>124686</c:v>
                      </c:pt>
                      <c:pt idx="98">
                        <c:v>124409</c:v>
                      </c:pt>
                      <c:pt idx="99">
                        <c:v>122409</c:v>
                      </c:pt>
                      <c:pt idx="100">
                        <c:v>111485</c:v>
                      </c:pt>
                      <c:pt idx="101">
                        <c:v>94263</c:v>
                      </c:pt>
                      <c:pt idx="102">
                        <c:v>75849</c:v>
                      </c:pt>
                      <c:pt idx="103">
                        <c:v>54873</c:v>
                      </c:pt>
                      <c:pt idx="104">
                        <c:v>34649</c:v>
                      </c:pt>
                      <c:pt idx="105">
                        <c:v>24093</c:v>
                      </c:pt>
                      <c:pt idx="106">
                        <c:v>20303</c:v>
                      </c:pt>
                      <c:pt idx="107">
                        <c:v>16340</c:v>
                      </c:pt>
                      <c:pt idx="108">
                        <c:v>12944</c:v>
                      </c:pt>
                      <c:pt idx="109">
                        <c:v>10168</c:v>
                      </c:pt>
                      <c:pt idx="110">
                        <c:v>6817</c:v>
                      </c:pt>
                      <c:pt idx="111">
                        <c:v>5073</c:v>
                      </c:pt>
                      <c:pt idx="112">
                        <c:v>5477</c:v>
                      </c:pt>
                      <c:pt idx="113">
                        <c:v>6463</c:v>
                      </c:pt>
                      <c:pt idx="114">
                        <c:v>12498</c:v>
                      </c:pt>
                      <c:pt idx="115">
                        <c:v>25569</c:v>
                      </c:pt>
                      <c:pt idx="116">
                        <c:v>44664</c:v>
                      </c:pt>
                      <c:pt idx="117">
                        <c:v>52910</c:v>
                      </c:pt>
                      <c:pt idx="118">
                        <c:v>55116</c:v>
                      </c:pt>
                      <c:pt idx="119">
                        <c:v>57101</c:v>
                      </c:pt>
                      <c:pt idx="120">
                        <c:v>58688</c:v>
                      </c:pt>
                      <c:pt idx="121">
                        <c:v>59457</c:v>
                      </c:pt>
                      <c:pt idx="122">
                        <c:v>60512</c:v>
                      </c:pt>
                      <c:pt idx="123">
                        <c:v>62933</c:v>
                      </c:pt>
                      <c:pt idx="124">
                        <c:v>66444</c:v>
                      </c:pt>
                      <c:pt idx="125">
                        <c:v>70387</c:v>
                      </c:pt>
                      <c:pt idx="126">
                        <c:v>71213</c:v>
                      </c:pt>
                    </c:numCache>
                  </c:numRef>
                </c:val>
                <c:extLst xmlns:c15="http://schemas.microsoft.com/office/drawing/2012/chart">
                  <c:ext xmlns:c16="http://schemas.microsoft.com/office/drawing/2014/chart" uri="{C3380CC4-5D6E-409C-BE32-E72D297353CC}">
                    <c16:uniqueId val="{00000008-FC94-4D37-B406-4DF68439B8C9}"/>
                  </c:ext>
                </c:extLst>
              </c15:ser>
            </c15:filteredBarSeries>
            <c15:filteredBarSeries>
              <c15:ser>
                <c:idx val="10"/>
                <c:order val="10"/>
                <c:tx>
                  <c:strRef>
                    <c:extLst>
                      <c:ext xmlns:c15="http://schemas.microsoft.com/office/drawing/2012/chart" uri="{02D57815-91ED-43cb-92C2-25804820EDAC}">
                        <c15:formulaRef>
                          <c15:sqref>'international air flow'!$L$7</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flow'!$L$8:$L$146</c15:sqref>
                        </c15:fullRef>
                        <c15:formulaRef>
                          <c15:sqref>'international air flow'!$L$20:$L$146</c15:sqref>
                        </c15:formulaRef>
                      </c:ext>
                    </c:extLst>
                    <c:numCache>
                      <c:formatCode>_(* #,##0_);_(* \(#,##0\);_(* "-"??_);_(@_)</c:formatCode>
                      <c:ptCount val="127"/>
                      <c:pt idx="0">
                        <c:v>1563655</c:v>
                      </c:pt>
                      <c:pt idx="1">
                        <c:v>1563770</c:v>
                      </c:pt>
                      <c:pt idx="2">
                        <c:v>1562446</c:v>
                      </c:pt>
                      <c:pt idx="3">
                        <c:v>1562271</c:v>
                      </c:pt>
                      <c:pt idx="4">
                        <c:v>1554810</c:v>
                      </c:pt>
                      <c:pt idx="5">
                        <c:v>1555966</c:v>
                      </c:pt>
                      <c:pt idx="6">
                        <c:v>1562506</c:v>
                      </c:pt>
                      <c:pt idx="7">
                        <c:v>1547444</c:v>
                      </c:pt>
                      <c:pt idx="8">
                        <c:v>1546038</c:v>
                      </c:pt>
                      <c:pt idx="9">
                        <c:v>1545486</c:v>
                      </c:pt>
                      <c:pt idx="10">
                        <c:v>1531294</c:v>
                      </c:pt>
                      <c:pt idx="11">
                        <c:v>1517260</c:v>
                      </c:pt>
                      <c:pt idx="12">
                        <c:v>1512270</c:v>
                      </c:pt>
                      <c:pt idx="13">
                        <c:v>1503212</c:v>
                      </c:pt>
                      <c:pt idx="14">
                        <c:v>1493381</c:v>
                      </c:pt>
                      <c:pt idx="15">
                        <c:v>1486754</c:v>
                      </c:pt>
                      <c:pt idx="16">
                        <c:v>1465397</c:v>
                      </c:pt>
                      <c:pt idx="17">
                        <c:v>1436006</c:v>
                      </c:pt>
                      <c:pt idx="18">
                        <c:v>1403233</c:v>
                      </c:pt>
                      <c:pt idx="19">
                        <c:v>1364389</c:v>
                      </c:pt>
                      <c:pt idx="20">
                        <c:v>1327579</c:v>
                      </c:pt>
                      <c:pt idx="21">
                        <c:v>1295018</c:v>
                      </c:pt>
                      <c:pt idx="22">
                        <c:v>1279874</c:v>
                      </c:pt>
                      <c:pt idx="23">
                        <c:v>1287649</c:v>
                      </c:pt>
                      <c:pt idx="24">
                        <c:v>1287418</c:v>
                      </c:pt>
                      <c:pt idx="25">
                        <c:v>1283969</c:v>
                      </c:pt>
                      <c:pt idx="26">
                        <c:v>1283080</c:v>
                      </c:pt>
                      <c:pt idx="27">
                        <c:v>1275685</c:v>
                      </c:pt>
                      <c:pt idx="28">
                        <c:v>1283053</c:v>
                      </c:pt>
                      <c:pt idx="29">
                        <c:v>1294907</c:v>
                      </c:pt>
                      <c:pt idx="30">
                        <c:v>1306375</c:v>
                      </c:pt>
                      <c:pt idx="31">
                        <c:v>1312359</c:v>
                      </c:pt>
                      <c:pt idx="32">
                        <c:v>1326352</c:v>
                      </c:pt>
                      <c:pt idx="33">
                        <c:v>1339000</c:v>
                      </c:pt>
                      <c:pt idx="34">
                        <c:v>1343210</c:v>
                      </c:pt>
                      <c:pt idx="35">
                        <c:v>1335437</c:v>
                      </c:pt>
                      <c:pt idx="36">
                        <c:v>1328137</c:v>
                      </c:pt>
                      <c:pt idx="37">
                        <c:v>1320334</c:v>
                      </c:pt>
                      <c:pt idx="38">
                        <c:v>1311448</c:v>
                      </c:pt>
                      <c:pt idx="39">
                        <c:v>1313611</c:v>
                      </c:pt>
                      <c:pt idx="40">
                        <c:v>1324144</c:v>
                      </c:pt>
                      <c:pt idx="41">
                        <c:v>1335724</c:v>
                      </c:pt>
                      <c:pt idx="42">
                        <c:v>1350903</c:v>
                      </c:pt>
                      <c:pt idx="43">
                        <c:v>1371998</c:v>
                      </c:pt>
                      <c:pt idx="44">
                        <c:v>1393351</c:v>
                      </c:pt>
                      <c:pt idx="45">
                        <c:v>1409683</c:v>
                      </c:pt>
                      <c:pt idx="46">
                        <c:v>1417322</c:v>
                      </c:pt>
                      <c:pt idx="47">
                        <c:v>1425304</c:v>
                      </c:pt>
                      <c:pt idx="48">
                        <c:v>1437683</c:v>
                      </c:pt>
                      <c:pt idx="49">
                        <c:v>1448881</c:v>
                      </c:pt>
                      <c:pt idx="50">
                        <c:v>1459333</c:v>
                      </c:pt>
                      <c:pt idx="51">
                        <c:v>1467453</c:v>
                      </c:pt>
                      <c:pt idx="52">
                        <c:v>1470929</c:v>
                      </c:pt>
                      <c:pt idx="53">
                        <c:v>1471573</c:v>
                      </c:pt>
                      <c:pt idx="54">
                        <c:v>1480364</c:v>
                      </c:pt>
                      <c:pt idx="55">
                        <c:v>1480877</c:v>
                      </c:pt>
                      <c:pt idx="56">
                        <c:v>1481989</c:v>
                      </c:pt>
                      <c:pt idx="57">
                        <c:v>1498140</c:v>
                      </c:pt>
                      <c:pt idx="58">
                        <c:v>1516191</c:v>
                      </c:pt>
                      <c:pt idx="59">
                        <c:v>1548216</c:v>
                      </c:pt>
                      <c:pt idx="60">
                        <c:v>1583888</c:v>
                      </c:pt>
                      <c:pt idx="61">
                        <c:v>1618054</c:v>
                      </c:pt>
                      <c:pt idx="62">
                        <c:v>1647843</c:v>
                      </c:pt>
                      <c:pt idx="63">
                        <c:v>1675432</c:v>
                      </c:pt>
                      <c:pt idx="64">
                        <c:v>1727105</c:v>
                      </c:pt>
                      <c:pt idx="65">
                        <c:v>1777806</c:v>
                      </c:pt>
                      <c:pt idx="66">
                        <c:v>1836699</c:v>
                      </c:pt>
                      <c:pt idx="67">
                        <c:v>1909689</c:v>
                      </c:pt>
                      <c:pt idx="68">
                        <c:v>1974666</c:v>
                      </c:pt>
                      <c:pt idx="69">
                        <c:v>2018767</c:v>
                      </c:pt>
                      <c:pt idx="70">
                        <c:v>2058701</c:v>
                      </c:pt>
                      <c:pt idx="71">
                        <c:v>2065547</c:v>
                      </c:pt>
                      <c:pt idx="72">
                        <c:v>2065571</c:v>
                      </c:pt>
                      <c:pt idx="73">
                        <c:v>2075716</c:v>
                      </c:pt>
                      <c:pt idx="74">
                        <c:v>2085738</c:v>
                      </c:pt>
                      <c:pt idx="75">
                        <c:v>2104130</c:v>
                      </c:pt>
                      <c:pt idx="76">
                        <c:v>2117946</c:v>
                      </c:pt>
                      <c:pt idx="77">
                        <c:v>2150459</c:v>
                      </c:pt>
                      <c:pt idx="78">
                        <c:v>2183495</c:v>
                      </c:pt>
                      <c:pt idx="79">
                        <c:v>2222461</c:v>
                      </c:pt>
                      <c:pt idx="80">
                        <c:v>2264581</c:v>
                      </c:pt>
                      <c:pt idx="81">
                        <c:v>2302853</c:v>
                      </c:pt>
                      <c:pt idx="82">
                        <c:v>2335903</c:v>
                      </c:pt>
                      <c:pt idx="83">
                        <c:v>2342375</c:v>
                      </c:pt>
                      <c:pt idx="84">
                        <c:v>2349785</c:v>
                      </c:pt>
                      <c:pt idx="85">
                        <c:v>2357020</c:v>
                      </c:pt>
                      <c:pt idx="86">
                        <c:v>2366743</c:v>
                      </c:pt>
                      <c:pt idx="87">
                        <c:v>2369656</c:v>
                      </c:pt>
                      <c:pt idx="88">
                        <c:v>2390217</c:v>
                      </c:pt>
                      <c:pt idx="89">
                        <c:v>2414622</c:v>
                      </c:pt>
                      <c:pt idx="90">
                        <c:v>2423637</c:v>
                      </c:pt>
                      <c:pt idx="91">
                        <c:v>2412696</c:v>
                      </c:pt>
                      <c:pt idx="92">
                        <c:v>2408900</c:v>
                      </c:pt>
                      <c:pt idx="93">
                        <c:v>2401316</c:v>
                      </c:pt>
                      <c:pt idx="94">
                        <c:v>2390271</c:v>
                      </c:pt>
                      <c:pt idx="95">
                        <c:v>2363401</c:v>
                      </c:pt>
                      <c:pt idx="96">
                        <c:v>2341657</c:v>
                      </c:pt>
                      <c:pt idx="97">
                        <c:v>2313078</c:v>
                      </c:pt>
                      <c:pt idx="98">
                        <c:v>2292117</c:v>
                      </c:pt>
                      <c:pt idx="99">
                        <c:v>2205447</c:v>
                      </c:pt>
                      <c:pt idx="100">
                        <c:v>2014778</c:v>
                      </c:pt>
                      <c:pt idx="101">
                        <c:v>1762033</c:v>
                      </c:pt>
                      <c:pt idx="102">
                        <c:v>1468772</c:v>
                      </c:pt>
                      <c:pt idx="103">
                        <c:v>1173986</c:v>
                      </c:pt>
                      <c:pt idx="104">
                        <c:v>907404</c:v>
                      </c:pt>
                      <c:pt idx="105">
                        <c:v>667931</c:v>
                      </c:pt>
                      <c:pt idx="106">
                        <c:v>484929</c:v>
                      </c:pt>
                      <c:pt idx="107">
                        <c:v>411407</c:v>
                      </c:pt>
                      <c:pt idx="108">
                        <c:v>333564</c:v>
                      </c:pt>
                      <c:pt idx="109">
                        <c:v>252377</c:v>
                      </c:pt>
                      <c:pt idx="110">
                        <c:v>161860</c:v>
                      </c:pt>
                      <c:pt idx="111">
                        <c:v>117569</c:v>
                      </c:pt>
                      <c:pt idx="112">
                        <c:v>117787</c:v>
                      </c:pt>
                      <c:pt idx="113">
                        <c:v>118777</c:v>
                      </c:pt>
                      <c:pt idx="114">
                        <c:v>123499</c:v>
                      </c:pt>
                      <c:pt idx="115">
                        <c:v>124387</c:v>
                      </c:pt>
                      <c:pt idx="116">
                        <c:v>124177</c:v>
                      </c:pt>
                      <c:pt idx="117">
                        <c:v>147784</c:v>
                      </c:pt>
                      <c:pt idx="118">
                        <c:v>210591</c:v>
                      </c:pt>
                      <c:pt idx="119">
                        <c:v>239181</c:v>
                      </c:pt>
                      <c:pt idx="120">
                        <c:v>261513</c:v>
                      </c:pt>
                      <c:pt idx="121">
                        <c:v>291125</c:v>
                      </c:pt>
                      <c:pt idx="122">
                        <c:v>342234</c:v>
                      </c:pt>
                      <c:pt idx="123">
                        <c:v>412272</c:v>
                      </c:pt>
                      <c:pt idx="124">
                        <c:v>530326</c:v>
                      </c:pt>
                      <c:pt idx="125">
                        <c:v>692746</c:v>
                      </c:pt>
                      <c:pt idx="126">
                        <c:v>871598</c:v>
                      </c:pt>
                    </c:numCache>
                  </c:numRef>
                </c:val>
                <c:extLst xmlns:c15="http://schemas.microsoft.com/office/drawing/2012/chart">
                  <c:ext xmlns:c16="http://schemas.microsoft.com/office/drawing/2014/chart" uri="{C3380CC4-5D6E-409C-BE32-E72D297353CC}">
                    <c16:uniqueId val="{0000000A-FC94-4D37-B406-4DF68439B8C9}"/>
                  </c:ext>
                </c:extLst>
              </c15:ser>
            </c15:filteredBarSeries>
            <c15:filteredBarSeries>
              <c15:ser>
                <c:idx val="12"/>
                <c:order val="12"/>
                <c:tx>
                  <c:strRef>
                    <c:extLst>
                      <c:ext xmlns:c15="http://schemas.microsoft.com/office/drawing/2012/chart" uri="{02D57815-91ED-43cb-92C2-25804820EDAC}">
                        <c15:formulaRef>
                          <c15:sqref>'international air flow'!$N$7</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'international air flow'!$A$8:$A$146</c15:sqref>
                        </c15:fullRef>
                        <c15:formulaRef>
                          <c15:sqref>'international air flow'!$A$20:$A$146</c15:sqref>
                        </c15:formulaRef>
                      </c:ext>
                    </c:extLst>
                    <c:strCache>
                      <c:ptCount val="127"/>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strCache>
                  </c:strRef>
                </c:cat>
                <c:val>
                  <c:numRef>
                    <c:extLst>
                      <c:ext xmlns:c15="http://schemas.microsoft.com/office/drawing/2012/chart" uri="{02D57815-91ED-43cb-92C2-25804820EDAC}">
                        <c15:fullRef>
                          <c15:sqref>'international air flow'!$N$8:$N$146</c15:sqref>
                        </c15:fullRef>
                        <c15:formulaRef>
                          <c15:sqref>'international air flow'!$N$20:$N$146</c15:sqref>
                        </c15:formulaRef>
                      </c:ext>
                    </c:extLst>
                    <c:numCache>
                      <c:formatCode>_(* #,##0_);_(* \(#,##0\);_(* "-"??_);_(@_)</c:formatCode>
                      <c:ptCount val="127"/>
                      <c:pt idx="0">
                        <c:v>53866</c:v>
                      </c:pt>
                      <c:pt idx="1">
                        <c:v>52940</c:v>
                      </c:pt>
                      <c:pt idx="2">
                        <c:v>52128</c:v>
                      </c:pt>
                      <c:pt idx="3">
                        <c:v>51221</c:v>
                      </c:pt>
                      <c:pt idx="4">
                        <c:v>50174</c:v>
                      </c:pt>
                      <c:pt idx="5">
                        <c:v>47707</c:v>
                      </c:pt>
                      <c:pt idx="6">
                        <c:v>45750</c:v>
                      </c:pt>
                      <c:pt idx="7">
                        <c:v>44410</c:v>
                      </c:pt>
                      <c:pt idx="8">
                        <c:v>43741</c:v>
                      </c:pt>
                      <c:pt idx="9">
                        <c:v>42257</c:v>
                      </c:pt>
                      <c:pt idx="10">
                        <c:v>41684</c:v>
                      </c:pt>
                      <c:pt idx="11">
                        <c:v>41909</c:v>
                      </c:pt>
                      <c:pt idx="12">
                        <c:v>41909</c:v>
                      </c:pt>
                      <c:pt idx="13">
                        <c:v>41909</c:v>
                      </c:pt>
                      <c:pt idx="14">
                        <c:v>41909</c:v>
                      </c:pt>
                      <c:pt idx="15">
                        <c:v>42198</c:v>
                      </c:pt>
                      <c:pt idx="16">
                        <c:v>42219</c:v>
                      </c:pt>
                      <c:pt idx="17">
                        <c:v>41997</c:v>
                      </c:pt>
                      <c:pt idx="18">
                        <c:v>42451</c:v>
                      </c:pt>
                      <c:pt idx="19">
                        <c:v>42044</c:v>
                      </c:pt>
                      <c:pt idx="20">
                        <c:v>41407</c:v>
                      </c:pt>
                      <c:pt idx="21">
                        <c:v>42251</c:v>
                      </c:pt>
                      <c:pt idx="22">
                        <c:v>42539</c:v>
                      </c:pt>
                      <c:pt idx="23">
                        <c:v>42342</c:v>
                      </c:pt>
                      <c:pt idx="24">
                        <c:v>42342</c:v>
                      </c:pt>
                      <c:pt idx="25">
                        <c:v>42342</c:v>
                      </c:pt>
                      <c:pt idx="26">
                        <c:v>42342</c:v>
                      </c:pt>
                      <c:pt idx="27">
                        <c:v>41683</c:v>
                      </c:pt>
                      <c:pt idx="28">
                        <c:v>41471</c:v>
                      </c:pt>
                      <c:pt idx="29">
                        <c:v>40973</c:v>
                      </c:pt>
                      <c:pt idx="30">
                        <c:v>41077</c:v>
                      </c:pt>
                      <c:pt idx="31">
                        <c:v>40204</c:v>
                      </c:pt>
                      <c:pt idx="32">
                        <c:v>37394</c:v>
                      </c:pt>
                      <c:pt idx="33">
                        <c:v>35430</c:v>
                      </c:pt>
                      <c:pt idx="34">
                        <c:v>35161</c:v>
                      </c:pt>
                      <c:pt idx="35">
                        <c:v>35350</c:v>
                      </c:pt>
                      <c:pt idx="36">
                        <c:v>35350</c:v>
                      </c:pt>
                      <c:pt idx="37">
                        <c:v>35353</c:v>
                      </c:pt>
                      <c:pt idx="38">
                        <c:v>35353</c:v>
                      </c:pt>
                      <c:pt idx="39">
                        <c:v>35353</c:v>
                      </c:pt>
                      <c:pt idx="40">
                        <c:v>33136</c:v>
                      </c:pt>
                      <c:pt idx="41">
                        <c:v>29885</c:v>
                      </c:pt>
                      <c:pt idx="42">
                        <c:v>24690</c:v>
                      </c:pt>
                      <c:pt idx="43">
                        <c:v>21097</c:v>
                      </c:pt>
                      <c:pt idx="44">
                        <c:v>13724</c:v>
                      </c:pt>
                      <c:pt idx="45">
                        <c:v>10052</c:v>
                      </c:pt>
                      <c:pt idx="46">
                        <c:v>7505</c:v>
                      </c:pt>
                      <c:pt idx="47">
                        <c:v>7143</c:v>
                      </c:pt>
                      <c:pt idx="48">
                        <c:v>7143</c:v>
                      </c:pt>
                      <c:pt idx="49">
                        <c:v>7140</c:v>
                      </c:pt>
                      <c:pt idx="50">
                        <c:v>7140</c:v>
                      </c:pt>
                      <c:pt idx="51">
                        <c:v>7140</c:v>
                      </c:pt>
                      <c:pt idx="52">
                        <c:v>7242</c:v>
                      </c:pt>
                      <c:pt idx="53">
                        <c:v>7242</c:v>
                      </c:pt>
                      <c:pt idx="54">
                        <c:v>8672</c:v>
                      </c:pt>
                      <c:pt idx="55">
                        <c:v>5931</c:v>
                      </c:pt>
                      <c:pt idx="56">
                        <c:v>8913</c:v>
                      </c:pt>
                      <c:pt idx="57">
                        <c:v>11822</c:v>
                      </c:pt>
                      <c:pt idx="58">
                        <c:v>11785</c:v>
                      </c:pt>
                      <c:pt idx="59">
                        <c:v>11764</c:v>
                      </c:pt>
                      <c:pt idx="60">
                        <c:v>11810</c:v>
                      </c:pt>
                      <c:pt idx="61">
                        <c:v>11810</c:v>
                      </c:pt>
                      <c:pt idx="62">
                        <c:v>11851</c:v>
                      </c:pt>
                      <c:pt idx="63">
                        <c:v>11851</c:v>
                      </c:pt>
                      <c:pt idx="64">
                        <c:v>11749</c:v>
                      </c:pt>
                      <c:pt idx="65">
                        <c:v>11749</c:v>
                      </c:pt>
                      <c:pt idx="66">
                        <c:v>9445</c:v>
                      </c:pt>
                      <c:pt idx="67">
                        <c:v>7668</c:v>
                      </c:pt>
                      <c:pt idx="68">
                        <c:v>5376</c:v>
                      </c:pt>
                      <c:pt idx="69">
                        <c:v>2467</c:v>
                      </c:pt>
                      <c:pt idx="70">
                        <c:v>2485</c:v>
                      </c:pt>
                      <c:pt idx="71">
                        <c:v>2485</c:v>
                      </c:pt>
                      <c:pt idx="72">
                        <c:v>2471</c:v>
                      </c:pt>
                      <c:pt idx="73">
                        <c:v>2504</c:v>
                      </c:pt>
                      <c:pt idx="74">
                        <c:v>2485</c:v>
                      </c:pt>
                      <c:pt idx="75">
                        <c:v>2593</c:v>
                      </c:pt>
                      <c:pt idx="76">
                        <c:v>2593</c:v>
                      </c:pt>
                      <c:pt idx="77">
                        <c:v>2593</c:v>
                      </c:pt>
                      <c:pt idx="78">
                        <c:v>2735</c:v>
                      </c:pt>
                      <c:pt idx="79">
                        <c:v>2780</c:v>
                      </c:pt>
                      <c:pt idx="80">
                        <c:v>2699</c:v>
                      </c:pt>
                      <c:pt idx="81">
                        <c:v>2699</c:v>
                      </c:pt>
                      <c:pt idx="82">
                        <c:v>2681</c:v>
                      </c:pt>
                      <c:pt idx="83">
                        <c:v>2681</c:v>
                      </c:pt>
                      <c:pt idx="84">
                        <c:v>2649</c:v>
                      </c:pt>
                      <c:pt idx="85">
                        <c:v>2982</c:v>
                      </c:pt>
                      <c:pt idx="86">
                        <c:v>2960</c:v>
                      </c:pt>
                      <c:pt idx="87">
                        <c:v>2852</c:v>
                      </c:pt>
                      <c:pt idx="88">
                        <c:v>2852</c:v>
                      </c:pt>
                      <c:pt idx="89">
                        <c:v>2852</c:v>
                      </c:pt>
                      <c:pt idx="90">
                        <c:v>2428</c:v>
                      </c:pt>
                      <c:pt idx="91">
                        <c:v>975</c:v>
                      </c:pt>
                      <c:pt idx="92">
                        <c:v>366</c:v>
                      </c:pt>
                      <c:pt idx="93">
                        <c:v>366</c:v>
                      </c:pt>
                      <c:pt idx="94">
                        <c:v>366</c:v>
                      </c:pt>
                      <c:pt idx="95">
                        <c:v>366</c:v>
                      </c:pt>
                      <c:pt idx="96">
                        <c:v>366</c:v>
                      </c:pt>
                      <c:pt idx="97">
                        <c:v>0</c:v>
                      </c:pt>
                      <c:pt idx="98">
                        <c:v>0</c:v>
                      </c:pt>
                      <c:pt idx="99">
                        <c:v>0</c:v>
                      </c:pt>
                      <c:pt idx="100">
                        <c:v>0</c:v>
                      </c:pt>
                      <c:pt idx="101">
                        <c:v>0</c:v>
                      </c:pt>
                      <c:pt idx="102">
                        <c:v>0</c:v>
                      </c:pt>
                      <c:pt idx="103">
                        <c:v>0</c:v>
                      </c:pt>
                      <c:pt idx="104">
                        <c:v>70</c:v>
                      </c:pt>
                      <c:pt idx="105">
                        <c:v>70</c:v>
                      </c:pt>
                      <c:pt idx="106">
                        <c:v>70</c:v>
                      </c:pt>
                      <c:pt idx="107">
                        <c:v>70</c:v>
                      </c:pt>
                      <c:pt idx="108">
                        <c:v>70</c:v>
                      </c:pt>
                      <c:pt idx="109">
                        <c:v>70</c:v>
                      </c:pt>
                      <c:pt idx="110">
                        <c:v>70</c:v>
                      </c:pt>
                      <c:pt idx="111">
                        <c:v>70</c:v>
                      </c:pt>
                      <c:pt idx="112">
                        <c:v>70</c:v>
                      </c:pt>
                      <c:pt idx="113">
                        <c:v>70</c:v>
                      </c:pt>
                      <c:pt idx="114">
                        <c:v>70</c:v>
                      </c:pt>
                      <c:pt idx="115">
                        <c:v>70</c:v>
                      </c:pt>
                      <c:pt idx="116">
                        <c:v>0</c:v>
                      </c:pt>
                      <c:pt idx="117">
                        <c:v>0</c:v>
                      </c:pt>
                      <c:pt idx="118">
                        <c:v>0</c:v>
                      </c:pt>
                      <c:pt idx="119">
                        <c:v>0</c:v>
                      </c:pt>
                      <c:pt idx="120">
                        <c:v>0</c:v>
                      </c:pt>
                      <c:pt idx="121">
                        <c:v>0</c:v>
                      </c:pt>
                      <c:pt idx="122">
                        <c:v>0</c:v>
                      </c:pt>
                      <c:pt idx="123">
                        <c:v>0</c:v>
                      </c:pt>
                      <c:pt idx="124">
                        <c:v>0</c:v>
                      </c:pt>
                      <c:pt idx="125">
                        <c:v>0</c:v>
                      </c:pt>
                      <c:pt idx="126">
                        <c:v>367</c:v>
                      </c:pt>
                    </c:numCache>
                  </c:numRef>
                </c:val>
                <c:extLst xmlns:c15="http://schemas.microsoft.com/office/drawing/2012/chart">
                  <c:ext xmlns:c16="http://schemas.microsoft.com/office/drawing/2014/chart" uri="{C3380CC4-5D6E-409C-BE32-E72D297353CC}">
                    <c16:uniqueId val="{0000000C-FC94-4D37-B406-4DF68439B8C9}"/>
                  </c:ext>
                </c:extLst>
              </c15:ser>
            </c15:filteredBarSeries>
          </c:ext>
        </c:extLst>
      </c:barChart>
      <c:catAx>
        <c:axId val="100972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7312"/>
        <c:crosses val="autoZero"/>
        <c:auto val="1"/>
        <c:lblAlgn val="ctr"/>
        <c:lblOffset val="100"/>
        <c:tickLblSkip val="6"/>
        <c:noMultiLvlLbl val="0"/>
      </c:catAx>
      <c:valAx>
        <c:axId val="10097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 of Departing Passengers from NI ports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1"/>
          <c:tx>
            <c:strRef>
              <c:f>'airsea 12 monthly'!$A$9</c:f>
              <c:strCache>
                <c:ptCount val="1"/>
                <c:pt idx="0">
                  <c:v>Number of departing passengers (rolling 12 monthly)</c:v>
                </c:pt>
              </c:strCache>
            </c:strRef>
          </c:tx>
          <c:spPr>
            <a:ln w="28575" cap="rnd">
              <a:solidFill>
                <a:schemeClr val="accent3"/>
              </a:solidFill>
              <a:round/>
            </a:ln>
            <a:effectLst/>
          </c:spPr>
          <c:marker>
            <c:symbol val="none"/>
          </c:marker>
          <c:cat>
            <c:strRef>
              <c:f>'airsea 12 monthly'!$B$6:$DL$6</c:f>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pt idx="105">
                  <c:v>12 months to Sep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20222</c:v>
                </c:pt>
              </c:strCache>
            </c:strRef>
          </c:cat>
          <c:val>
            <c:numRef>
              <c:f>'airsea 12 monthly'!$B$9:$DL$9</c:f>
              <c:numCache>
                <c:formatCode>_-* #,##0_-;\-* #,##0_-;_-* "-"??_-;_-@_-</c:formatCode>
                <c:ptCount val="115"/>
                <c:pt idx="0">
                  <c:v>4347544</c:v>
                </c:pt>
                <c:pt idx="1">
                  <c:v>4342135</c:v>
                </c:pt>
                <c:pt idx="2">
                  <c:v>4339652</c:v>
                </c:pt>
                <c:pt idx="3">
                  <c:v>4339425</c:v>
                </c:pt>
                <c:pt idx="4">
                  <c:v>4315203</c:v>
                </c:pt>
                <c:pt idx="5">
                  <c:v>4309956</c:v>
                </c:pt>
                <c:pt idx="6">
                  <c:v>4305886</c:v>
                </c:pt>
                <c:pt idx="7">
                  <c:v>4305828</c:v>
                </c:pt>
                <c:pt idx="8">
                  <c:v>4318372</c:v>
                </c:pt>
                <c:pt idx="9">
                  <c:v>4323134</c:v>
                </c:pt>
                <c:pt idx="10">
                  <c:v>4335675</c:v>
                </c:pt>
                <c:pt idx="11">
                  <c:v>4335841</c:v>
                </c:pt>
                <c:pt idx="12">
                  <c:v>4341770</c:v>
                </c:pt>
                <c:pt idx="13">
                  <c:v>4348262</c:v>
                </c:pt>
                <c:pt idx="14">
                  <c:v>4346279</c:v>
                </c:pt>
                <c:pt idx="15">
                  <c:v>4339413</c:v>
                </c:pt>
                <c:pt idx="16">
                  <c:v>4349662</c:v>
                </c:pt>
                <c:pt idx="17">
                  <c:v>4348831</c:v>
                </c:pt>
                <c:pt idx="18">
                  <c:v>4352996</c:v>
                </c:pt>
                <c:pt idx="19">
                  <c:v>4349450</c:v>
                </c:pt>
                <c:pt idx="20">
                  <c:v>4345290</c:v>
                </c:pt>
                <c:pt idx="21">
                  <c:v>4339920</c:v>
                </c:pt>
                <c:pt idx="22">
                  <c:v>4341326</c:v>
                </c:pt>
                <c:pt idx="23">
                  <c:v>4340926</c:v>
                </c:pt>
                <c:pt idx="24">
                  <c:v>4336951</c:v>
                </c:pt>
                <c:pt idx="25">
                  <c:v>4331437</c:v>
                </c:pt>
                <c:pt idx="26">
                  <c:v>4336131</c:v>
                </c:pt>
                <c:pt idx="27">
                  <c:v>4353981</c:v>
                </c:pt>
                <c:pt idx="28">
                  <c:v>4358417</c:v>
                </c:pt>
                <c:pt idx="29">
                  <c:v>4380388</c:v>
                </c:pt>
                <c:pt idx="30">
                  <c:v>4396869</c:v>
                </c:pt>
                <c:pt idx="31">
                  <c:v>4416645</c:v>
                </c:pt>
                <c:pt idx="32">
                  <c:v>4428914</c:v>
                </c:pt>
                <c:pt idx="33">
                  <c:v>4448873</c:v>
                </c:pt>
                <c:pt idx="34">
                  <c:v>4469282</c:v>
                </c:pt>
                <c:pt idx="35">
                  <c:v>4485881</c:v>
                </c:pt>
                <c:pt idx="36">
                  <c:v>4504676</c:v>
                </c:pt>
                <c:pt idx="37">
                  <c:v>4526256</c:v>
                </c:pt>
                <c:pt idx="38">
                  <c:v>4555580</c:v>
                </c:pt>
                <c:pt idx="39">
                  <c:v>4584342</c:v>
                </c:pt>
                <c:pt idx="40">
                  <c:v>4598937</c:v>
                </c:pt>
                <c:pt idx="41">
                  <c:v>4620144</c:v>
                </c:pt>
                <c:pt idx="42">
                  <c:v>4652034</c:v>
                </c:pt>
                <c:pt idx="43">
                  <c:v>4680441</c:v>
                </c:pt>
                <c:pt idx="44">
                  <c:v>4712390</c:v>
                </c:pt>
                <c:pt idx="45">
                  <c:v>4750579</c:v>
                </c:pt>
                <c:pt idx="46">
                  <c:v>4783344</c:v>
                </c:pt>
                <c:pt idx="47">
                  <c:v>4818966</c:v>
                </c:pt>
                <c:pt idx="48">
                  <c:v>4868415</c:v>
                </c:pt>
                <c:pt idx="49">
                  <c:v>4916676</c:v>
                </c:pt>
                <c:pt idx="50">
                  <c:v>4946675</c:v>
                </c:pt>
                <c:pt idx="51">
                  <c:v>4961477</c:v>
                </c:pt>
                <c:pt idx="52">
                  <c:v>5025319</c:v>
                </c:pt>
                <c:pt idx="53">
                  <c:v>5050678</c:v>
                </c:pt>
                <c:pt idx="54">
                  <c:v>5081037</c:v>
                </c:pt>
                <c:pt idx="55">
                  <c:v>5110088</c:v>
                </c:pt>
                <c:pt idx="56">
                  <c:v>5127103</c:v>
                </c:pt>
                <c:pt idx="57">
                  <c:v>5138407</c:v>
                </c:pt>
                <c:pt idx="58">
                  <c:v>5151292</c:v>
                </c:pt>
                <c:pt idx="59">
                  <c:v>5145428</c:v>
                </c:pt>
                <c:pt idx="60">
                  <c:v>5136497</c:v>
                </c:pt>
                <c:pt idx="61">
                  <c:v>5124320</c:v>
                </c:pt>
                <c:pt idx="62">
                  <c:v>5111837</c:v>
                </c:pt>
                <c:pt idx="63">
                  <c:v>5118677</c:v>
                </c:pt>
                <c:pt idx="64">
                  <c:v>5104438</c:v>
                </c:pt>
                <c:pt idx="65">
                  <c:v>5133122</c:v>
                </c:pt>
                <c:pt idx="66">
                  <c:v>5154714</c:v>
                </c:pt>
                <c:pt idx="67">
                  <c:v>5184349</c:v>
                </c:pt>
                <c:pt idx="68">
                  <c:v>5218391</c:v>
                </c:pt>
                <c:pt idx="69">
                  <c:v>5243674</c:v>
                </c:pt>
                <c:pt idx="70">
                  <c:v>5266123</c:v>
                </c:pt>
                <c:pt idx="71">
                  <c:v>5292333</c:v>
                </c:pt>
                <c:pt idx="72">
                  <c:v>5318821</c:v>
                </c:pt>
                <c:pt idx="73">
                  <c:v>5340566</c:v>
                </c:pt>
                <c:pt idx="74">
                  <c:v>5373545</c:v>
                </c:pt>
                <c:pt idx="75">
                  <c:v>5388710</c:v>
                </c:pt>
                <c:pt idx="76">
                  <c:v>5422512</c:v>
                </c:pt>
                <c:pt idx="77">
                  <c:v>5440989</c:v>
                </c:pt>
                <c:pt idx="78">
                  <c:v>5441984</c:v>
                </c:pt>
                <c:pt idx="79">
                  <c:v>5428468</c:v>
                </c:pt>
                <c:pt idx="80">
                  <c:v>5414906</c:v>
                </c:pt>
                <c:pt idx="81">
                  <c:v>5397740</c:v>
                </c:pt>
                <c:pt idx="82">
                  <c:v>5381668</c:v>
                </c:pt>
                <c:pt idx="83">
                  <c:v>5347488</c:v>
                </c:pt>
                <c:pt idx="84">
                  <c:v>5321103</c:v>
                </c:pt>
                <c:pt idx="85">
                  <c:v>5297564</c:v>
                </c:pt>
                <c:pt idx="86">
                  <c:v>5257697</c:v>
                </c:pt>
                <c:pt idx="87">
                  <c:v>5034531</c:v>
                </c:pt>
                <c:pt idx="88">
                  <c:v>4572696</c:v>
                </c:pt>
                <c:pt idx="89">
                  <c:v>4092238</c:v>
                </c:pt>
                <c:pt idx="90">
                  <c:v>3604675</c:v>
                </c:pt>
                <c:pt idx="91">
                  <c:v>3152866</c:v>
                </c:pt>
                <c:pt idx="92">
                  <c:v>2776445</c:v>
                </c:pt>
                <c:pt idx="93">
                  <c:v>2462915</c:v>
                </c:pt>
                <c:pt idx="94">
                  <c:v>2132329</c:v>
                </c:pt>
                <c:pt idx="95">
                  <c:v>1848397</c:v>
                </c:pt>
                <c:pt idx="96">
                  <c:v>1583822</c:v>
                </c:pt>
                <c:pt idx="97">
                  <c:v>1307064</c:v>
                </c:pt>
                <c:pt idx="98">
                  <c:v>1025757</c:v>
                </c:pt>
                <c:pt idx="99">
                  <c:v>910201</c:v>
                </c:pt>
                <c:pt idx="100">
                  <c:v>983980</c:v>
                </c:pt>
                <c:pt idx="101">
                  <c:v>1094295</c:v>
                </c:pt>
                <c:pt idx="102">
                  <c:v>1258031</c:v>
                </c:pt>
                <c:pt idx="103">
                  <c:v>1446263</c:v>
                </c:pt>
                <c:pt idx="104">
                  <c:v>1617877</c:v>
                </c:pt>
                <c:pt idx="105">
                  <c:v>2081127</c:v>
                </c:pt>
                <c:pt idx="106">
                  <c:v>1978462</c:v>
                </c:pt>
                <c:pt idx="107">
                  <c:v>2171865</c:v>
                </c:pt>
                <c:pt idx="108">
                  <c:v>2339469</c:v>
                </c:pt>
                <c:pt idx="109" formatCode="_(* #,##0_);_(* \(#,##0\);_(* &quot;-&quot;??_);_(@_)">
                  <c:v>2495702</c:v>
                </c:pt>
                <c:pt idx="110" formatCode="_(* #,##0_);_(* \(#,##0\);_(* &quot;-&quot;??_);_(@_)">
                  <c:v>2706547</c:v>
                </c:pt>
                <c:pt idx="111" formatCode="_(* #,##0_);_(* \(#,##0\);_(* &quot;-&quot;??_);_(@_)">
                  <c:v>2943136</c:v>
                </c:pt>
                <c:pt idx="112" formatCode="_(* #,##0_);_(* \(#,##0\);_(* &quot;-&quot;??_);_(@_)">
                  <c:v>3232578</c:v>
                </c:pt>
                <c:pt idx="113" formatCode="_(* #,##0_);_(* \(#,##0\);_(* &quot;-&quot;??_);_(@_)">
                  <c:v>3487584</c:v>
                </c:pt>
                <c:pt idx="114" formatCode="_(* #,##0_);_(* \(#,##0\);_(* &quot;-&quot;??_);_(@_)">
                  <c:v>3685067</c:v>
                </c:pt>
              </c:numCache>
            </c:numRef>
          </c:val>
          <c:smooth val="0"/>
          <c:extLst>
            <c:ext xmlns:c16="http://schemas.microsoft.com/office/drawing/2014/chart" uri="{C3380CC4-5D6E-409C-BE32-E72D297353CC}">
              <c16:uniqueId val="{00000000-839C-4AF2-9B7F-A7C8855DE44B}"/>
            </c:ext>
          </c:extLst>
        </c:ser>
        <c:dLbls>
          <c:showLegendKey val="0"/>
          <c:showVal val="0"/>
          <c:showCatName val="0"/>
          <c:showSerName val="0"/>
          <c:showPercent val="0"/>
          <c:showBubbleSize val="0"/>
        </c:dLbls>
        <c:marker val="1"/>
        <c:smooth val="0"/>
        <c:axId val="481101816"/>
        <c:axId val="481096720"/>
      </c:lineChart>
      <c:lineChart>
        <c:grouping val="standard"/>
        <c:varyColors val="0"/>
        <c:ser>
          <c:idx val="0"/>
          <c:order val="0"/>
          <c:tx>
            <c:strRef>
              <c:f>'airsea 12 monthly'!$A$7</c:f>
              <c:strCache>
                <c:ptCount val="1"/>
                <c:pt idx="0">
                  <c:v>% through Airports</c:v>
                </c:pt>
              </c:strCache>
            </c:strRef>
          </c:tx>
          <c:spPr>
            <a:ln w="28575" cap="rnd">
              <a:solidFill>
                <a:schemeClr val="accent1"/>
              </a:solidFill>
              <a:round/>
            </a:ln>
            <a:effectLst/>
          </c:spPr>
          <c:marker>
            <c:symbol val="none"/>
          </c:marker>
          <c:cat>
            <c:strRef>
              <c:f>'airsea 12 monthly'!$B$6:$DL$6</c:f>
              <c:strCache>
                <c:ptCount val="11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pt idx="105">
                  <c:v>12 months to Sep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20222</c:v>
                </c:pt>
              </c:strCache>
            </c:strRef>
          </c:cat>
          <c:val>
            <c:numRef>
              <c:f>'airsea 12 monthly'!$B$7:$DL$7</c:f>
              <c:numCache>
                <c:formatCode>0%</c:formatCode>
                <c:ptCount val="115"/>
                <c:pt idx="0">
                  <c:v>0.80808851789811431</c:v>
                </c:pt>
                <c:pt idx="1">
                  <c:v>0.80769910466717387</c:v>
                </c:pt>
                <c:pt idx="2">
                  <c:v>0.8071018937706439</c:v>
                </c:pt>
                <c:pt idx="3">
                  <c:v>0.80631170159480448</c:v>
                </c:pt>
                <c:pt idx="4">
                  <c:v>0.80746332082367367</c:v>
                </c:pt>
                <c:pt idx="5">
                  <c:v>0.80665888159179622</c:v>
                </c:pt>
                <c:pt idx="6">
                  <c:v>0.80703418923582682</c:v>
                </c:pt>
                <c:pt idx="7">
                  <c:v>0.80730398002882675</c:v>
                </c:pt>
                <c:pt idx="8">
                  <c:v>0.80688925315504478</c:v>
                </c:pt>
                <c:pt idx="9">
                  <c:v>0.80786332544214756</c:v>
                </c:pt>
                <c:pt idx="10">
                  <c:v>0.80812109567542623</c:v>
                </c:pt>
                <c:pt idx="11">
                  <c:v>0.80854600604642679</c:v>
                </c:pt>
                <c:pt idx="12">
                  <c:v>0.80906074042012255</c:v>
                </c:pt>
                <c:pt idx="13">
                  <c:v>0.81008512094814256</c:v>
                </c:pt>
                <c:pt idx="14">
                  <c:v>0.81144996482524656</c:v>
                </c:pt>
                <c:pt idx="15">
                  <c:v>0.8128088901372057</c:v>
                </c:pt>
                <c:pt idx="16">
                  <c:v>0.81185045155987901</c:v>
                </c:pt>
                <c:pt idx="17">
                  <c:v>0.81217346281825897</c:v>
                </c:pt>
                <c:pt idx="18">
                  <c:v>0.81252674162889604</c:v>
                </c:pt>
                <c:pt idx="19">
                  <c:v>0.81159745534998606</c:v>
                </c:pt>
                <c:pt idx="20">
                  <c:v>0.81089773468071302</c:v>
                </c:pt>
                <c:pt idx="21">
                  <c:v>0.81089058497466182</c:v>
                </c:pt>
                <c:pt idx="22">
                  <c:v>0.81037398601227117</c:v>
                </c:pt>
                <c:pt idx="23">
                  <c:v>0.80989146450100247</c:v>
                </c:pt>
                <c:pt idx="24">
                  <c:v>0.80992796400714007</c:v>
                </c:pt>
                <c:pt idx="25">
                  <c:v>0.80979173744015454</c:v>
                </c:pt>
                <c:pt idx="26">
                  <c:v>0.80989682426503729</c:v>
                </c:pt>
                <c:pt idx="27">
                  <c:v>0.81017910986481734</c:v>
                </c:pt>
                <c:pt idx="28">
                  <c:v>0.81165677628064692</c:v>
                </c:pt>
                <c:pt idx="29">
                  <c:v>0.81228567989057388</c:v>
                </c:pt>
                <c:pt idx="30">
                  <c:v>0.81401535897453181</c:v>
                </c:pt>
                <c:pt idx="31">
                  <c:v>0.81578205499992007</c:v>
                </c:pt>
                <c:pt idx="32">
                  <c:v>0.81863418620880879</c:v>
                </c:pt>
                <c:pt idx="33">
                  <c:v>0.8204212578497686</c:v>
                </c:pt>
                <c:pt idx="34">
                  <c:v>0.82251421427927196</c:v>
                </c:pt>
                <c:pt idx="35">
                  <c:v>0.82477246800811388</c:v>
                </c:pt>
                <c:pt idx="36">
                  <c:v>0.82604976840195565</c:v>
                </c:pt>
                <c:pt idx="37">
                  <c:v>0.82685087831245829</c:v>
                </c:pt>
                <c:pt idx="38">
                  <c:v>0.82838868878434446</c:v>
                </c:pt>
                <c:pt idx="39">
                  <c:v>0.82669434439217226</c:v>
                </c:pt>
                <c:pt idx="40">
                  <c:v>0.82919434439217221</c:v>
                </c:pt>
                <c:pt idx="41">
                  <c:v>0.83080504024867918</c:v>
                </c:pt>
                <c:pt idx="42">
                  <c:v>0.83241573610518582</c:v>
                </c:pt>
                <c:pt idx="43">
                  <c:v>0.83408240277185264</c:v>
                </c:pt>
                <c:pt idx="44">
                  <c:v>0.83574906943851923</c:v>
                </c:pt>
                <c:pt idx="45">
                  <c:v>0.8365824027718527</c:v>
                </c:pt>
                <c:pt idx="46">
                  <c:v>0.83658240277185281</c:v>
                </c:pt>
                <c:pt idx="47">
                  <c:v>0.83741573610518616</c:v>
                </c:pt>
                <c:pt idx="48">
                  <c:v>0.83824906943851951</c:v>
                </c:pt>
                <c:pt idx="49">
                  <c:v>0.8398880583796805</c:v>
                </c:pt>
                <c:pt idx="50">
                  <c:v>0.83905472504634737</c:v>
                </c:pt>
                <c:pt idx="51">
                  <c:v>0.8432213917130138</c:v>
                </c:pt>
                <c:pt idx="52">
                  <c:v>0.84238805837968045</c:v>
                </c:pt>
                <c:pt idx="53">
                  <c:v>0.84077736252317348</c:v>
                </c:pt>
                <c:pt idx="54">
                  <c:v>0.84083333333333321</c:v>
                </c:pt>
                <c:pt idx="55">
                  <c:v>0.84166666666666645</c:v>
                </c:pt>
                <c:pt idx="56">
                  <c:v>0.8421430685039164</c:v>
                </c:pt>
                <c:pt idx="57">
                  <c:v>0.84214306850391629</c:v>
                </c:pt>
                <c:pt idx="58">
                  <c:v>0.84214306850391629</c:v>
                </c:pt>
                <c:pt idx="59">
                  <c:v>0.84179948443590102</c:v>
                </c:pt>
                <c:pt idx="60">
                  <c:v>0.84098856607186889</c:v>
                </c:pt>
                <c:pt idx="61">
                  <c:v>0.84015523273853543</c:v>
                </c:pt>
                <c:pt idx="62">
                  <c:v>0.84015523273853565</c:v>
                </c:pt>
                <c:pt idx="63">
                  <c:v>0.83848856607186895</c:v>
                </c:pt>
                <c:pt idx="64">
                  <c:v>0.83985339950702287</c:v>
                </c:pt>
                <c:pt idx="65">
                  <c:v>0.84261880440525905</c:v>
                </c:pt>
                <c:pt idx="66">
                  <c:v>0.84371754263682852</c:v>
                </c:pt>
                <c:pt idx="67">
                  <c:v>0.84486192213484912</c:v>
                </c:pt>
                <c:pt idx="68">
                  <c:v>0.84605218696426621</c:v>
                </c:pt>
                <c:pt idx="69">
                  <c:v>0.84658368706608667</c:v>
                </c:pt>
                <c:pt idx="70">
                  <c:v>0.84827670747836859</c:v>
                </c:pt>
                <c:pt idx="71">
                  <c:v>0.84836346634469895</c:v>
                </c:pt>
                <c:pt idx="72">
                  <c:v>0.84877340533755108</c:v>
                </c:pt>
                <c:pt idx="73">
                  <c:v>0.84963561822109235</c:v>
                </c:pt>
                <c:pt idx="74">
                  <c:v>0.85041274570250491</c:v>
                </c:pt>
                <c:pt idx="75">
                  <c:v>0.85207941236917162</c:v>
                </c:pt>
                <c:pt idx="76">
                  <c:v>0.8519069143872352</c:v>
                </c:pt>
                <c:pt idx="77">
                  <c:v>0.85231852823733989</c:v>
                </c:pt>
                <c:pt idx="78">
                  <c:v>0.85121979000577019</c:v>
                </c:pt>
                <c:pt idx="79">
                  <c:v>0.85090874384108306</c:v>
                </c:pt>
                <c:pt idx="80">
                  <c:v>0.85033728126571739</c:v>
                </c:pt>
                <c:pt idx="81">
                  <c:v>0.85063911449722995</c:v>
                </c:pt>
                <c:pt idx="82">
                  <c:v>0.8497794274182815</c:v>
                </c:pt>
                <c:pt idx="83">
                  <c:v>0.84871377394966874</c:v>
                </c:pt>
                <c:pt idx="84">
                  <c:v>0.84765591071130786</c:v>
                </c:pt>
                <c:pt idx="85">
                  <c:v>0.84657178762000485</c:v>
                </c:pt>
                <c:pt idx="86">
                  <c:v>0.84568142976487548</c:v>
                </c:pt>
                <c:pt idx="87">
                  <c:v>0.84070819906611927</c:v>
                </c:pt>
                <c:pt idx="88">
                  <c:v>0.7871755679394985</c:v>
                </c:pt>
                <c:pt idx="89">
                  <c:v>0.73307181068262928</c:v>
                </c:pt>
                <c:pt idx="90">
                  <c:v>0.693952586367235</c:v>
                </c:pt>
                <c:pt idx="91">
                  <c:v>0.67510595393364603</c:v>
                </c:pt>
                <c:pt idx="92">
                  <c:v>0.66244668378169969</c:v>
                </c:pt>
                <c:pt idx="93">
                  <c:v>0.64852896248166692</c:v>
                </c:pt>
                <c:pt idx="94">
                  <c:v>0.63787016673579733</c:v>
                </c:pt>
                <c:pt idx="95">
                  <c:v>0.61924275114103156</c:v>
                </c:pt>
                <c:pt idx="96">
                  <c:v>0.60679020643900883</c:v>
                </c:pt>
                <c:pt idx="97">
                  <c:v>0.58367878331343703</c:v>
                </c:pt>
                <c:pt idx="98">
                  <c:v>0.55795868035382057</c:v>
                </c:pt>
                <c:pt idx="99">
                  <c:v>0.53543191105257693</c:v>
                </c:pt>
                <c:pt idx="100">
                  <c:v>0.56527220672597989</c:v>
                </c:pt>
                <c:pt idx="101">
                  <c:v>0.59953227856784164</c:v>
                </c:pt>
                <c:pt idx="102">
                  <c:v>0.62115150288323606</c:v>
                </c:pt>
                <c:pt idx="103">
                  <c:v>0.62</c:v>
                </c:pt>
                <c:pt idx="104">
                  <c:v>0.62</c:v>
                </c:pt>
                <c:pt idx="105">
                  <c:v>0.65958444631202229</c:v>
                </c:pt>
                <c:pt idx="106">
                  <c:v>0.65635933366423016</c:v>
                </c:pt>
                <c:pt idx="107">
                  <c:v>0.67516949718329644</c:v>
                </c:pt>
                <c:pt idx="108">
                  <c:v>0.683252909100313</c:v>
                </c:pt>
                <c:pt idx="109">
                  <c:v>0.69177261099070642</c:v>
                </c:pt>
                <c:pt idx="110">
                  <c:v>0.70508516272542887</c:v>
                </c:pt>
                <c:pt idx="111">
                  <c:v>0.72015620143122372</c:v>
                </c:pt>
                <c:pt idx="112">
                  <c:v>0.73</c:v>
                </c:pt>
                <c:pt idx="113">
                  <c:v>0.74</c:v>
                </c:pt>
                <c:pt idx="114">
                  <c:v>0.76</c:v>
                </c:pt>
              </c:numCache>
            </c:numRef>
          </c:val>
          <c:smooth val="0"/>
          <c:extLst>
            <c:ext xmlns:c16="http://schemas.microsoft.com/office/drawing/2014/chart" uri="{C3380CC4-5D6E-409C-BE32-E72D297353CC}">
              <c16:uniqueId val="{00000001-839C-4AF2-9B7F-A7C8855DE44B}"/>
            </c:ext>
          </c:extLst>
        </c:ser>
        <c:dLbls>
          <c:showLegendKey val="0"/>
          <c:showVal val="0"/>
          <c:showCatName val="0"/>
          <c:showSerName val="0"/>
          <c:showPercent val="0"/>
          <c:showBubbleSize val="0"/>
        </c:dLbls>
        <c:marker val="1"/>
        <c:smooth val="0"/>
        <c:axId val="481095152"/>
        <c:axId val="481095544"/>
      </c:lineChart>
      <c:catAx>
        <c:axId val="48110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6720"/>
        <c:crosses val="autoZero"/>
        <c:auto val="1"/>
        <c:lblAlgn val="ctr"/>
        <c:lblOffset val="100"/>
        <c:tickLblSkip val="6"/>
        <c:noMultiLvlLbl val="0"/>
      </c:catAx>
      <c:valAx>
        <c:axId val="481096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816"/>
        <c:crossesAt val="1"/>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48109554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5152"/>
        <c:crosses val="max"/>
        <c:crossBetween val="between"/>
      </c:valAx>
      <c:catAx>
        <c:axId val="481095152"/>
        <c:scaling>
          <c:orientation val="minMax"/>
        </c:scaling>
        <c:delete val="1"/>
        <c:axPos val="b"/>
        <c:numFmt formatCode="General" sourceLinked="1"/>
        <c:majorTickMark val="out"/>
        <c:minorTickMark val="none"/>
        <c:tickLblPos val="nextTo"/>
        <c:crossAx val="4810955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Overnight Trips to Northern Ireland by Republic</a:t>
            </a:r>
            <a:r>
              <a:rPr lang="en-GB" baseline="0"/>
              <a:t> of Ireland residents (4 quarter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'ROI Overnight trips'!$B$8</c:f>
              <c:strCache>
                <c:ptCount val="1"/>
                <c:pt idx="0">
                  <c:v>Number of Overnight trips in NI by RoI residents (thousand)</c:v>
                </c:pt>
              </c:strCache>
            </c:strRef>
          </c:tx>
          <c:spPr>
            <a:ln w="28575" cap="rnd">
              <a:solidFill>
                <a:srgbClr val="00B050"/>
              </a:solidFill>
              <a:round/>
            </a:ln>
            <a:effectLst/>
          </c:spPr>
          <c:marker>
            <c:symbol val="none"/>
          </c:marker>
          <c:cat>
            <c:strRef>
              <c:f>'ROI Overnight trips'!$A$9:$A$46</c:f>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f>'ROI Overnight trips'!$B$9:$B$46</c:f>
              <c:numCache>
                <c:formatCode>_(* #,##0_);_(* \(#,##0\);_(* "-"??_);_(@_)</c:formatCode>
                <c:ptCount val="38"/>
                <c:pt idx="0">
                  <c:v>453</c:v>
                </c:pt>
                <c:pt idx="1">
                  <c:v>469</c:v>
                </c:pt>
                <c:pt idx="2">
                  <c:v>426</c:v>
                </c:pt>
                <c:pt idx="3">
                  <c:v>421</c:v>
                </c:pt>
                <c:pt idx="4">
                  <c:v>396</c:v>
                </c:pt>
                <c:pt idx="5">
                  <c:v>327</c:v>
                </c:pt>
                <c:pt idx="6">
                  <c:v>335</c:v>
                </c:pt>
                <c:pt idx="7">
                  <c:v>337</c:v>
                </c:pt>
                <c:pt idx="8">
                  <c:v>390</c:v>
                </c:pt>
                <c:pt idx="9">
                  <c:v>419</c:v>
                </c:pt>
                <c:pt idx="10">
                  <c:v>379</c:v>
                </c:pt>
                <c:pt idx="11">
                  <c:v>360</c:v>
                </c:pt>
                <c:pt idx="12">
                  <c:v>337</c:v>
                </c:pt>
                <c:pt idx="13">
                  <c:v>346</c:v>
                </c:pt>
                <c:pt idx="14">
                  <c:v>373</c:v>
                </c:pt>
                <c:pt idx="15">
                  <c:v>394</c:v>
                </c:pt>
                <c:pt idx="16">
                  <c:v>454</c:v>
                </c:pt>
                <c:pt idx="17">
                  <c:v>469</c:v>
                </c:pt>
                <c:pt idx="18">
                  <c:v>499</c:v>
                </c:pt>
                <c:pt idx="19">
                  <c:v>524</c:v>
                </c:pt>
                <c:pt idx="20">
                  <c:v>482</c:v>
                </c:pt>
                <c:pt idx="21">
                  <c:v>481</c:v>
                </c:pt>
                <c:pt idx="22">
                  <c:v>453</c:v>
                </c:pt>
                <c:pt idx="23">
                  <c:v>509</c:v>
                </c:pt>
                <c:pt idx="24">
                  <c:v>591</c:v>
                </c:pt>
                <c:pt idx="25">
                  <c:v>627</c:v>
                </c:pt>
                <c:pt idx="26">
                  <c:v>749</c:v>
                </c:pt>
                <c:pt idx="27">
                  <c:v>742</c:v>
                </c:pt>
                <c:pt idx="28">
                  <c:v>756</c:v>
                </c:pt>
                <c:pt idx="29">
                  <c:v>708</c:v>
                </c:pt>
                <c:pt idx="30">
                  <c:v>498</c:v>
                </c:pt>
                <c:pt idx="31">
                  <c:v>318</c:v>
                </c:pt>
                <c:pt idx="32">
                  <c:v>93</c:v>
                </c:pt>
                <c:pt idx="33">
                  <c:v>23</c:v>
                </c:pt>
                <c:pt idx="34">
                  <c:v>115</c:v>
                </c:pt>
                <c:pt idx="35">
                  <c:v>413</c:v>
                </c:pt>
                <c:pt idx="36">
                  <c:v>548</c:v>
                </c:pt>
                <c:pt idx="37">
                  <c:v>773</c:v>
                </c:pt>
              </c:numCache>
            </c:numRef>
          </c:val>
          <c:smooth val="0"/>
          <c:extLst>
            <c:ext xmlns:c16="http://schemas.microsoft.com/office/drawing/2014/chart" uri="{C3380CC4-5D6E-409C-BE32-E72D297353CC}">
              <c16:uniqueId val="{00000000-05FD-4B58-99A7-013AF615EF56}"/>
            </c:ext>
          </c:extLst>
        </c:ser>
        <c:ser>
          <c:idx val="2"/>
          <c:order val="2"/>
          <c:tx>
            <c:strRef>
              <c:f>'ROI Overnight trips'!$D$8</c:f>
              <c:strCache>
                <c:ptCount val="1"/>
                <c:pt idx="0">
                  <c:v>Number of Nights during Overnight trips by RoI residents in NI (thousand)</c:v>
                </c:pt>
              </c:strCache>
            </c:strRef>
          </c:tx>
          <c:spPr>
            <a:ln w="28575" cap="rnd">
              <a:solidFill>
                <a:schemeClr val="accent3"/>
              </a:solidFill>
              <a:round/>
            </a:ln>
            <a:effectLst/>
          </c:spPr>
          <c:marker>
            <c:symbol val="none"/>
          </c:marker>
          <c:cat>
            <c:strRef>
              <c:f>'ROI Overnight trips'!$A$9:$A$46</c:f>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f>'ROI Overnight trips'!$D$9:$D$46</c:f>
              <c:numCache>
                <c:formatCode>_(* #,##0_);_(* \(#,##0\);_(* "-"??_);_(@_)</c:formatCode>
                <c:ptCount val="38"/>
                <c:pt idx="0">
                  <c:v>1249</c:v>
                </c:pt>
                <c:pt idx="1">
                  <c:v>1267</c:v>
                </c:pt>
                <c:pt idx="2">
                  <c:v>1172</c:v>
                </c:pt>
                <c:pt idx="3">
                  <c:v>1128</c:v>
                </c:pt>
                <c:pt idx="4">
                  <c:v>1004</c:v>
                </c:pt>
                <c:pt idx="5">
                  <c:v>850</c:v>
                </c:pt>
                <c:pt idx="6">
                  <c:v>932</c:v>
                </c:pt>
                <c:pt idx="7">
                  <c:v>919</c:v>
                </c:pt>
                <c:pt idx="8">
                  <c:v>1089</c:v>
                </c:pt>
                <c:pt idx="9">
                  <c:v>1092</c:v>
                </c:pt>
                <c:pt idx="10">
                  <c:v>969</c:v>
                </c:pt>
                <c:pt idx="11">
                  <c:v>969</c:v>
                </c:pt>
                <c:pt idx="12">
                  <c:v>850</c:v>
                </c:pt>
                <c:pt idx="13">
                  <c:v>923</c:v>
                </c:pt>
                <c:pt idx="14">
                  <c:v>970</c:v>
                </c:pt>
                <c:pt idx="15">
                  <c:v>856</c:v>
                </c:pt>
                <c:pt idx="16">
                  <c:v>1006</c:v>
                </c:pt>
                <c:pt idx="17">
                  <c:v>1007</c:v>
                </c:pt>
                <c:pt idx="18">
                  <c:v>1045</c:v>
                </c:pt>
                <c:pt idx="19">
                  <c:v>1131</c:v>
                </c:pt>
                <c:pt idx="20">
                  <c:v>1046</c:v>
                </c:pt>
                <c:pt idx="21">
                  <c:v>1133</c:v>
                </c:pt>
                <c:pt idx="22">
                  <c:v>1097</c:v>
                </c:pt>
                <c:pt idx="23">
                  <c:v>1254</c:v>
                </c:pt>
                <c:pt idx="24">
                  <c:v>1505</c:v>
                </c:pt>
                <c:pt idx="25">
                  <c:v>1487</c:v>
                </c:pt>
                <c:pt idx="26">
                  <c:v>1793</c:v>
                </c:pt>
                <c:pt idx="27">
                  <c:v>1853</c:v>
                </c:pt>
                <c:pt idx="28">
                  <c:v>1859</c:v>
                </c:pt>
                <c:pt idx="29">
                  <c:v>1717</c:v>
                </c:pt>
                <c:pt idx="30">
                  <c:v>1220</c:v>
                </c:pt>
                <c:pt idx="31">
                  <c:v>705</c:v>
                </c:pt>
                <c:pt idx="32">
                  <c:v>173</c:v>
                </c:pt>
                <c:pt idx="33">
                  <c:v>73</c:v>
                </c:pt>
                <c:pt idx="34">
                  <c:v>346</c:v>
                </c:pt>
                <c:pt idx="35">
                  <c:v>1229</c:v>
                </c:pt>
                <c:pt idx="36">
                  <c:v>1496</c:v>
                </c:pt>
                <c:pt idx="37">
                  <c:v>2028</c:v>
                </c:pt>
              </c:numCache>
            </c:numRef>
          </c:val>
          <c:smooth val="0"/>
          <c:extLst>
            <c:ext xmlns:c16="http://schemas.microsoft.com/office/drawing/2014/chart" uri="{C3380CC4-5D6E-409C-BE32-E72D297353CC}">
              <c16:uniqueId val="{00000002-05FD-4B58-99A7-013AF615EF56}"/>
            </c:ext>
          </c:extLst>
        </c:ser>
        <c:dLbls>
          <c:showLegendKey val="0"/>
          <c:showVal val="0"/>
          <c:showCatName val="0"/>
          <c:showSerName val="0"/>
          <c:showPercent val="0"/>
          <c:showBubbleSize val="0"/>
        </c:dLbls>
        <c:marker val="1"/>
        <c:smooth val="0"/>
        <c:axId val="945306080"/>
        <c:axId val="945302472"/>
        <c:extLst>
          <c:ext xmlns:c15="http://schemas.microsoft.com/office/drawing/2012/chart" uri="{02D57815-91ED-43cb-92C2-25804820EDAC}">
            <c15:filteredLineSeries>
              <c15:ser>
                <c:idx val="1"/>
                <c:order val="1"/>
                <c:tx>
                  <c:strRef>
                    <c:extLst>
                      <c:ext uri="{02D57815-91ED-43cb-92C2-25804820EDAC}">
                        <c15:formulaRef>
                          <c15:sqref>'ROI Overnight trips'!$C$8</c15:sqref>
                        </c15:formulaRef>
                      </c:ext>
                    </c:extLst>
                    <c:strCache>
                      <c:ptCount val="1"/>
                      <c:pt idx="0">
                        <c:v>Percentage change (%) year on year on Overnight Trips by RoI residents in NI</c:v>
                      </c:pt>
                    </c:strCache>
                  </c:strRef>
                </c:tx>
                <c:spPr>
                  <a:ln w="28575" cap="rnd">
                    <a:solidFill>
                      <a:schemeClr val="accent2"/>
                    </a:solidFill>
                    <a:round/>
                  </a:ln>
                  <a:effectLst/>
                </c:spPr>
                <c:marker>
                  <c:symbol val="none"/>
                </c:marker>
                <c:cat>
                  <c:strRef>
                    <c:extLst>
                      <c:ext uri="{02D57815-91ED-43cb-92C2-25804820EDAC}">
                        <c15:formulaRef>
                          <c15:sqref>'ROI Overnight trips'!$A$9:$A$46</c15:sqref>
                        </c15:formulaRef>
                      </c:ext>
                    </c:extLst>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extLst>
                      <c:ext uri="{02D57815-91ED-43cb-92C2-25804820EDAC}">
                        <c15:formulaRef>
                          <c15:sqref>'ROI Overnight trips'!$C$9:$C$46</c15:sqref>
                        </c15:formulaRef>
                      </c:ext>
                    </c:extLst>
                    <c:numCache>
                      <c:formatCode>General</c:formatCode>
                      <c:ptCount val="38"/>
                      <c:pt idx="0">
                        <c:v>0</c:v>
                      </c:pt>
                      <c:pt idx="1">
                        <c:v>0</c:v>
                      </c:pt>
                      <c:pt idx="2">
                        <c:v>0</c:v>
                      </c:pt>
                      <c:pt idx="3">
                        <c:v>0</c:v>
                      </c:pt>
                      <c:pt idx="4" formatCode="0%">
                        <c:v>-0.12582781456953643</c:v>
                      </c:pt>
                      <c:pt idx="5" formatCode="0%">
                        <c:v>-0.30277185501066101</c:v>
                      </c:pt>
                      <c:pt idx="6" formatCode="0%">
                        <c:v>-0.21361502347417841</c:v>
                      </c:pt>
                      <c:pt idx="7" formatCode="0%">
                        <c:v>-0.1995249406175772</c:v>
                      </c:pt>
                      <c:pt idx="8" formatCode="0%">
                        <c:v>-1.5151515151515152E-2</c:v>
                      </c:pt>
                      <c:pt idx="9" formatCode="0%">
                        <c:v>0.28134556574923547</c:v>
                      </c:pt>
                      <c:pt idx="10" formatCode="0%">
                        <c:v>0.13134328358208955</c:v>
                      </c:pt>
                      <c:pt idx="11" formatCode="0%">
                        <c:v>6.8249258160237386E-2</c:v>
                      </c:pt>
                      <c:pt idx="12" formatCode="0%">
                        <c:v>-0.13589743589743589</c:v>
                      </c:pt>
                      <c:pt idx="13" formatCode="0%">
                        <c:v>-0.17422434367541767</c:v>
                      </c:pt>
                      <c:pt idx="14" formatCode="0%">
                        <c:v>-1.5831134564643801E-2</c:v>
                      </c:pt>
                      <c:pt idx="15" formatCode="0%">
                        <c:v>9.4444444444444442E-2</c:v>
                      </c:pt>
                      <c:pt idx="16" formatCode="0%">
                        <c:v>0.34718100890207715</c:v>
                      </c:pt>
                      <c:pt idx="17" formatCode="0%">
                        <c:v>0.3554913294797688</c:v>
                      </c:pt>
                      <c:pt idx="18" formatCode="0%">
                        <c:v>0.33780160857908847</c:v>
                      </c:pt>
                      <c:pt idx="19" formatCode="0%">
                        <c:v>0.32994923857868019</c:v>
                      </c:pt>
                      <c:pt idx="20" formatCode="0%">
                        <c:v>6.1674008810572688E-2</c:v>
                      </c:pt>
                      <c:pt idx="21" formatCode="0%">
                        <c:v>2.5586353944562899E-2</c:v>
                      </c:pt>
                      <c:pt idx="22" formatCode="0%">
                        <c:v>-9.2184368737474945E-2</c:v>
                      </c:pt>
                      <c:pt idx="23" formatCode="0%">
                        <c:v>-2.8625954198473282E-2</c:v>
                      </c:pt>
                      <c:pt idx="24" formatCode="0%">
                        <c:v>0.22614107883817428</c:v>
                      </c:pt>
                      <c:pt idx="25" formatCode="0%">
                        <c:v>0.30353430353430355</c:v>
                      </c:pt>
                      <c:pt idx="26" formatCode="0%">
                        <c:v>0.65342163355408389</c:v>
                      </c:pt>
                      <c:pt idx="27" formatCode="0%">
                        <c:v>0.45776031434184677</c:v>
                      </c:pt>
                      <c:pt idx="28" formatCode="0%">
                        <c:v>0.27918781725888325</c:v>
                      </c:pt>
                      <c:pt idx="29" formatCode="0%">
                        <c:v>0.12918660287081341</c:v>
                      </c:pt>
                      <c:pt idx="30" formatCode="0%">
                        <c:v>-0.33511348464619495</c:v>
                      </c:pt>
                      <c:pt idx="31" formatCode="0%">
                        <c:v>-0.5714285714285714</c:v>
                      </c:pt>
                      <c:pt idx="32" formatCode="0%">
                        <c:v>-0.87698412698412698</c:v>
                      </c:pt>
                      <c:pt idx="33" formatCode="0%">
                        <c:v>-0.96751412429378536</c:v>
                      </c:pt>
                      <c:pt idx="34" formatCode="0%">
                        <c:v>-0.76907630522088355</c:v>
                      </c:pt>
                      <c:pt idx="35" formatCode="0%">
                        <c:v>0.29874213836477986</c:v>
                      </c:pt>
                      <c:pt idx="36" formatCode="0%">
                        <c:v>4.89247311827957</c:v>
                      </c:pt>
                      <c:pt idx="37" formatCode="0%">
                        <c:v>32.608695652173914</c:v>
                      </c:pt>
                    </c:numCache>
                  </c:numRef>
                </c:val>
                <c:smooth val="0"/>
                <c:extLst>
                  <c:ext xmlns:c16="http://schemas.microsoft.com/office/drawing/2014/chart" uri="{C3380CC4-5D6E-409C-BE32-E72D297353CC}">
                    <c16:uniqueId val="{00000001-05FD-4B58-99A7-013AF615EF56}"/>
                  </c:ext>
                </c:extLst>
              </c15:ser>
            </c15:filteredLineSeries>
            <c15:filteredLineSeries>
              <c15:ser>
                <c:idx val="3"/>
                <c:order val="3"/>
                <c:tx>
                  <c:strRef>
                    <c:extLst>
                      <c:ext xmlns:c15="http://schemas.microsoft.com/office/drawing/2012/chart" uri="{02D57815-91ED-43cb-92C2-25804820EDAC}">
                        <c15:formulaRef>
                          <c15:sqref>'ROI Overnight trips'!$E$8</c15:sqref>
                        </c15:formulaRef>
                      </c:ext>
                    </c:extLst>
                    <c:strCache>
                      <c:ptCount val="1"/>
                      <c:pt idx="0">
                        <c:v>Percentage change (%) year on year on Nights during overnight trips by RoI residents in NI</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'ROI Overnight trips'!$A$9:$A$46</c15:sqref>
                        </c15:formulaRef>
                      </c:ext>
                    </c:extLst>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extLst>
                      <c:ext xmlns:c15="http://schemas.microsoft.com/office/drawing/2012/chart" uri="{02D57815-91ED-43cb-92C2-25804820EDAC}">
                        <c15:formulaRef>
                          <c15:sqref>'ROI Overnight trips'!$E$9:$E$46</c15:sqref>
                        </c15:formulaRef>
                      </c:ext>
                    </c:extLst>
                    <c:numCache>
                      <c:formatCode>General</c:formatCode>
                      <c:ptCount val="38"/>
                      <c:pt idx="0">
                        <c:v>0</c:v>
                      </c:pt>
                      <c:pt idx="1">
                        <c:v>0</c:v>
                      </c:pt>
                      <c:pt idx="2">
                        <c:v>0</c:v>
                      </c:pt>
                      <c:pt idx="3">
                        <c:v>0</c:v>
                      </c:pt>
                      <c:pt idx="4" formatCode="0%">
                        <c:v>-0.68294635708566853</c:v>
                      </c:pt>
                      <c:pt idx="5" formatCode="0%">
                        <c:v>-0.74191002367797942</c:v>
                      </c:pt>
                      <c:pt idx="6" formatCode="0%">
                        <c:v>-0.71416382252559729</c:v>
                      </c:pt>
                      <c:pt idx="7" formatCode="0%">
                        <c:v>-0.70124113475177308</c:v>
                      </c:pt>
                      <c:pt idx="8" formatCode="0%">
                        <c:v>-0.61155378486055778</c:v>
                      </c:pt>
                      <c:pt idx="9" formatCode="0%">
                        <c:v>-0.50705882352941178</c:v>
                      </c:pt>
                      <c:pt idx="10" formatCode="0%">
                        <c:v>-0.5933476394849786</c:v>
                      </c:pt>
                      <c:pt idx="11" formatCode="0%">
                        <c:v>-0.60826985854189342</c:v>
                      </c:pt>
                      <c:pt idx="12" formatCode="0%">
                        <c:v>-0.69054178145087231</c:v>
                      </c:pt>
                      <c:pt idx="13" formatCode="0%">
                        <c:v>-0.68315018315018317</c:v>
                      </c:pt>
                      <c:pt idx="14" formatCode="0%">
                        <c:v>-0.61506707946336425</c:v>
                      </c:pt>
                      <c:pt idx="15" formatCode="0%">
                        <c:v>-0.59339525283797734</c:v>
                      </c:pt>
                      <c:pt idx="16" formatCode="0%">
                        <c:v>-0.46588235294117647</c:v>
                      </c:pt>
                      <c:pt idx="17" formatCode="0%">
                        <c:v>-0.49187432286023836</c:v>
                      </c:pt>
                      <c:pt idx="18" formatCode="0%">
                        <c:v>-0.48556701030927835</c:v>
                      </c:pt>
                      <c:pt idx="19" formatCode="0%">
                        <c:v>-0.38785046728971961</c:v>
                      </c:pt>
                      <c:pt idx="20" formatCode="0%">
                        <c:v>-0.52087475149105367</c:v>
                      </c:pt>
                      <c:pt idx="21" formatCode="0%">
                        <c:v>-0.52234359483614701</c:v>
                      </c:pt>
                      <c:pt idx="22" formatCode="0%">
                        <c:v>-0.56650717703349285</c:v>
                      </c:pt>
                      <c:pt idx="23" formatCode="0%">
                        <c:v>-0.54995579133510164</c:v>
                      </c:pt>
                      <c:pt idx="24" formatCode="0%">
                        <c:v>-0.43499043977055452</c:v>
                      </c:pt>
                      <c:pt idx="25" formatCode="0%">
                        <c:v>-0.44660194174757284</c:v>
                      </c:pt>
                      <c:pt idx="26" formatCode="0%">
                        <c:v>-0.31722880583409296</c:v>
                      </c:pt>
                      <c:pt idx="27" formatCode="0%">
                        <c:v>-0.40829346092503987</c:v>
                      </c:pt>
                      <c:pt idx="28" formatCode="0%">
                        <c:v>-0.49767441860465117</c:v>
                      </c:pt>
                      <c:pt idx="29" formatCode="0%">
                        <c:v>-0.52387357094821785</c:v>
                      </c:pt>
                      <c:pt idx="30" formatCode="0%">
                        <c:v>-0.72225320691578365</c:v>
                      </c:pt>
                      <c:pt idx="31" formatCode="0%">
                        <c:v>-0.82838640043173228</c:v>
                      </c:pt>
                      <c:pt idx="32" formatCode="0%">
                        <c:v>-0.9499731038192577</c:v>
                      </c:pt>
                      <c:pt idx="33" formatCode="0%">
                        <c:v>-0.98660454280722187</c:v>
                      </c:pt>
                      <c:pt idx="34" formatCode="0%">
                        <c:v>-0.90573770491803274</c:v>
                      </c:pt>
                      <c:pt idx="35" formatCode="0%">
                        <c:v>-0.41418439716312055</c:v>
                      </c:pt>
                      <c:pt idx="36" formatCode="0%">
                        <c:v>2.1676300578034682</c:v>
                      </c:pt>
                      <c:pt idx="37" formatCode="0%">
                        <c:v>9.5890410958904102</c:v>
                      </c:pt>
                    </c:numCache>
                  </c:numRef>
                </c:val>
                <c:smooth val="0"/>
                <c:extLst xmlns:c15="http://schemas.microsoft.com/office/drawing/2012/chart">
                  <c:ext xmlns:c16="http://schemas.microsoft.com/office/drawing/2014/chart" uri="{C3380CC4-5D6E-409C-BE32-E72D297353CC}">
                    <c16:uniqueId val="{00000003-05FD-4B58-99A7-013AF615EF56}"/>
                  </c:ext>
                </c:extLst>
              </c15:ser>
            </c15:filteredLineSeries>
            <c15:filteredLineSeries>
              <c15:ser>
                <c:idx val="5"/>
                <c:order val="5"/>
                <c:tx>
                  <c:strRef>
                    <c:extLst>
                      <c:ext xmlns:c15="http://schemas.microsoft.com/office/drawing/2012/chart" uri="{02D57815-91ED-43cb-92C2-25804820EDAC}">
                        <c15:formulaRef>
                          <c15:sqref>'ROI Overnight trips'!$G$8</c15:sqref>
                        </c15:formulaRef>
                      </c:ext>
                    </c:extLst>
                    <c:strCache>
                      <c:ptCount val="1"/>
                      <c:pt idx="0">
                        <c:v>Percentage change (%) year on year in Expenditure by RoI residents in NI on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'ROI Overnight trips'!$A$9:$A$46</c15:sqref>
                        </c15:formulaRef>
                      </c:ext>
                    </c:extLst>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extLst>
                      <c:ext xmlns:c15="http://schemas.microsoft.com/office/drawing/2012/chart" uri="{02D57815-91ED-43cb-92C2-25804820EDAC}">
                        <c15:formulaRef>
                          <c15:sqref>'ROI Overnight trips'!$G$9:$G$46</c15:sqref>
                        </c15:formulaRef>
                      </c:ext>
                    </c:extLst>
                    <c:numCache>
                      <c:formatCode>General</c:formatCode>
                      <c:ptCount val="38"/>
                      <c:pt idx="0">
                        <c:v>0</c:v>
                      </c:pt>
                      <c:pt idx="1">
                        <c:v>0</c:v>
                      </c:pt>
                      <c:pt idx="2">
                        <c:v>0</c:v>
                      </c:pt>
                      <c:pt idx="3">
                        <c:v>0</c:v>
                      </c:pt>
                      <c:pt idx="4" formatCode="0%">
                        <c:v>3.7883917775090694</c:v>
                      </c:pt>
                      <c:pt idx="5" formatCode="0%">
                        <c:v>2.9829476248477471</c:v>
                      </c:pt>
                      <c:pt idx="6" formatCode="0%">
                        <c:v>3.6918767507002808</c:v>
                      </c:pt>
                      <c:pt idx="7" formatCode="0%">
                        <c:v>3.9852071005917158</c:v>
                      </c:pt>
                      <c:pt idx="8" formatCode="0%">
                        <c:v>5.6101694915254239</c:v>
                      </c:pt>
                      <c:pt idx="9" formatCode="0%">
                        <c:v>6.1016949152542379</c:v>
                      </c:pt>
                      <c:pt idx="10" formatCode="0%">
                        <c:v>4.7250755287009065</c:v>
                      </c:pt>
                      <c:pt idx="11" formatCode="0%">
                        <c:v>3.9655172413793105</c:v>
                      </c:pt>
                      <c:pt idx="12" formatCode="0%">
                        <c:v>3.4400527009222661</c:v>
                      </c:pt>
                      <c:pt idx="13" formatCode="0%">
                        <c:v>3.2558425584255843</c:v>
                      </c:pt>
                      <c:pt idx="14" formatCode="0%">
                        <c:v>3.7943444730077114</c:v>
                      </c:pt>
                      <c:pt idx="15" formatCode="0%">
                        <c:v>3.9066002490660026</c:v>
                      </c:pt>
                      <c:pt idx="16" formatCode="0%">
                        <c:v>4.4176610978520277</c:v>
                      </c:pt>
                      <c:pt idx="17" formatCode="0%">
                        <c:v>5.0128205128205128</c:v>
                      </c:pt>
                      <c:pt idx="18" formatCode="0%">
                        <c:v>5.4637305699481864</c:v>
                      </c:pt>
                      <c:pt idx="19" formatCode="0%">
                        <c:v>6.0619946091644206</c:v>
                      </c:pt>
                      <c:pt idx="20" formatCode="0%">
                        <c:v>4.663924794359577</c:v>
                      </c:pt>
                      <c:pt idx="21" formatCode="0%">
                        <c:v>4.1170212765957448</c:v>
                      </c:pt>
                      <c:pt idx="22" formatCode="0%">
                        <c:v>3.4195121951219516</c:v>
                      </c:pt>
                      <c:pt idx="23" formatCode="0%">
                        <c:v>4.0049164208456247</c:v>
                      </c:pt>
                      <c:pt idx="24" formatCode="0%">
                        <c:v>4.7322987390882636</c:v>
                      </c:pt>
                      <c:pt idx="25" formatCode="0%">
                        <c:v>4.9262759924385628</c:v>
                      </c:pt>
                      <c:pt idx="26" formatCode="0%">
                        <c:v>6.63506625891947</c:v>
                      </c:pt>
                      <c:pt idx="27" formatCode="0%">
                        <c:v>5.3473053892215567</c:v>
                      </c:pt>
                      <c:pt idx="28" formatCode="0%">
                        <c:v>5.1764705882352944</c:v>
                      </c:pt>
                      <c:pt idx="29" formatCode="0%">
                        <c:v>4.9098497495826372</c:v>
                      </c:pt>
                      <c:pt idx="30" formatCode="0%">
                        <c:v>2.2655737704918031</c:v>
                      </c:pt>
                      <c:pt idx="31" formatCode="0%">
                        <c:v>1.1087533156498672</c:v>
                      </c:pt>
                      <c:pt idx="32" formatCode="0%">
                        <c:v>-0.42486085343228197</c:v>
                      </c:pt>
                      <c:pt idx="33" formatCode="0%">
                        <c:v>-0.85132514544279247</c:v>
                      </c:pt>
                      <c:pt idx="34" formatCode="0%">
                        <c:v>8.5930122757318164E-2</c:v>
                      </c:pt>
                      <c:pt idx="35" formatCode="0%">
                        <c:v>5.17339312406577</c:v>
                      </c:pt>
                      <c:pt idx="36" formatCode="0%">
                        <c:v>33.25</c:v>
                      </c:pt>
                      <c:pt idx="37" formatCode="0%">
                        <c:v>192.25</c:v>
                      </c:pt>
                    </c:numCache>
                  </c:numRef>
                </c:val>
                <c:smooth val="0"/>
                <c:extLst xmlns:c15="http://schemas.microsoft.com/office/drawing/2012/chart">
                  <c:ext xmlns:c16="http://schemas.microsoft.com/office/drawing/2014/chart" uri="{C3380CC4-5D6E-409C-BE32-E72D297353CC}">
                    <c16:uniqueId val="{00000005-05FD-4B58-99A7-013AF615EF56}"/>
                  </c:ext>
                </c:extLst>
              </c15:ser>
            </c15:filteredLineSeries>
          </c:ext>
        </c:extLst>
      </c:lineChart>
      <c:lineChart>
        <c:grouping val="standard"/>
        <c:varyColors val="0"/>
        <c:ser>
          <c:idx val="4"/>
          <c:order val="4"/>
          <c:tx>
            <c:strRef>
              <c:f>'ROI Overnight trips'!$F$8</c:f>
              <c:strCache>
                <c:ptCount val="1"/>
                <c:pt idx="0">
                  <c:v>Estimated Expenditure during Overnight Trips by RoI residents in NI (EURO)</c:v>
                </c:pt>
              </c:strCache>
            </c:strRef>
          </c:tx>
          <c:spPr>
            <a:ln w="28575" cap="rnd">
              <a:solidFill>
                <a:srgbClr val="7030A0"/>
              </a:solidFill>
              <a:round/>
            </a:ln>
            <a:effectLst/>
          </c:spPr>
          <c:marker>
            <c:symbol val="none"/>
          </c:marker>
          <c:cat>
            <c:strRef>
              <c:f>'ROI Overnight trips'!$A$9:$A$46</c:f>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f>'ROI Overnight trips'!$F$9:$F$46</c:f>
              <c:numCache>
                <c:formatCode>_(* #,##0.00_);_(* \(#,##0.00\);_(* "-"??_);_(@_)</c:formatCode>
                <c:ptCount val="38"/>
                <c:pt idx="0">
                  <c:v>82.699999999999989</c:v>
                </c:pt>
                <c:pt idx="1">
                  <c:v>82.1</c:v>
                </c:pt>
                <c:pt idx="2">
                  <c:v>71.399999999999991</c:v>
                </c:pt>
                <c:pt idx="3">
                  <c:v>67.599999999999994</c:v>
                </c:pt>
                <c:pt idx="4">
                  <c:v>59</c:v>
                </c:pt>
                <c:pt idx="5">
                  <c:v>58.999999999999993</c:v>
                </c:pt>
                <c:pt idx="6">
                  <c:v>66.2</c:v>
                </c:pt>
                <c:pt idx="7">
                  <c:v>72.5</c:v>
                </c:pt>
                <c:pt idx="8">
                  <c:v>75.900000000000006</c:v>
                </c:pt>
                <c:pt idx="9">
                  <c:v>81.3</c:v>
                </c:pt>
                <c:pt idx="10">
                  <c:v>77.800000000000011</c:v>
                </c:pt>
                <c:pt idx="11">
                  <c:v>80.3</c:v>
                </c:pt>
                <c:pt idx="12">
                  <c:v>83.800000000000011</c:v>
                </c:pt>
                <c:pt idx="13">
                  <c:v>78</c:v>
                </c:pt>
                <c:pt idx="14">
                  <c:v>77.2</c:v>
                </c:pt>
                <c:pt idx="15">
                  <c:v>74.2</c:v>
                </c:pt>
                <c:pt idx="16">
                  <c:v>85.1</c:v>
                </c:pt>
                <c:pt idx="17">
                  <c:v>94</c:v>
                </c:pt>
                <c:pt idx="18">
                  <c:v>102.49999999999999</c:v>
                </c:pt>
                <c:pt idx="19">
                  <c:v>101.69999999999999</c:v>
                </c:pt>
                <c:pt idx="20">
                  <c:v>103.1</c:v>
                </c:pt>
                <c:pt idx="21">
                  <c:v>105.80000000000001</c:v>
                </c:pt>
                <c:pt idx="22">
                  <c:v>98.1</c:v>
                </c:pt>
                <c:pt idx="23">
                  <c:v>116.9</c:v>
                </c:pt>
                <c:pt idx="24">
                  <c:v>122.4</c:v>
                </c:pt>
                <c:pt idx="25">
                  <c:v>119.80000000000001</c:v>
                </c:pt>
                <c:pt idx="26">
                  <c:v>152.5</c:v>
                </c:pt>
                <c:pt idx="27">
                  <c:v>150.80000000000001</c:v>
                </c:pt>
                <c:pt idx="28">
                  <c:v>161.69999999999999</c:v>
                </c:pt>
                <c:pt idx="29">
                  <c:v>154.69999999999999</c:v>
                </c:pt>
                <c:pt idx="30">
                  <c:v>105.9</c:v>
                </c:pt>
                <c:pt idx="31">
                  <c:v>66.900000000000006</c:v>
                </c:pt>
                <c:pt idx="32">
                  <c:v>16</c:v>
                </c:pt>
                <c:pt idx="33">
                  <c:v>4</c:v>
                </c:pt>
                <c:pt idx="34">
                  <c:v>28</c:v>
                </c:pt>
                <c:pt idx="35">
                  <c:v>96</c:v>
                </c:pt>
                <c:pt idx="36">
                  <c:v>130</c:v>
                </c:pt>
                <c:pt idx="37">
                  <c:v>173</c:v>
                </c:pt>
              </c:numCache>
            </c:numRef>
          </c:val>
          <c:smooth val="0"/>
          <c:extLst>
            <c:ext xmlns:c16="http://schemas.microsoft.com/office/drawing/2014/chart" uri="{C3380CC4-5D6E-409C-BE32-E72D297353CC}">
              <c16:uniqueId val="{00000004-05FD-4B58-99A7-013AF615EF56}"/>
            </c:ext>
          </c:extLst>
        </c:ser>
        <c:dLbls>
          <c:showLegendKey val="0"/>
          <c:showVal val="0"/>
          <c:showCatName val="0"/>
          <c:showSerName val="0"/>
          <c:showPercent val="0"/>
          <c:showBubbleSize val="0"/>
        </c:dLbls>
        <c:marker val="1"/>
        <c:smooth val="0"/>
        <c:axId val="812740904"/>
        <c:axId val="812738608"/>
      </c:lineChart>
      <c:catAx>
        <c:axId val="94530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5302472"/>
        <c:crosses val="autoZero"/>
        <c:auto val="1"/>
        <c:lblAlgn val="ctr"/>
        <c:lblOffset val="100"/>
        <c:tickLblSkip val="2"/>
        <c:noMultiLvlLbl val="0"/>
      </c:catAx>
      <c:valAx>
        <c:axId val="94530247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and Nights (thousands) - green and grey lines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5306080"/>
        <c:crosses val="autoZero"/>
        <c:crossBetween val="between"/>
      </c:valAx>
      <c:valAx>
        <c:axId val="812738608"/>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Expenditure</a:t>
                </a:r>
                <a:r>
                  <a:rPr lang="en-GB" baseline="0"/>
                  <a:t> during ROI overnight trips to NI (Euro Millions) - purple line</a:t>
                </a:r>
                <a:endParaRPr lang="en-GB"/>
              </a:p>
            </c:rich>
          </c:tx>
          <c:layout>
            <c:manualLayout>
              <c:xMode val="edge"/>
              <c:yMode val="edge"/>
              <c:x val="0.97389653535832943"/>
              <c:y val="0.400766209056581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2]\ * #,##0_-;\-[$€-2]\ * #,##0_-;_-[$€-2]\ *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2740904"/>
        <c:crosses val="max"/>
        <c:crossBetween val="between"/>
      </c:valAx>
      <c:catAx>
        <c:axId val="812740904"/>
        <c:scaling>
          <c:orientation val="minMax"/>
        </c:scaling>
        <c:delete val="1"/>
        <c:axPos val="b"/>
        <c:numFmt formatCode="General" sourceLinked="1"/>
        <c:majorTickMark val="out"/>
        <c:minorTickMark val="none"/>
        <c:tickLblPos val="nextTo"/>
        <c:crossAx val="81273860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 Occupancy'!$A$11</c:f>
              <c:strCache>
                <c:ptCount val="1"/>
                <c:pt idx="0">
                  <c:v>Annual Self Catering Occupancy (%)</c:v>
                </c:pt>
              </c:strCache>
            </c:strRef>
          </c:tx>
          <c:spPr>
            <a:ln w="28575" cap="rnd">
              <a:solidFill>
                <a:schemeClr val="accent1"/>
              </a:solidFill>
              <a:round/>
            </a:ln>
            <a:effectLst/>
          </c:spPr>
          <c:marker>
            <c:symbol val="none"/>
          </c:marker>
          <c:dPt>
            <c:idx val="0"/>
            <c:marker>
              <c:symbol val="none"/>
            </c:marker>
            <c:bubble3D val="0"/>
            <c:extLst>
              <c:ext xmlns:c16="http://schemas.microsoft.com/office/drawing/2014/chart" uri="{C3380CC4-5D6E-409C-BE32-E72D297353CC}">
                <c16:uniqueId val="{00000014-6DC6-475E-B0FC-45DB28729C3A}"/>
              </c:ext>
            </c:extLst>
          </c:dPt>
          <c:dPt>
            <c:idx val="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DC6-475E-B0FC-45DB28729C3A}"/>
              </c:ext>
            </c:extLst>
          </c:dPt>
          <c:dPt>
            <c:idx val="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0A1D-4575-AA02-DB7CC59D2683}"/>
              </c:ext>
            </c:extLst>
          </c:dPt>
          <c:dLbls>
            <c:dLbl>
              <c:idx val="0"/>
              <c:delete val="1"/>
              <c:extLst>
                <c:ext xmlns:c15="http://schemas.microsoft.com/office/drawing/2012/chart" uri="{CE6537A1-D6FC-4f65-9D91-7224C49458BB}"/>
                <c:ext xmlns:c16="http://schemas.microsoft.com/office/drawing/2014/chart" uri="{C3380CC4-5D6E-409C-BE32-E72D297353CC}">
                  <c16:uniqueId val="{00000014-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13-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12-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11-6DC6-475E-B0FC-45DB28729C3A}"/>
                </c:ext>
              </c:extLst>
            </c:dLbl>
            <c:dLbl>
              <c:idx val="4"/>
              <c:tx>
                <c:rich>
                  <a:bodyPr/>
                  <a:lstStyle/>
                  <a:p>
                    <a:fld id="{86A62C7C-BEAD-4A7E-A974-A06EEB9C1ED9}" type="SERIESNAME">
                      <a:rPr lang="en-US"/>
                      <a:pPr/>
                      <a:t>[SERIES NAME]</a:t>
                    </a:fld>
                    <a:endParaRPr lang="en-GB"/>
                  </a:p>
                </c:rich>
              </c:tx>
              <c:dLblPos val="b"/>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15-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16-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17-6DC6-475E-B0FC-45DB28729C3A}"/>
                </c:ext>
              </c:extLst>
            </c:dLbl>
            <c:dLbl>
              <c:idx val="8"/>
              <c:delete val="1"/>
              <c:extLst>
                <c:ext xmlns:c15="http://schemas.microsoft.com/office/drawing/2012/chart" uri="{CE6537A1-D6FC-4f65-9D91-7224C49458BB}"/>
                <c:ext xmlns:c16="http://schemas.microsoft.com/office/drawing/2014/chart" uri="{C3380CC4-5D6E-409C-BE32-E72D297353CC}">
                  <c16:uniqueId val="{00000005-0A1D-4575-AA02-DB7CC59D2683}"/>
                </c:ext>
              </c:extLst>
            </c:dLbl>
            <c:spPr>
              <a:noFill/>
              <a:ln>
                <a:noFill/>
              </a:ln>
              <a:effectLst/>
            </c:spPr>
            <c:txPr>
              <a:bodyPr rot="0" spcFirstLastPara="1" vertOverflow="ellipsis" vert="horz" wrap="square" anchor="ctr" anchorCtr="1"/>
              <a:lstStyle/>
              <a:p>
                <a:pPr>
                  <a:defRPr sz="120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Occupancy'!$B$11:$J$11</c:f>
              <c:numCache>
                <c:formatCode>0%</c:formatCode>
                <c:ptCount val="9"/>
                <c:pt idx="0">
                  <c:v>0.31</c:v>
                </c:pt>
                <c:pt idx="1">
                  <c:v>0.33</c:v>
                </c:pt>
                <c:pt idx="2">
                  <c:v>0.36</c:v>
                </c:pt>
                <c:pt idx="3">
                  <c:v>0.36</c:v>
                </c:pt>
                <c:pt idx="4">
                  <c:v>0.34</c:v>
                </c:pt>
                <c:pt idx="5">
                  <c:v>0.32</c:v>
                </c:pt>
                <c:pt idx="6">
                  <c:v>0.31</c:v>
                </c:pt>
                <c:pt idx="7">
                  <c:v>0.19201480984086777</c:v>
                </c:pt>
                <c:pt idx="8">
                  <c:v>0.23929457119346803</c:v>
                </c:pt>
              </c:numCache>
            </c:numRef>
          </c:val>
          <c:smooth val="0"/>
          <c:extLst>
            <c:ext xmlns:c16="http://schemas.microsoft.com/office/drawing/2014/chart" uri="{C3380CC4-5D6E-409C-BE32-E72D297353CC}">
              <c16:uniqueId val="{00000000-6DC6-475E-B0FC-45DB28729C3A}"/>
            </c:ext>
          </c:extLst>
        </c:ser>
        <c:ser>
          <c:idx val="1"/>
          <c:order val="1"/>
          <c:tx>
            <c:strRef>
              <c:f>'SC Occupancy'!$A$12</c:f>
              <c:strCache>
                <c:ptCount val="1"/>
                <c:pt idx="0">
                  <c:v>Peak Season Self Catering Occupancy (%)</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F-6DC6-475E-B0FC-45DB28729C3A}"/>
              </c:ext>
            </c:extLst>
          </c:dPt>
          <c:dPt>
            <c:idx val="8"/>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4-0A1D-4575-AA02-DB7CC59D2683}"/>
              </c:ext>
            </c:extLst>
          </c:dPt>
          <c:dLbls>
            <c:dLbl>
              <c:idx val="0"/>
              <c:delete val="1"/>
              <c:extLst>
                <c:ext xmlns:c15="http://schemas.microsoft.com/office/drawing/2012/chart" uri="{CE6537A1-D6FC-4f65-9D91-7224C49458BB}"/>
                <c:ext xmlns:c16="http://schemas.microsoft.com/office/drawing/2014/chart" uri="{C3380CC4-5D6E-409C-BE32-E72D297353CC}">
                  <c16:uniqueId val="{0000000C-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0B-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0A-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09-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0D-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0E-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0F-6DC6-475E-B0FC-45DB28729C3A}"/>
                </c:ext>
              </c:extLst>
            </c:dLbl>
            <c:dLbl>
              <c:idx val="8"/>
              <c:delete val="1"/>
              <c:extLst>
                <c:ext xmlns:c15="http://schemas.microsoft.com/office/drawing/2012/chart" uri="{CE6537A1-D6FC-4f65-9D91-7224C49458BB}"/>
                <c:ext xmlns:c16="http://schemas.microsoft.com/office/drawing/2014/chart" uri="{C3380CC4-5D6E-409C-BE32-E72D297353CC}">
                  <c16:uniqueId val="{00000004-0A1D-4575-AA02-DB7CC59D2683}"/>
                </c:ext>
              </c:extLst>
            </c:dLbl>
            <c:spPr>
              <a:noFill/>
              <a:ln>
                <a:noFill/>
              </a:ln>
              <a:effectLst/>
            </c:spPr>
            <c:txPr>
              <a:bodyPr rot="0" spcFirstLastPara="1" vertOverflow="ellipsis" vert="horz" wrap="square" anchor="ctr" anchorCtr="1"/>
              <a:lstStyle/>
              <a:p>
                <a:pPr>
                  <a:defRPr sz="1200" b="0"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Occupancy'!$B$12:$J$12</c:f>
              <c:numCache>
                <c:formatCode>0%</c:formatCode>
                <c:ptCount val="9"/>
                <c:pt idx="0">
                  <c:v>0.42</c:v>
                </c:pt>
                <c:pt idx="1">
                  <c:v>0.45</c:v>
                </c:pt>
                <c:pt idx="2">
                  <c:v>0.48</c:v>
                </c:pt>
                <c:pt idx="3">
                  <c:v>0.49</c:v>
                </c:pt>
                <c:pt idx="4">
                  <c:v>0.45</c:v>
                </c:pt>
                <c:pt idx="5">
                  <c:v>0.43</c:v>
                </c:pt>
                <c:pt idx="6">
                  <c:v>0.42</c:v>
                </c:pt>
                <c:pt idx="7">
                  <c:v>0.22712251226000676</c:v>
                </c:pt>
                <c:pt idx="8">
                  <c:v>0.37485285761248821</c:v>
                </c:pt>
              </c:numCache>
            </c:numRef>
          </c:val>
          <c:smooth val="0"/>
          <c:extLst>
            <c:ext xmlns:c16="http://schemas.microsoft.com/office/drawing/2014/chart" uri="{C3380CC4-5D6E-409C-BE32-E72D297353CC}">
              <c16:uniqueId val="{00000001-6DC6-475E-B0FC-45DB28729C3A}"/>
            </c:ext>
          </c:extLst>
        </c:ser>
        <c:dLbls>
          <c:showLegendKey val="0"/>
          <c:showVal val="0"/>
          <c:showCatName val="0"/>
          <c:showSerName val="0"/>
          <c:showPercent val="0"/>
          <c:showBubbleSize val="0"/>
        </c:dLbls>
        <c:smooth val="0"/>
        <c:axId val="1050865912"/>
        <c:axId val="1050866568"/>
      </c:lineChart>
      <c:catAx>
        <c:axId val="105086591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6568"/>
        <c:crosses val="autoZero"/>
        <c:auto val="1"/>
        <c:lblAlgn val="ctr"/>
        <c:lblOffset val="100"/>
        <c:noMultiLvlLbl val="0"/>
      </c:catAx>
      <c:valAx>
        <c:axId val="1050866568"/>
        <c:scaling>
          <c:orientation val="minMax"/>
          <c:max val="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Self Catering Occupancy Rate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591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trips'!$B$9</c:f>
              <c:strCache>
                <c:ptCount val="1"/>
                <c:pt idx="0">
                  <c:v>Number of Overnight trips per 100 interviews</c:v>
                </c:pt>
              </c:strCache>
            </c:strRef>
          </c:tx>
          <c:spPr>
            <a:ln w="28575" cap="rnd">
              <a:solidFill>
                <a:schemeClr val="accent5"/>
              </a:solidFill>
              <a:round/>
            </a:ln>
            <a:effectLst/>
          </c:spPr>
          <c:marker>
            <c:symbol val="none"/>
          </c:marker>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E77B-473B-A4E9-F3E888B19132}"/>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0-E77B-473B-A4E9-F3E888B19132}"/>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77B-473B-A4E9-F3E888B19132}"/>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E77B-473B-A4E9-F3E888B19132}"/>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E77B-473B-A4E9-F3E888B19132}"/>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E77B-473B-A4E9-F3E888B19132}"/>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E77B-473B-A4E9-F3E888B19132}"/>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E77B-473B-A4E9-F3E888B19132}"/>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8-E77B-473B-A4E9-F3E888B19132}"/>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E77B-473B-A4E9-F3E888B19132}"/>
              </c:ext>
            </c:extLst>
          </c:dPt>
          <c:dPt>
            <c:idx val="82"/>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A-E77B-473B-A4E9-F3E888B19132}"/>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E77B-473B-A4E9-F3E888B19132}"/>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E77B-473B-A4E9-F3E888B19132}"/>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E77B-473B-A4E9-F3E888B19132}"/>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E77B-473B-A4E9-F3E888B19132}"/>
              </c:ext>
            </c:extLst>
          </c:dPt>
          <c:dPt>
            <c:idx val="87"/>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F-E77B-473B-A4E9-F3E888B19132}"/>
              </c:ext>
            </c:extLst>
          </c:dPt>
          <c:dPt>
            <c:idx val="88"/>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0-DE40-4314-A256-EF5452B74E8E}"/>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DE40-4314-A256-EF5452B74E8E}"/>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2-DE40-4314-A256-EF5452B74E8E}"/>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3-DE40-4314-A256-EF5452B74E8E}"/>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4B82-4988-944E-EB2BFE271D05}"/>
              </c:ext>
            </c:extLst>
          </c:dPt>
          <c:dPt>
            <c:idx val="9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4B82-4988-944E-EB2BFE271D05}"/>
              </c:ext>
            </c:extLst>
          </c:dPt>
          <c:dPt>
            <c:idx val="9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C-E25F-484A-B446-72B0B75E265D}"/>
              </c:ext>
            </c:extLst>
          </c:dPt>
          <c:dPt>
            <c:idx val="9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D-E25F-484A-B446-72B0B75E265D}"/>
              </c:ext>
            </c:extLst>
          </c:dPt>
          <c:dPt>
            <c:idx val="9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E-E25F-484A-B446-72B0B75E265D}"/>
              </c:ext>
            </c:extLst>
          </c:dPt>
          <c:dPt>
            <c:idx val="9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2-2B64-4F16-A5EF-E083B6B6D18F}"/>
              </c:ext>
            </c:extLst>
          </c:dPt>
          <c:dPt>
            <c:idx val="98"/>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33-2B64-4F16-A5EF-E083B6B6D18F}"/>
              </c:ext>
            </c:extLst>
          </c:dPt>
          <c:dPt>
            <c:idx val="9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2B64-4F16-A5EF-E083B6B6D18F}"/>
              </c:ext>
            </c:extLst>
          </c:dPt>
          <c:dPt>
            <c:idx val="10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2B64-4F16-A5EF-E083B6B6D18F}"/>
              </c:ext>
            </c:extLst>
          </c:dPt>
          <c:cat>
            <c:strRef>
              <c:f>'Total NI overnight trips'!$A$10:$A$110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'Total NI overnight trips'!$B$10:$B$110</c:f>
              <c:numCache>
                <c:formatCode>_(* #,##0_);_(* \(#,##0\);_(* "-"??_);_(@_)</c:formatCode>
                <c:ptCount val="101"/>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pt idx="92">
                  <c:v>19</c:v>
                </c:pt>
                <c:pt idx="93">
                  <c:v>19</c:v>
                </c:pt>
                <c:pt idx="94">
                  <c:v>20.49179824245406</c:v>
                </c:pt>
                <c:pt idx="95">
                  <c:v>22.126915105502153</c:v>
                </c:pt>
                <c:pt idx="96">
                  <c:v>23.961966479613405</c:v>
                </c:pt>
                <c:pt idx="97">
                  <c:v>25.439892289435768</c:v>
                </c:pt>
                <c:pt idx="98">
                  <c:v>26.621254115673914</c:v>
                </c:pt>
                <c:pt idx="99">
                  <c:v>26.568052628046203</c:v>
                </c:pt>
                <c:pt idx="100">
                  <c:v>25.738473650875033</c:v>
                </c:pt>
              </c:numCache>
            </c:numRef>
          </c:val>
          <c:smooth val="0"/>
          <c:extLst>
            <c:ext xmlns:c16="http://schemas.microsoft.com/office/drawing/2014/chart" uri="{C3380CC4-5D6E-409C-BE32-E72D297353CC}">
              <c16:uniqueId val="{00000000-4409-4186-99F2-C12662B1C429}"/>
            </c:ext>
          </c:extLst>
        </c:ser>
        <c:dLbls>
          <c:showLegendKey val="0"/>
          <c:showVal val="0"/>
          <c:showCatName val="0"/>
          <c:showSerName val="0"/>
          <c:showPercent val="0"/>
          <c:showBubbleSize val="0"/>
        </c:dLbls>
        <c:smooth val="0"/>
        <c:axId val="825046648"/>
        <c:axId val="825047824"/>
        <c:extLst>
          <c:ext xmlns:c15="http://schemas.microsoft.com/office/drawing/2012/chart" uri="{02D57815-91ED-43cb-92C2-25804820EDAC}">
            <c15:filteredLineSeries>
              <c15:ser>
                <c:idx val="1"/>
                <c:order val="1"/>
                <c:tx>
                  <c:strRef>
                    <c:extLst>
                      <c:ext uri="{02D57815-91ED-43cb-92C2-25804820EDAC}">
                        <c15:formulaRef>
                          <c15:sqref>'Total NI overnight trips'!$C$9</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uri="{02D57815-91ED-43cb-92C2-25804820EDAC}">
                        <c15:formulaRef>
                          <c15:sqref>'Total NI overnight trips'!$A$10:$A$110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uri="{02D57815-91ED-43cb-92C2-25804820EDAC}">
                        <c15:formulaRef>
                          <c15:sqref>'Total NI overnight trips'!$C$10:$C$110</c15:sqref>
                        </c15:formulaRef>
                      </c:ext>
                    </c:extLst>
                    <c:numCache>
                      <c:formatCode>General</c:formatCode>
                      <c:ptCount val="101"/>
                      <c:pt idx="12" formatCode="0%">
                        <c:v>0.15978137091886485</c:v>
                      </c:pt>
                      <c:pt idx="13" formatCode="0%">
                        <c:v>0.13246548588998683</c:v>
                      </c:pt>
                      <c:pt idx="14" formatCode="0%">
                        <c:v>7.7198512522021548E-2</c:v>
                      </c:pt>
                      <c:pt idx="15" formatCode="0%">
                        <c:v>6.6322963365346183E-2</c:v>
                      </c:pt>
                      <c:pt idx="16" formatCode="0%">
                        <c:v>1.2891828414708624E-2</c:v>
                      </c:pt>
                      <c:pt idx="17" formatCode="0%">
                        <c:v>4.8863050899024922E-2</c:v>
                      </c:pt>
                      <c:pt idx="18" formatCode="0%">
                        <c:v>4.5627882406624277E-2</c:v>
                      </c:pt>
                      <c:pt idx="19" formatCode="0%">
                        <c:v>-1.7553261246142721E-2</c:v>
                      </c:pt>
                      <c:pt idx="20" formatCode="0%">
                        <c:v>-2.4738570349508316E-2</c:v>
                      </c:pt>
                      <c:pt idx="21" formatCode="0%">
                        <c:v>-4.0720674031733926E-2</c:v>
                      </c:pt>
                      <c:pt idx="22" formatCode="0%">
                        <c:v>-5.9563044514106746E-2</c:v>
                      </c:pt>
                      <c:pt idx="23" formatCode="0%">
                        <c:v>-8.8080389595998579E-2</c:v>
                      </c:pt>
                      <c:pt idx="24" formatCode="0%">
                        <c:v>-0.13601110292693211</c:v>
                      </c:pt>
                      <c:pt idx="25" formatCode="0%">
                        <c:v>-0.15363205964334642</c:v>
                      </c:pt>
                      <c:pt idx="26" formatCode="0%">
                        <c:v>-9.6676611453412997E-2</c:v>
                      </c:pt>
                      <c:pt idx="27" formatCode="0%">
                        <c:v>-0.13333700625584938</c:v>
                      </c:pt>
                      <c:pt idx="28" formatCode="0%">
                        <c:v>-0.13849407144707904</c:v>
                      </c:pt>
                      <c:pt idx="29" formatCode="0%">
                        <c:v>-0.16366047432416403</c:v>
                      </c:pt>
                      <c:pt idx="30" formatCode="0%">
                        <c:v>-0.12810897616259409</c:v>
                      </c:pt>
                      <c:pt idx="31" formatCode="0%">
                        <c:v>-8.8001341126069388E-2</c:v>
                      </c:pt>
                      <c:pt idx="32" formatCode="0%">
                        <c:v>-5.5993525795111632E-2</c:v>
                      </c:pt>
                      <c:pt idx="33" formatCode="0%">
                        <c:v>-6.1201259683798276E-2</c:v>
                      </c:pt>
                      <c:pt idx="34" formatCode="0%">
                        <c:v>-6.4928749188429349E-2</c:v>
                      </c:pt>
                      <c:pt idx="35" formatCode="0%">
                        <c:v>-5.4026518547168591E-2</c:v>
                      </c:pt>
                      <c:pt idx="36" formatCode="0%">
                        <c:v>-2.6734448169035446E-2</c:v>
                      </c:pt>
                      <c:pt idx="37" formatCode="0%">
                        <c:v>-3.5085712154940434E-3</c:v>
                      </c:pt>
                      <c:pt idx="38" formatCode="0%">
                        <c:v>-3.4065068877661635E-2</c:v>
                      </c:pt>
                      <c:pt idx="39" formatCode="0%">
                        <c:v>1.9203645055745767E-2</c:v>
                      </c:pt>
                      <c:pt idx="40" formatCode="0%">
                        <c:v>5.5886818541780958E-2</c:v>
                      </c:pt>
                      <c:pt idx="41" formatCode="0%">
                        <c:v>0.12385181692174746</c:v>
                      </c:pt>
                      <c:pt idx="42" formatCode="0%">
                        <c:v>8.7902606859356913E-2</c:v>
                      </c:pt>
                      <c:pt idx="43" formatCode="0%">
                        <c:v>6.9238220201914488E-2</c:v>
                      </c:pt>
                      <c:pt idx="44" formatCode="0%">
                        <c:v>1.6562499368000985E-2</c:v>
                      </c:pt>
                      <c:pt idx="45" formatCode="0%">
                        <c:v>3.1871892562285391E-2</c:v>
                      </c:pt>
                      <c:pt idx="46" formatCode="0%">
                        <c:v>6.1360645617035837E-2</c:v>
                      </c:pt>
                      <c:pt idx="47" formatCode="0%">
                        <c:v>8.0766814350797203E-2</c:v>
                      </c:pt>
                      <c:pt idx="48" formatCode="0%">
                        <c:v>9.4753307073163789E-2</c:v>
                      </c:pt>
                      <c:pt idx="49" formatCode="0%">
                        <c:v>8.2208168464972822E-2</c:v>
                      </c:pt>
                      <c:pt idx="50" formatCode="0%">
                        <c:v>7.0585058804708889E-2</c:v>
                      </c:pt>
                      <c:pt idx="51" formatCode="0%">
                        <c:v>6.0136377338924636E-2</c:v>
                      </c:pt>
                      <c:pt idx="52" formatCode="0%">
                        <c:v>5.6881324594735244E-2</c:v>
                      </c:pt>
                      <c:pt idx="53" formatCode="0%">
                        <c:v>-2.148052500683487E-2</c:v>
                      </c:pt>
                      <c:pt idx="54" formatCode="0%">
                        <c:v>-3.1313037042157189E-2</c:v>
                      </c:pt>
                      <c:pt idx="55" formatCode="0%">
                        <c:v>-3.9976762665415742E-2</c:v>
                      </c:pt>
                      <c:pt idx="56" formatCode="0%">
                        <c:v>-4.7940808234162345E-3</c:v>
                      </c:pt>
                      <c:pt idx="57" formatCode="0%">
                        <c:v>-2.2223347426273865E-3</c:v>
                      </c:pt>
                      <c:pt idx="58" formatCode="0%">
                        <c:v>-2.1991844687510333E-2</c:v>
                      </c:pt>
                      <c:pt idx="59" formatCode="0%">
                        <c:v>-4.3711253961195705E-2</c:v>
                      </c:pt>
                      <c:pt idx="60" formatCode="0%">
                        <c:v>-5.7740661281123276E-2</c:v>
                      </c:pt>
                      <c:pt idx="61" formatCode="0%">
                        <c:v>-2.9609675198324911E-2</c:v>
                      </c:pt>
                      <c:pt idx="62" formatCode="0%">
                        <c:v>-4.0533884540784279E-4</c:v>
                      </c:pt>
                      <c:pt idx="63" formatCode="0%">
                        <c:v>-2.1629175493542218E-2</c:v>
                      </c:pt>
                      <c:pt idx="64" formatCode="0%">
                        <c:v>-2.2426885626877675E-2</c:v>
                      </c:pt>
                      <c:pt idx="65" formatCode="0%">
                        <c:v>3.5002932343804971E-2</c:v>
                      </c:pt>
                      <c:pt idx="66" formatCode="0%">
                        <c:v>6.2404062514280698E-2</c:v>
                      </c:pt>
                      <c:pt idx="67" formatCode="0%">
                        <c:v>7.6901707835094354E-2</c:v>
                      </c:pt>
                      <c:pt idx="68" formatCode="0%">
                        <c:v>7.1495302164118507E-2</c:v>
                      </c:pt>
                      <c:pt idx="69" formatCode="0%">
                        <c:v>5.0633971796055735E-2</c:v>
                      </c:pt>
                      <c:pt idx="70" formatCode="0%">
                        <c:v>6.2327932206641734E-2</c:v>
                      </c:pt>
                      <c:pt idx="71" formatCode="0%">
                        <c:v>6.7933795034317235E-2</c:v>
                      </c:pt>
                      <c:pt idx="72" formatCode="0%">
                        <c:v>5.2788446904289479E-2</c:v>
                      </c:pt>
                      <c:pt idx="73" formatCode="0%">
                        <c:v>-3.0861692764392188E-2</c:v>
                      </c:pt>
                      <c:pt idx="74" formatCode="0%">
                        <c:v>-0.13948816350908946</c:v>
                      </c:pt>
                      <c:pt idx="75" formatCode="0%">
                        <c:v>-0.21522298396682465</c:v>
                      </c:pt>
                      <c:pt idx="76" formatCode="0%">
                        <c:v>-0.30871355888564667</c:v>
                      </c:pt>
                      <c:pt idx="77" formatCode="0%">
                        <c:v>-0.39560389889546754</c:v>
                      </c:pt>
                      <c:pt idx="78" formatCode="0%">
                        <c:v>-0.44427374940068709</c:v>
                      </c:pt>
                      <c:pt idx="79" formatCode="0%">
                        <c:v>-0.49623259466209391</c:v>
                      </c:pt>
                      <c:pt idx="80" formatCode="0%">
                        <c:v>-0.55161468473269637</c:v>
                      </c:pt>
                      <c:pt idx="81" formatCode="0%">
                        <c:v>-0.59696974465262165</c:v>
                      </c:pt>
                      <c:pt idx="82" formatCode="0%">
                        <c:v>-0.65706179046473467</c:v>
                      </c:pt>
                      <c:pt idx="83" formatCode="0%">
                        <c:v>-0.71380278825288557</c:v>
                      </c:pt>
                      <c:pt idx="84" formatCode="0%">
                        <c:v>-0.76862619523016618</c:v>
                      </c:pt>
                      <c:pt idx="85" formatCode="0%">
                        <c:v>-0.75127787262665369</c:v>
                      </c:pt>
                      <c:pt idx="86" formatCode="0%">
                        <c:v>-0.68859598648859366</c:v>
                      </c:pt>
                      <c:pt idx="87" formatCode="0%">
                        <c:v>-0.56837922340497904</c:v>
                      </c:pt>
                      <c:pt idx="88" formatCode="0%">
                        <c:v>-0.3644920595502279</c:v>
                      </c:pt>
                      <c:pt idx="89" formatCode="0%">
                        <c:v>-0.18937224170486106</c:v>
                      </c:pt>
                      <c:pt idx="90" formatCode="0%">
                        <c:v>-4.7394408412160118E-2</c:v>
                      </c:pt>
                      <c:pt idx="91" formatCode="0%">
                        <c:v>0.10399026813977351</c:v>
                      </c:pt>
                      <c:pt idx="92" formatCode="0%">
                        <c:v>0.36038558527335923</c:v>
                      </c:pt>
                      <c:pt idx="93" formatCode="0%">
                        <c:v>0.52650408202482357</c:v>
                      </c:pt>
                      <c:pt idx="94" formatCode="0%">
                        <c:v>0.91949515721111252</c:v>
                      </c:pt>
                      <c:pt idx="95" formatCode="0%">
                        <c:v>1.4857541466101785</c:v>
                      </c:pt>
                      <c:pt idx="96" formatCode="0%">
                        <c:v>2.3863219582309068</c:v>
                      </c:pt>
                      <c:pt idx="97" formatCode="0%">
                        <c:v>2.5665455907965673</c:v>
                      </c:pt>
                      <c:pt idx="98" formatCode="0%">
                        <c:v>2.3038108179294019</c:v>
                      </c:pt>
                      <c:pt idx="99" formatCode="0%">
                        <c:v>1.6345617872725429</c:v>
                      </c:pt>
                      <c:pt idx="100" formatCode="0%">
                        <c:v>0.9587140506365166</c:v>
                      </c:pt>
                    </c:numCache>
                  </c:numRef>
                </c:val>
                <c:smooth val="0"/>
                <c:extLst>
                  <c:ext xmlns:c16="http://schemas.microsoft.com/office/drawing/2014/chart" uri="{C3380CC4-5D6E-409C-BE32-E72D297353CC}">
                    <c16:uniqueId val="{00000001-4409-4186-99F2-C12662B1C429}"/>
                  </c:ext>
                </c:extLst>
              </c15:ser>
            </c15:filteredLineSeries>
          </c:ext>
        </c:extLst>
      </c:lineChart>
      <c:catAx>
        <c:axId val="8250466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7824"/>
        <c:crosses val="autoZero"/>
        <c:auto val="1"/>
        <c:lblAlgn val="ctr"/>
        <c:lblOffset val="100"/>
        <c:tickLblSkip val="12"/>
        <c:noMultiLvlLbl val="1"/>
      </c:catAx>
      <c:valAx>
        <c:axId val="8250478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66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Percentage change (%) year on year in the average overnight trips taken per</a:t>
            </a:r>
            <a:r>
              <a:rPr lang="en-US" baseline="0"/>
              <a:t> 100 interviews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trips'!$C$9</c:f>
              <c:strCache>
                <c:ptCount val="1"/>
                <c:pt idx="0">
                  <c:v>Percentage change (%) year on year</c:v>
                </c:pt>
              </c:strCache>
            </c:strRef>
          </c:tx>
          <c:spPr>
            <a:solidFill>
              <a:schemeClr val="accent5"/>
            </a:solidFill>
            <a:ln>
              <a:solidFill>
                <a:schemeClr val="accent5"/>
              </a:solidFill>
            </a:ln>
            <a:effectLst/>
          </c:spPr>
          <c:invertIfNegative val="0"/>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0-7C98-42F6-BA11-AC4646AD194F}"/>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7C98-42F6-BA11-AC4646AD194F}"/>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7C98-42F6-BA11-AC4646AD194F}"/>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7C98-42F6-BA11-AC4646AD194F}"/>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7C98-42F6-BA11-AC4646AD194F}"/>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7C98-42F6-BA11-AC4646AD194F}"/>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7C98-42F6-BA11-AC4646AD194F}"/>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7C98-42F6-BA11-AC4646AD194F}"/>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7C98-42F6-BA11-AC4646AD194F}"/>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7C98-42F6-BA11-AC4646AD194F}"/>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7C98-42F6-BA11-AC4646AD194F}"/>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7C98-42F6-BA11-AC4646AD194F}"/>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7C98-42F6-BA11-AC4646AD194F}"/>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7C98-42F6-BA11-AC4646AD194F}"/>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7C98-42F6-BA11-AC4646AD194F}"/>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7C98-42F6-BA11-AC4646AD194F}"/>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64DC-4DE3-A34F-B90816CC36A2}"/>
              </c:ext>
            </c:extLst>
          </c:dPt>
          <c:dPt>
            <c:idx val="8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64DC-4DE3-A34F-B90816CC36A2}"/>
              </c:ext>
            </c:extLst>
          </c:dPt>
          <c:dPt>
            <c:idx val="9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2-64DC-4DE3-A34F-B90816CC36A2}"/>
              </c:ext>
            </c:extLst>
          </c:dPt>
          <c:dPt>
            <c:idx val="9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3-64DC-4DE3-A34F-B90816CC36A2}"/>
              </c:ext>
            </c:extLst>
          </c:dPt>
          <c:dPt>
            <c:idx val="9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D487-42CD-8ECD-1F15C4188B0A}"/>
              </c:ext>
            </c:extLst>
          </c:dPt>
          <c:dPt>
            <c:idx val="9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D487-42CD-8ECD-1F15C4188B0A}"/>
              </c:ext>
            </c:extLst>
          </c:dPt>
          <c:dPt>
            <c:idx val="9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BF8B-43DC-9448-844E6731972F}"/>
              </c:ext>
            </c:extLst>
          </c:dPt>
          <c:dPt>
            <c:idx val="9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D-BF8B-43DC-9448-844E6731972F}"/>
              </c:ext>
            </c:extLst>
          </c:dPt>
          <c:dPt>
            <c:idx val="9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E-BF8B-43DC-9448-844E6731972F}"/>
              </c:ext>
            </c:extLst>
          </c:dPt>
          <c:dPt>
            <c:idx val="9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2-976C-4C2F-83FF-35762D1040D9}"/>
              </c:ext>
            </c:extLst>
          </c:dPt>
          <c:dPt>
            <c:idx val="9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3-976C-4C2F-83FF-35762D1040D9}"/>
              </c:ext>
            </c:extLst>
          </c:dPt>
          <c:dPt>
            <c:idx val="9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976C-4C2F-83FF-35762D1040D9}"/>
              </c:ext>
            </c:extLst>
          </c:dPt>
          <c:dPt>
            <c:idx val="10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976C-4C2F-83FF-35762D1040D9}"/>
              </c:ext>
            </c:extLst>
          </c:dPt>
          <c:cat>
            <c:strRef>
              <c:f>'Total NI overnight trips'!$A$10:$A$110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'Total NI overnight trips'!$C$10:$C$110</c:f>
              <c:numCache>
                <c:formatCode>General</c:formatCode>
                <c:ptCount val="101"/>
                <c:pt idx="12" formatCode="0%">
                  <c:v>0.15978137091886485</c:v>
                </c:pt>
                <c:pt idx="13" formatCode="0%">
                  <c:v>0.13246548588998683</c:v>
                </c:pt>
                <c:pt idx="14" formatCode="0%">
                  <c:v>7.7198512522021548E-2</c:v>
                </c:pt>
                <c:pt idx="15" formatCode="0%">
                  <c:v>6.6322963365346183E-2</c:v>
                </c:pt>
                <c:pt idx="16" formatCode="0%">
                  <c:v>1.2891828414708624E-2</c:v>
                </c:pt>
                <c:pt idx="17" formatCode="0%">
                  <c:v>4.8863050899024922E-2</c:v>
                </c:pt>
                <c:pt idx="18" formatCode="0%">
                  <c:v>4.5627882406624277E-2</c:v>
                </c:pt>
                <c:pt idx="19" formatCode="0%">
                  <c:v>-1.7553261246142721E-2</c:v>
                </c:pt>
                <c:pt idx="20" formatCode="0%">
                  <c:v>-2.4738570349508316E-2</c:v>
                </c:pt>
                <c:pt idx="21" formatCode="0%">
                  <c:v>-4.0720674031733926E-2</c:v>
                </c:pt>
                <c:pt idx="22" formatCode="0%">
                  <c:v>-5.9563044514106746E-2</c:v>
                </c:pt>
                <c:pt idx="23" formatCode="0%">
                  <c:v>-8.8080389595998579E-2</c:v>
                </c:pt>
                <c:pt idx="24" formatCode="0%">
                  <c:v>-0.13601110292693211</c:v>
                </c:pt>
                <c:pt idx="25" formatCode="0%">
                  <c:v>-0.15363205964334642</c:v>
                </c:pt>
                <c:pt idx="26" formatCode="0%">
                  <c:v>-9.6676611453412997E-2</c:v>
                </c:pt>
                <c:pt idx="27" formatCode="0%">
                  <c:v>-0.13333700625584938</c:v>
                </c:pt>
                <c:pt idx="28" formatCode="0%">
                  <c:v>-0.13849407144707904</c:v>
                </c:pt>
                <c:pt idx="29" formatCode="0%">
                  <c:v>-0.16366047432416403</c:v>
                </c:pt>
                <c:pt idx="30" formatCode="0%">
                  <c:v>-0.12810897616259409</c:v>
                </c:pt>
                <c:pt idx="31" formatCode="0%">
                  <c:v>-8.8001341126069388E-2</c:v>
                </c:pt>
                <c:pt idx="32" formatCode="0%">
                  <c:v>-5.5993525795111632E-2</c:v>
                </c:pt>
                <c:pt idx="33" formatCode="0%">
                  <c:v>-6.1201259683798276E-2</c:v>
                </c:pt>
                <c:pt idx="34" formatCode="0%">
                  <c:v>-6.4928749188429349E-2</c:v>
                </c:pt>
                <c:pt idx="35" formatCode="0%">
                  <c:v>-5.4026518547168591E-2</c:v>
                </c:pt>
                <c:pt idx="36" formatCode="0%">
                  <c:v>-2.6734448169035446E-2</c:v>
                </c:pt>
                <c:pt idx="37" formatCode="0%">
                  <c:v>-3.5085712154940434E-3</c:v>
                </c:pt>
                <c:pt idx="38" formatCode="0%">
                  <c:v>-3.4065068877661635E-2</c:v>
                </c:pt>
                <c:pt idx="39" formatCode="0%">
                  <c:v>1.9203645055745767E-2</c:v>
                </c:pt>
                <c:pt idx="40" formatCode="0%">
                  <c:v>5.5886818541780958E-2</c:v>
                </c:pt>
                <c:pt idx="41" formatCode="0%">
                  <c:v>0.12385181692174746</c:v>
                </c:pt>
                <c:pt idx="42" formatCode="0%">
                  <c:v>8.7902606859356913E-2</c:v>
                </c:pt>
                <c:pt idx="43" formatCode="0%">
                  <c:v>6.9238220201914488E-2</c:v>
                </c:pt>
                <c:pt idx="44" formatCode="0%">
                  <c:v>1.6562499368000985E-2</c:v>
                </c:pt>
                <c:pt idx="45" formatCode="0%">
                  <c:v>3.1871892562285391E-2</c:v>
                </c:pt>
                <c:pt idx="46" formatCode="0%">
                  <c:v>6.1360645617035837E-2</c:v>
                </c:pt>
                <c:pt idx="47" formatCode="0%">
                  <c:v>8.0766814350797203E-2</c:v>
                </c:pt>
                <c:pt idx="48" formatCode="0%">
                  <c:v>9.4753307073163789E-2</c:v>
                </c:pt>
                <c:pt idx="49" formatCode="0%">
                  <c:v>8.2208168464972822E-2</c:v>
                </c:pt>
                <c:pt idx="50" formatCode="0%">
                  <c:v>7.0585058804708889E-2</c:v>
                </c:pt>
                <c:pt idx="51" formatCode="0%">
                  <c:v>6.0136377338924636E-2</c:v>
                </c:pt>
                <c:pt idx="52" formatCode="0%">
                  <c:v>5.6881324594735244E-2</c:v>
                </c:pt>
                <c:pt idx="53" formatCode="0%">
                  <c:v>-2.148052500683487E-2</c:v>
                </c:pt>
                <c:pt idx="54" formatCode="0%">
                  <c:v>-3.1313037042157189E-2</c:v>
                </c:pt>
                <c:pt idx="55" formatCode="0%">
                  <c:v>-3.9976762665415742E-2</c:v>
                </c:pt>
                <c:pt idx="56" formatCode="0%">
                  <c:v>-4.7940808234162345E-3</c:v>
                </c:pt>
                <c:pt idx="57" formatCode="0%">
                  <c:v>-2.2223347426273865E-3</c:v>
                </c:pt>
                <c:pt idx="58" formatCode="0%">
                  <c:v>-2.1991844687510333E-2</c:v>
                </c:pt>
                <c:pt idx="59" formatCode="0%">
                  <c:v>-4.3711253961195705E-2</c:v>
                </c:pt>
                <c:pt idx="60" formatCode="0%">
                  <c:v>-5.7740661281123276E-2</c:v>
                </c:pt>
                <c:pt idx="61" formatCode="0%">
                  <c:v>-2.9609675198324911E-2</c:v>
                </c:pt>
                <c:pt idx="62" formatCode="0%">
                  <c:v>-4.0533884540784279E-4</c:v>
                </c:pt>
                <c:pt idx="63" formatCode="0%">
                  <c:v>-2.1629175493542218E-2</c:v>
                </c:pt>
                <c:pt idx="64" formatCode="0%">
                  <c:v>-2.2426885626877675E-2</c:v>
                </c:pt>
                <c:pt idx="65" formatCode="0%">
                  <c:v>3.5002932343804971E-2</c:v>
                </c:pt>
                <c:pt idx="66" formatCode="0%">
                  <c:v>6.2404062514280698E-2</c:v>
                </c:pt>
                <c:pt idx="67" formatCode="0%">
                  <c:v>7.6901707835094354E-2</c:v>
                </c:pt>
                <c:pt idx="68" formatCode="0%">
                  <c:v>7.1495302164118507E-2</c:v>
                </c:pt>
                <c:pt idx="69" formatCode="0%">
                  <c:v>5.0633971796055735E-2</c:v>
                </c:pt>
                <c:pt idx="70" formatCode="0%">
                  <c:v>6.2327932206641734E-2</c:v>
                </c:pt>
                <c:pt idx="71" formatCode="0%">
                  <c:v>6.7933795034317235E-2</c:v>
                </c:pt>
                <c:pt idx="72" formatCode="0%">
                  <c:v>5.2788446904289479E-2</c:v>
                </c:pt>
                <c:pt idx="73" formatCode="0%">
                  <c:v>-3.0861692764392188E-2</c:v>
                </c:pt>
                <c:pt idx="74" formatCode="0%">
                  <c:v>-0.13948816350908946</c:v>
                </c:pt>
                <c:pt idx="75" formatCode="0%">
                  <c:v>-0.21522298396682465</c:v>
                </c:pt>
                <c:pt idx="76" formatCode="0%">
                  <c:v>-0.30871355888564667</c:v>
                </c:pt>
                <c:pt idx="77" formatCode="0%">
                  <c:v>-0.39560389889546754</c:v>
                </c:pt>
                <c:pt idx="78" formatCode="0%">
                  <c:v>-0.44427374940068709</c:v>
                </c:pt>
                <c:pt idx="79" formatCode="0%">
                  <c:v>-0.49623259466209391</c:v>
                </c:pt>
                <c:pt idx="80" formatCode="0%">
                  <c:v>-0.55161468473269637</c:v>
                </c:pt>
                <c:pt idx="81" formatCode="0%">
                  <c:v>-0.59696974465262165</c:v>
                </c:pt>
                <c:pt idx="82" formatCode="0%">
                  <c:v>-0.65706179046473467</c:v>
                </c:pt>
                <c:pt idx="83" formatCode="0%">
                  <c:v>-0.71380278825288557</c:v>
                </c:pt>
                <c:pt idx="84" formatCode="0%">
                  <c:v>-0.76862619523016618</c:v>
                </c:pt>
                <c:pt idx="85" formatCode="0%">
                  <c:v>-0.75127787262665369</c:v>
                </c:pt>
                <c:pt idx="86" formatCode="0%">
                  <c:v>-0.68859598648859366</c:v>
                </c:pt>
                <c:pt idx="87" formatCode="0%">
                  <c:v>-0.56837922340497904</c:v>
                </c:pt>
                <c:pt idx="88" formatCode="0%">
                  <c:v>-0.3644920595502279</c:v>
                </c:pt>
                <c:pt idx="89" formatCode="0%">
                  <c:v>-0.18937224170486106</c:v>
                </c:pt>
                <c:pt idx="90" formatCode="0%">
                  <c:v>-4.7394408412160118E-2</c:v>
                </c:pt>
                <c:pt idx="91" formatCode="0%">
                  <c:v>0.10399026813977351</c:v>
                </c:pt>
                <c:pt idx="92" formatCode="0%">
                  <c:v>0.36038558527335923</c:v>
                </c:pt>
                <c:pt idx="93" formatCode="0%">
                  <c:v>0.52650408202482357</c:v>
                </c:pt>
                <c:pt idx="94" formatCode="0%">
                  <c:v>0.91949515721111252</c:v>
                </c:pt>
                <c:pt idx="95" formatCode="0%">
                  <c:v>1.4857541466101785</c:v>
                </c:pt>
                <c:pt idx="96" formatCode="0%">
                  <c:v>2.3863219582309068</c:v>
                </c:pt>
                <c:pt idx="97" formatCode="0%">
                  <c:v>2.5665455907965673</c:v>
                </c:pt>
                <c:pt idx="98" formatCode="0%">
                  <c:v>2.3038108179294019</c:v>
                </c:pt>
                <c:pt idx="99" formatCode="0%">
                  <c:v>1.6345617872725429</c:v>
                </c:pt>
                <c:pt idx="100" formatCode="0%">
                  <c:v>0.9587140506365166</c:v>
                </c:pt>
              </c:numCache>
            </c:numRef>
          </c:val>
          <c:extLst>
            <c:ext xmlns:c16="http://schemas.microsoft.com/office/drawing/2014/chart" uri="{C3380CC4-5D6E-409C-BE32-E72D297353CC}">
              <c16:uniqueId val="{00000000-DD1A-4808-9F54-718196194991}"/>
            </c:ext>
          </c:extLst>
        </c:ser>
        <c:dLbls>
          <c:showLegendKey val="0"/>
          <c:showVal val="0"/>
          <c:showCatName val="0"/>
          <c:showSerName val="0"/>
          <c:showPercent val="0"/>
          <c:showBubbleSize val="0"/>
        </c:dLbls>
        <c:gapWidth val="219"/>
        <c:overlap val="-27"/>
        <c:axId val="825044296"/>
        <c:axId val="825050176"/>
        <c:extLst>
          <c:ext xmlns:c15="http://schemas.microsoft.com/office/drawing/2012/chart" uri="{02D57815-91ED-43cb-92C2-25804820EDAC}">
            <c15:filteredBarSeries>
              <c15:ser>
                <c:idx val="0"/>
                <c:order val="0"/>
                <c:tx>
                  <c:strRef>
                    <c:extLst>
                      <c:ext uri="{02D57815-91ED-43cb-92C2-25804820EDAC}">
                        <c15:formulaRef>
                          <c15:sqref>'Total NI overnight trips'!$B$9</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ormulaRef>
                          <c15:sqref>'Total NI overnight trips'!$A$10:$A$110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uri="{02D57815-91ED-43cb-92C2-25804820EDAC}">
                        <c15:formulaRef>
                          <c15:sqref>'Total NI overnight trips'!$B$10:$B$110</c15:sqref>
                        </c15:formulaRef>
                      </c:ext>
                    </c:extLst>
                    <c:numCache>
                      <c:formatCode>_(* #,##0_);_(* \(#,##0\);_(* "-"??_);_(@_)</c:formatCode>
                      <c:ptCount val="101"/>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pt idx="92">
                        <c:v>19</c:v>
                      </c:pt>
                      <c:pt idx="93">
                        <c:v>19</c:v>
                      </c:pt>
                      <c:pt idx="94">
                        <c:v>20.49179824245406</c:v>
                      </c:pt>
                      <c:pt idx="95">
                        <c:v>22.126915105502153</c:v>
                      </c:pt>
                      <c:pt idx="96">
                        <c:v>23.961966479613405</c:v>
                      </c:pt>
                      <c:pt idx="97">
                        <c:v>25.439892289435768</c:v>
                      </c:pt>
                      <c:pt idx="98">
                        <c:v>26.621254115673914</c:v>
                      </c:pt>
                      <c:pt idx="99">
                        <c:v>26.568052628046203</c:v>
                      </c:pt>
                      <c:pt idx="100">
                        <c:v>25.738473650875033</c:v>
                      </c:pt>
                    </c:numCache>
                  </c:numRef>
                </c:val>
                <c:extLst>
                  <c:ext xmlns:c16="http://schemas.microsoft.com/office/drawing/2014/chart" uri="{C3380CC4-5D6E-409C-BE32-E72D297353CC}">
                    <c16:uniqueId val="{00000001-DD1A-4808-9F54-718196194991}"/>
                  </c:ext>
                </c:extLst>
              </c15:ser>
            </c15:filteredBarSeries>
          </c:ext>
        </c:extLst>
      </c:barChart>
      <c:catAx>
        <c:axId val="825044296"/>
        <c:scaling>
          <c:orientation val="minMax"/>
          <c:min val="13"/>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176"/>
        <c:crosses val="autoZero"/>
        <c:auto val="1"/>
        <c:lblAlgn val="ctr"/>
        <c:lblOffset val="100"/>
        <c:tickLblSkip val="12"/>
        <c:noMultiLvlLbl val="1"/>
      </c:catAx>
      <c:valAx>
        <c:axId val="825050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296"/>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365334064546495E-2"/>
          <c:y val="2.369336679010848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trips'!$B$9</c:f>
              <c:strCache>
                <c:ptCount val="1"/>
                <c:pt idx="0">
                  <c:v>Number of Overnight trips per 100 interviews</c:v>
                </c:pt>
              </c:strCache>
            </c:strRef>
          </c:tx>
          <c:spPr>
            <a:ln w="28575" cap="rnd">
              <a:solidFill>
                <a:schemeClr val="accent1"/>
              </a:solidFill>
              <a:round/>
            </a:ln>
            <a:effectLst/>
          </c:spPr>
          <c:marker>
            <c:symbol val="none"/>
          </c:marker>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8039-417F-B851-133978DB37DC}"/>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2-8039-417F-B851-133978DB37DC}"/>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8039-417F-B851-133978DB37DC}"/>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8039-417F-B851-133978DB37DC}"/>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8039-417F-B851-133978DB37DC}"/>
              </c:ext>
            </c:extLst>
          </c:dPt>
          <c:dPt>
            <c:idx val="7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6-8039-417F-B851-133978DB37DC}"/>
              </c:ext>
            </c:extLst>
          </c:dPt>
          <c:dPt>
            <c:idx val="7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7-8039-417F-B851-133978DB37DC}"/>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8039-417F-B851-133978DB37DC}"/>
              </c:ext>
            </c:extLst>
          </c:dPt>
          <c:dPt>
            <c:idx val="79"/>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9-8039-417F-B851-133978DB37DC}"/>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8039-417F-B851-133978DB37DC}"/>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8039-417F-B851-133978DB37DC}"/>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8039-417F-B851-133978DB37DC}"/>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8039-417F-B851-133978DB37DC}"/>
              </c:ext>
            </c:extLst>
          </c:dPt>
          <c:dPt>
            <c:idx val="8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8039-417F-B851-133978DB37DC}"/>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8039-417F-B851-133978DB37DC}"/>
              </c:ext>
            </c:extLst>
          </c:dPt>
          <c:dPt>
            <c:idx val="8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10-8039-417F-B851-133978DB37DC}"/>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8039-417F-B851-133978DB37DC}"/>
              </c:ext>
            </c:extLst>
          </c:dPt>
          <c:cat>
            <c:strRef>
              <c:f>'Total NI overnight trips'!$A$10:$A$110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'Total NI overnight trips'!$B$10:$B$110</c:f>
              <c:numCache>
                <c:formatCode>_(* #,##0_);_(* \(#,##0\);_(* "-"??_);_(@_)</c:formatCode>
                <c:ptCount val="101"/>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pt idx="92">
                  <c:v>19</c:v>
                </c:pt>
                <c:pt idx="93">
                  <c:v>19</c:v>
                </c:pt>
                <c:pt idx="94">
                  <c:v>20.49179824245406</c:v>
                </c:pt>
                <c:pt idx="95">
                  <c:v>22.126915105502153</c:v>
                </c:pt>
                <c:pt idx="96">
                  <c:v>23.961966479613405</c:v>
                </c:pt>
                <c:pt idx="97">
                  <c:v>25.439892289435768</c:v>
                </c:pt>
                <c:pt idx="98">
                  <c:v>26.621254115673914</c:v>
                </c:pt>
                <c:pt idx="99">
                  <c:v>26.568052628046203</c:v>
                </c:pt>
                <c:pt idx="100">
                  <c:v>25.738473650875033</c:v>
                </c:pt>
              </c:numCache>
            </c:numRef>
          </c:val>
          <c:smooth val="0"/>
          <c:extLst>
            <c:ext xmlns:c16="http://schemas.microsoft.com/office/drawing/2014/chart" uri="{C3380CC4-5D6E-409C-BE32-E72D297353CC}">
              <c16:uniqueId val="{00000000-8039-417F-B851-133978DB37DC}"/>
            </c:ext>
          </c:extLst>
        </c:ser>
        <c:dLbls>
          <c:showLegendKey val="0"/>
          <c:showVal val="0"/>
          <c:showCatName val="0"/>
          <c:showSerName val="0"/>
          <c:showPercent val="0"/>
          <c:showBubbleSize val="0"/>
        </c:dLbls>
        <c:smooth val="0"/>
        <c:axId val="1313753792"/>
        <c:axId val="1313754120"/>
      </c:lineChart>
      <c:catAx>
        <c:axId val="131375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4120"/>
        <c:crosses val="autoZero"/>
        <c:auto val="1"/>
        <c:lblAlgn val="ctr"/>
        <c:lblOffset val="100"/>
        <c:tickLblSkip val="12"/>
        <c:noMultiLvlLbl val="0"/>
      </c:catAx>
      <c:valAx>
        <c:axId val="1313754120"/>
        <c:scaling>
          <c:orientation val="minMax"/>
          <c:max val="40"/>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379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overnight trips taken by NI residents (per 100 interviews) by destination of trip (12 month rolling data)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'NI overnight trips by dest'!$D$9</c:f>
              <c:strCache>
                <c:ptCount val="1"/>
                <c:pt idx="0">
                  <c:v>Number of Overnight trips within NI per 100 interviews</c:v>
                </c:pt>
              </c:strCache>
            </c:strRef>
          </c:tx>
          <c:spPr>
            <a:ln w="28575" cap="rnd">
              <a:solidFill>
                <a:schemeClr val="accent3"/>
              </a:solidFill>
              <a:round/>
            </a:ln>
            <a:effectLst/>
          </c:spPr>
          <c:marker>
            <c:symbol val="none"/>
          </c:marker>
          <c:dPt>
            <c:idx val="0"/>
            <c:marker>
              <c:symbol val="none"/>
            </c:marker>
            <c:bubble3D val="0"/>
            <c:spPr>
              <a:ln w="28575" cap="rnd">
                <a:solidFill>
                  <a:schemeClr val="accent3"/>
                </a:solidFill>
                <a:prstDash val="lgDash"/>
                <a:round/>
              </a:ln>
              <a:effectLst/>
            </c:spPr>
            <c:extLst>
              <c:ext xmlns:c16="http://schemas.microsoft.com/office/drawing/2014/chart" uri="{C3380CC4-5D6E-409C-BE32-E72D297353CC}">
                <c16:uniqueId val="{00000080-AD29-49BD-B041-5C4D8119DA66}"/>
              </c:ext>
            </c:extLst>
          </c:dPt>
          <c:dPt>
            <c:idx val="7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D-8552-43BC-B274-F7E22FBA3846}"/>
              </c:ext>
            </c:extLst>
          </c:dPt>
          <c:dPt>
            <c:idx val="7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E-8552-43BC-B274-F7E22FBA3846}"/>
              </c:ext>
            </c:extLst>
          </c:dPt>
          <c:dPt>
            <c:idx val="7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F-8552-43BC-B274-F7E22FBA3846}"/>
              </c:ext>
            </c:extLst>
          </c:dPt>
          <c:dPt>
            <c:idx val="7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0-8552-43BC-B274-F7E22FBA3846}"/>
              </c:ext>
            </c:extLst>
          </c:dPt>
          <c:dPt>
            <c:idx val="7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1-8552-43BC-B274-F7E22FBA3846}"/>
              </c:ext>
            </c:extLst>
          </c:dPt>
          <c:dPt>
            <c:idx val="7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2-8552-43BC-B274-F7E22FBA3846}"/>
              </c:ext>
            </c:extLst>
          </c:dPt>
          <c:dPt>
            <c:idx val="7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3-8552-43BC-B274-F7E22FBA3846}"/>
              </c:ext>
            </c:extLst>
          </c:dPt>
          <c:dPt>
            <c:idx val="7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4-8552-43BC-B274-F7E22FBA3846}"/>
              </c:ext>
            </c:extLst>
          </c:dPt>
          <c:dPt>
            <c:idx val="8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5-8552-43BC-B274-F7E22FBA3846}"/>
              </c:ext>
            </c:extLst>
          </c:dPt>
          <c:dPt>
            <c:idx val="8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6-8552-43BC-B274-F7E22FBA3846}"/>
              </c:ext>
            </c:extLst>
          </c:dPt>
          <c:dPt>
            <c:idx val="8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7-8552-43BC-B274-F7E22FBA3846}"/>
              </c:ext>
            </c:extLst>
          </c:dPt>
          <c:dPt>
            <c:idx val="8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8-8552-43BC-B274-F7E22FBA3846}"/>
              </c:ext>
            </c:extLst>
          </c:dPt>
          <c:dPt>
            <c:idx val="8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9-8552-43BC-B274-F7E22FBA3846}"/>
              </c:ext>
            </c:extLst>
          </c:dPt>
          <c:dPt>
            <c:idx val="8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A-8552-43BC-B274-F7E22FBA3846}"/>
              </c:ext>
            </c:extLst>
          </c:dPt>
          <c:dPt>
            <c:idx val="8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B-8552-43BC-B274-F7E22FBA3846}"/>
              </c:ext>
            </c:extLst>
          </c:dPt>
          <c:dPt>
            <c:idx val="8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C-8552-43BC-B274-F7E22FBA3846}"/>
              </c:ext>
            </c:extLst>
          </c:dPt>
          <c:dPt>
            <c:idx val="8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1-AD29-49BD-B041-5C4D8119DA66}"/>
              </c:ext>
            </c:extLst>
          </c:dPt>
          <c:dPt>
            <c:idx val="8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2-AD29-49BD-B041-5C4D8119DA66}"/>
              </c:ext>
            </c:extLst>
          </c:dPt>
          <c:dPt>
            <c:idx val="9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3-AD29-49BD-B041-5C4D8119DA66}"/>
              </c:ext>
            </c:extLst>
          </c:dPt>
          <c:dPt>
            <c:idx val="9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4-AD29-49BD-B041-5C4D8119DA66}"/>
              </c:ext>
            </c:extLst>
          </c:dPt>
          <c:dPt>
            <c:idx val="9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5-AD29-49BD-B041-5C4D8119DA66}"/>
              </c:ext>
            </c:extLst>
          </c:dPt>
          <c:dPt>
            <c:idx val="9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6-AD29-49BD-B041-5C4D8119DA66}"/>
              </c:ext>
            </c:extLst>
          </c:dPt>
          <c:dPt>
            <c:idx val="9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2-2768-418A-9ED9-6BF7C604AD50}"/>
              </c:ext>
            </c:extLst>
          </c:dPt>
          <c:dPt>
            <c:idx val="9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3-2768-418A-9ED9-6BF7C604AD50}"/>
              </c:ext>
            </c:extLst>
          </c:dPt>
          <c:dPt>
            <c:idx val="9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4-2768-418A-9ED9-6BF7C604AD50}"/>
              </c:ext>
            </c:extLst>
          </c:dPt>
          <c:dPt>
            <c:idx val="9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D1-3170-4516-B2AF-F2C92588052E}"/>
              </c:ext>
            </c:extLst>
          </c:dPt>
          <c:dPt>
            <c:idx val="9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A-3170-4516-B2AF-F2C92588052E}"/>
              </c:ext>
            </c:extLst>
          </c:dPt>
          <c:dPt>
            <c:idx val="9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B-3170-4516-B2AF-F2C92588052E}"/>
              </c:ext>
            </c:extLst>
          </c:dPt>
          <c:dPt>
            <c:idx val="10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C-3170-4516-B2AF-F2C92588052E}"/>
              </c:ext>
            </c:extLst>
          </c:dPt>
          <c:cat>
            <c:strRef>
              <c:f>'NI overnight trips by dest'!$A$10:$A$110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'NI overnight trips by dest'!$D$10:$D$110</c:f>
              <c:numCache>
                <c:formatCode>_(* #,##0_);_(* \(#,##0\);_(* "-"??_);_(@_)</c:formatCode>
                <c:ptCount val="101"/>
                <c:pt idx="0">
                  <c:v>10.256709012741787</c:v>
                </c:pt>
                <c:pt idx="1">
                  <c:v>10.203098212053151</c:v>
                </c:pt>
                <c:pt idx="2">
                  <c:v>10.494195238078978</c:v>
                </c:pt>
                <c:pt idx="3">
                  <c:v>10.666548297660299</c:v>
                </c:pt>
                <c:pt idx="4">
                  <c:v>11.308488897429616</c:v>
                </c:pt>
                <c:pt idx="5">
                  <c:v>10.781159281832153</c:v>
                </c:pt>
                <c:pt idx="6">
                  <c:v>10.924934425607297</c:v>
                </c:pt>
                <c:pt idx="7">
                  <c:v>11.623155500439248</c:v>
                </c:pt>
                <c:pt idx="8">
                  <c:v>11.848662853606173</c:v>
                </c:pt>
                <c:pt idx="9">
                  <c:v>11.906841461933737</c:v>
                </c:pt>
                <c:pt idx="10">
                  <c:v>11.877430533508031</c:v>
                </c:pt>
                <c:pt idx="11">
                  <c:v>12.024250245155823</c:v>
                </c:pt>
                <c:pt idx="12">
                  <c:v>12.187341271820967</c:v>
                </c:pt>
                <c:pt idx="13">
                  <c:v>12.513625829686099</c:v>
                </c:pt>
                <c:pt idx="14">
                  <c:v>11.893969842727985</c:v>
                </c:pt>
                <c:pt idx="15">
                  <c:v>12.219702954507937</c:v>
                </c:pt>
                <c:pt idx="16">
                  <c:v>11.189504778981041</c:v>
                </c:pt>
                <c:pt idx="17">
                  <c:v>11.504404374456174</c:v>
                </c:pt>
                <c:pt idx="18">
                  <c:v>10.907490739567859</c:v>
                </c:pt>
                <c:pt idx="19">
                  <c:v>10.767904344010127</c:v>
                </c:pt>
                <c:pt idx="20">
                  <c:v>10.549519377021808</c:v>
                </c:pt>
                <c:pt idx="21">
                  <c:v>10.869413803508731</c:v>
                </c:pt>
                <c:pt idx="22">
                  <c:v>10.709921213537831</c:v>
                </c:pt>
                <c:pt idx="23">
                  <c:v>10.595024337030695</c:v>
                </c:pt>
                <c:pt idx="24">
                  <c:v>9.9244640947637706</c:v>
                </c:pt>
                <c:pt idx="25">
                  <c:v>9.4415871094506034</c:v>
                </c:pt>
                <c:pt idx="26">
                  <c:v>9.4580599776676593</c:v>
                </c:pt>
                <c:pt idx="27">
                  <c:v>8.9051548800721037</c:v>
                </c:pt>
                <c:pt idx="28">
                  <c:v>8.6187216431088309</c:v>
                </c:pt>
                <c:pt idx="29">
                  <c:v>8.3557513071457929</c:v>
                </c:pt>
                <c:pt idx="30">
                  <c:v>8.554063543432715</c:v>
                </c:pt>
                <c:pt idx="31">
                  <c:v>8.2946153474387163</c:v>
                </c:pt>
                <c:pt idx="32">
                  <c:v>8.6612036593516901</c:v>
                </c:pt>
                <c:pt idx="33">
                  <c:v>8.1732860487483538</c:v>
                </c:pt>
                <c:pt idx="34">
                  <c:v>8.0613742055393267</c:v>
                </c:pt>
                <c:pt idx="35">
                  <c:v>8.1753058114658756</c:v>
                </c:pt>
                <c:pt idx="36">
                  <c:v>8.5068371463235355</c:v>
                </c:pt>
                <c:pt idx="37">
                  <c:v>8.4071287923194138</c:v>
                </c:pt>
                <c:pt idx="38">
                  <c:v>8.6531580172241167</c:v>
                </c:pt>
                <c:pt idx="39">
                  <c:v>8.7112836343111475</c:v>
                </c:pt>
                <c:pt idx="40">
                  <c:v>9.1049209879125002</c:v>
                </c:pt>
                <c:pt idx="41">
                  <c:v>9.4204042204251284</c:v>
                </c:pt>
                <c:pt idx="42">
                  <c:v>9.505473664869573</c:v>
                </c:pt>
                <c:pt idx="43">
                  <c:v>9.6630622273522651</c:v>
                </c:pt>
                <c:pt idx="44">
                  <c:v>9.3690297299759422</c:v>
                </c:pt>
                <c:pt idx="45">
                  <c:v>9.2873303835707137</c:v>
                </c:pt>
                <c:pt idx="46">
                  <c:v>9.4606952377866307</c:v>
                </c:pt>
                <c:pt idx="47">
                  <c:v>9.4299049383180922</c:v>
                </c:pt>
                <c:pt idx="48">
                  <c:v>9.6181030578328155</c:v>
                </c:pt>
                <c:pt idx="49">
                  <c:v>9.5610944285359967</c:v>
                </c:pt>
                <c:pt idx="50">
                  <c:v>9.4916317832657597</c:v>
                </c:pt>
                <c:pt idx="51">
                  <c:v>9.6929440059778127</c:v>
                </c:pt>
                <c:pt idx="52">
                  <c:v>9.5155736831387951</c:v>
                </c:pt>
                <c:pt idx="53">
                  <c:v>9.3424027827653671</c:v>
                </c:pt>
                <c:pt idx="54">
                  <c:v>8.9801224539671818</c:v>
                </c:pt>
                <c:pt idx="55">
                  <c:v>8.6809801239765232</c:v>
                </c:pt>
                <c:pt idx="56">
                  <c:v>8.6842702756214756</c:v>
                </c:pt>
                <c:pt idx="57">
                  <c:v>8.9659384984661674</c:v>
                </c:pt>
                <c:pt idx="58">
                  <c:v>9.19093164610039</c:v>
                </c:pt>
                <c:pt idx="59">
                  <c:v>9.18094626984497</c:v>
                </c:pt>
                <c:pt idx="60">
                  <c:v>8.839195967332337</c:v>
                </c:pt>
                <c:pt idx="61">
                  <c:v>9.2838097884705473</c:v>
                </c:pt>
                <c:pt idx="62">
                  <c:v>9.4219508824049001</c:v>
                </c:pt>
                <c:pt idx="63">
                  <c:v>9.2140873225065523</c:v>
                </c:pt>
                <c:pt idx="64">
                  <c:v>9.3879101825824822</c:v>
                </c:pt>
                <c:pt idx="65">
                  <c:v>9.4884186265966992</c:v>
                </c:pt>
                <c:pt idx="66">
                  <c:v>9.6128728088765936</c:v>
                </c:pt>
                <c:pt idx="67">
                  <c:v>9.5941040401078244</c:v>
                </c:pt>
                <c:pt idx="68">
                  <c:v>9.6731756675612353</c:v>
                </c:pt>
                <c:pt idx="69">
                  <c:v>9.7077968758158839</c:v>
                </c:pt>
                <c:pt idx="70">
                  <c:v>9.6559860533251065</c:v>
                </c:pt>
                <c:pt idx="71">
                  <c:v>9.5768728486947126</c:v>
                </c:pt>
                <c:pt idx="72">
                  <c:v>9.7802861923519568</c:v>
                </c:pt>
                <c:pt idx="73">
                  <c:v>9.0481169388412397</c:v>
                </c:pt>
                <c:pt idx="74">
                  <c:v>7.95315812371991</c:v>
                </c:pt>
                <c:pt idx="75">
                  <c:v>7.3447168961229536</c:v>
                </c:pt>
                <c:pt idx="76">
                  <c:v>6.9827164355170552</c:v>
                </c:pt>
                <c:pt idx="77">
                  <c:v>6.6152175813624687</c:v>
                </c:pt>
                <c:pt idx="78">
                  <c:v>6.2237034501029846</c:v>
                </c:pt>
                <c:pt idx="79">
                  <c:v>5.9022882849378195</c:v>
                </c:pt>
                <c:pt idx="80">
                  <c:v>5.4733314158668822</c:v>
                </c:pt>
                <c:pt idx="81">
                  <c:v>4.9625197314217582</c:v>
                </c:pt>
                <c:pt idx="82">
                  <c:v>4.458171133622681</c:v>
                </c:pt>
                <c:pt idx="83">
                  <c:v>3.9403340931351227</c:v>
                </c:pt>
                <c:pt idx="84">
                  <c:v>3.1537920825383212</c:v>
                </c:pt>
                <c:pt idx="85">
                  <c:v>3.3905345067807451</c:v>
                </c:pt>
                <c:pt idx="86">
                  <c:v>4.0883388398226188</c:v>
                </c:pt>
                <c:pt idx="87">
                  <c:v>5.2892008464075158</c:v>
                </c:pt>
                <c:pt idx="88">
                  <c:v>6.430273523565007</c:v>
                </c:pt>
                <c:pt idx="89">
                  <c:v>7.117088466203934</c:v>
                </c:pt>
                <c:pt idx="90">
                  <c:v>8.1502663370764026</c:v>
                </c:pt>
                <c:pt idx="91">
                  <c:v>8.5518434398801411</c:v>
                </c:pt>
                <c:pt idx="92">
                  <c:v>9.1317788864797897</c:v>
                </c:pt>
                <c:pt idx="93">
                  <c:v>9.1933022038170602</c:v>
                </c:pt>
                <c:pt idx="94">
                  <c:v>9.5834160018255954</c:v>
                </c:pt>
                <c:pt idx="95">
                  <c:v>10.215780305476359</c:v>
                </c:pt>
                <c:pt idx="96">
                  <c:v>10.962899871601966</c:v>
                </c:pt>
                <c:pt idx="97">
                  <c:v>11.147395691873651</c:v>
                </c:pt>
                <c:pt idx="98">
                  <c:v>11.234332704605716</c:v>
                </c:pt>
                <c:pt idx="99">
                  <c:v>10.553901901224094</c:v>
                </c:pt>
                <c:pt idx="100">
                  <c:v>9.6374280081883423</c:v>
                </c:pt>
              </c:numCache>
            </c:numRef>
          </c:val>
          <c:smooth val="0"/>
          <c:extLst>
            <c:ext xmlns:c16="http://schemas.microsoft.com/office/drawing/2014/chart" uri="{C3380CC4-5D6E-409C-BE32-E72D297353CC}">
              <c16:uniqueId val="{00000002-8552-43BC-B274-F7E22FBA3846}"/>
            </c:ext>
          </c:extLst>
        </c:ser>
        <c:ser>
          <c:idx val="4"/>
          <c:order val="4"/>
          <c:tx>
            <c:strRef>
              <c:f>'NI overnight trips by dest'!$F$9</c:f>
              <c:strCache>
                <c:ptCount val="1"/>
                <c:pt idx="0">
                  <c:v>Number of Overnight trips to ROI per 100 interviews</c:v>
                </c:pt>
              </c:strCache>
            </c:strRef>
          </c:tx>
          <c:spPr>
            <a:ln w="28575" cap="rnd">
              <a:solidFill>
                <a:schemeClr val="accent6"/>
              </a:solidFill>
              <a:round/>
            </a:ln>
            <a:effectLst/>
          </c:spPr>
          <c:marker>
            <c:symbol val="none"/>
          </c:marker>
          <c:dPt>
            <c:idx val="7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E-8552-43BC-B274-F7E22FBA3846}"/>
              </c:ext>
            </c:extLst>
          </c:dPt>
          <c:dPt>
            <c:idx val="7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B-8552-43BC-B274-F7E22FBA3846}"/>
              </c:ext>
            </c:extLst>
          </c:dPt>
          <c:dPt>
            <c:idx val="7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C-8552-43BC-B274-F7E22FBA3846}"/>
              </c:ext>
            </c:extLst>
          </c:dPt>
          <c:dPt>
            <c:idx val="7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0-8552-43BC-B274-F7E22FBA3846}"/>
              </c:ext>
            </c:extLst>
          </c:dPt>
          <c:dPt>
            <c:idx val="7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1-8552-43BC-B274-F7E22FBA3846}"/>
              </c:ext>
            </c:extLst>
          </c:dPt>
          <c:dPt>
            <c:idx val="7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2-8552-43BC-B274-F7E22FBA3846}"/>
              </c:ext>
            </c:extLst>
          </c:dPt>
          <c:dPt>
            <c:idx val="7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3-8552-43BC-B274-F7E22FBA3846}"/>
              </c:ext>
            </c:extLst>
          </c:dPt>
          <c:dPt>
            <c:idx val="8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4-8552-43BC-B274-F7E22FBA3846}"/>
              </c:ext>
            </c:extLst>
          </c:dPt>
          <c:dPt>
            <c:idx val="8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5-8552-43BC-B274-F7E22FBA3846}"/>
              </c:ext>
            </c:extLst>
          </c:dPt>
          <c:dPt>
            <c:idx val="8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6-8552-43BC-B274-F7E22FBA3846}"/>
              </c:ext>
            </c:extLst>
          </c:dPt>
          <c:dPt>
            <c:idx val="8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7-8552-43BC-B274-F7E22FBA3846}"/>
              </c:ext>
            </c:extLst>
          </c:dPt>
          <c:dPt>
            <c:idx val="8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8-8552-43BC-B274-F7E22FBA3846}"/>
              </c:ext>
            </c:extLst>
          </c:dPt>
          <c:dPt>
            <c:idx val="8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9-8552-43BC-B274-F7E22FBA3846}"/>
              </c:ext>
            </c:extLst>
          </c:dPt>
          <c:dPt>
            <c:idx val="8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A-8552-43BC-B274-F7E22FBA3846}"/>
              </c:ext>
            </c:extLst>
          </c:dPt>
          <c:dPt>
            <c:idx val="8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D-8552-43BC-B274-F7E22FBA3846}"/>
              </c:ext>
            </c:extLst>
          </c:dPt>
          <c:dPt>
            <c:idx val="8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7-AD29-49BD-B041-5C4D8119DA66}"/>
              </c:ext>
            </c:extLst>
          </c:dPt>
          <c:dPt>
            <c:idx val="8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8-AD29-49BD-B041-5C4D8119DA66}"/>
              </c:ext>
            </c:extLst>
          </c:dPt>
          <c:dPt>
            <c:idx val="9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9-AD29-49BD-B041-5C4D8119DA66}"/>
              </c:ext>
            </c:extLst>
          </c:dPt>
          <c:dPt>
            <c:idx val="9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A-AD29-49BD-B041-5C4D8119DA66}"/>
              </c:ext>
            </c:extLst>
          </c:dPt>
          <c:dPt>
            <c:idx val="9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B-AD29-49BD-B041-5C4D8119DA66}"/>
              </c:ext>
            </c:extLst>
          </c:dPt>
          <c:dPt>
            <c:idx val="9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C-AD29-49BD-B041-5C4D8119DA66}"/>
              </c:ext>
            </c:extLst>
          </c:dPt>
          <c:dPt>
            <c:idx val="9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5-2768-418A-9ED9-6BF7C604AD50}"/>
              </c:ext>
            </c:extLst>
          </c:dPt>
          <c:dPt>
            <c:idx val="9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6-2768-418A-9ED9-6BF7C604AD50}"/>
              </c:ext>
            </c:extLst>
          </c:dPt>
          <c:dPt>
            <c:idx val="9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7-2768-418A-9ED9-6BF7C604AD50}"/>
              </c:ext>
            </c:extLst>
          </c:dPt>
          <c:dPt>
            <c:idx val="9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D-3170-4516-B2AF-F2C92588052E}"/>
              </c:ext>
            </c:extLst>
          </c:dPt>
          <c:dPt>
            <c:idx val="9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E-3170-4516-B2AF-F2C92588052E}"/>
              </c:ext>
            </c:extLst>
          </c:dPt>
          <c:dPt>
            <c:idx val="9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F-3170-4516-B2AF-F2C92588052E}"/>
              </c:ext>
            </c:extLst>
          </c:dPt>
          <c:dPt>
            <c:idx val="10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D0-3170-4516-B2AF-F2C92588052E}"/>
              </c:ext>
            </c:extLst>
          </c:dPt>
          <c:cat>
            <c:strRef>
              <c:f>'NI overnight trips by dest'!$A$10:$A$110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'NI overnight trips by dest'!$F$10:$F$110</c:f>
              <c:numCache>
                <c:formatCode>_(* #,##0_);_(* \(#,##0\);_(* "-"??_);_(@_)</c:formatCode>
                <c:ptCount val="101"/>
                <c:pt idx="0">
                  <c:v>8.133302324769307</c:v>
                </c:pt>
                <c:pt idx="1">
                  <c:v>8.7697103507843899</c:v>
                </c:pt>
                <c:pt idx="2">
                  <c:v>9.1855124900751477</c:v>
                </c:pt>
                <c:pt idx="3">
                  <c:v>9.6044436494954368</c:v>
                </c:pt>
                <c:pt idx="4">
                  <c:v>9.7366343934400739</c:v>
                </c:pt>
                <c:pt idx="5">
                  <c:v>9.5443621757112975</c:v>
                </c:pt>
                <c:pt idx="6">
                  <c:v>9.3779745093236322</c:v>
                </c:pt>
                <c:pt idx="7">
                  <c:v>9.2882170836159759</c:v>
                </c:pt>
                <c:pt idx="8">
                  <c:v>9.0334659246094979</c:v>
                </c:pt>
                <c:pt idx="9">
                  <c:v>9.1463123631758965</c:v>
                </c:pt>
                <c:pt idx="10">
                  <c:v>9.4092336236341012</c:v>
                </c:pt>
                <c:pt idx="11">
                  <c:v>9.4440553364644089</c:v>
                </c:pt>
                <c:pt idx="12">
                  <c:v>9.6218863684549749</c:v>
                </c:pt>
                <c:pt idx="13">
                  <c:v>9.2518685321374914</c:v>
                </c:pt>
                <c:pt idx="14">
                  <c:v>8.5203417663258669</c:v>
                </c:pt>
                <c:pt idx="15">
                  <c:v>8.1905590349488904</c:v>
                </c:pt>
                <c:pt idx="16">
                  <c:v>8.5208515797743072</c:v>
                </c:pt>
                <c:pt idx="17">
                  <c:v>8.4479805836419217</c:v>
                </c:pt>
                <c:pt idx="18">
                  <c:v>8.4318258522973153</c:v>
                </c:pt>
                <c:pt idx="19">
                  <c:v>7.976192380143142</c:v>
                </c:pt>
                <c:pt idx="20">
                  <c:v>8.0395353066145603</c:v>
                </c:pt>
                <c:pt idx="21">
                  <c:v>7.9330430367005063</c:v>
                </c:pt>
                <c:pt idx="22">
                  <c:v>8.0034916833449259</c:v>
                </c:pt>
                <c:pt idx="23">
                  <c:v>8.050490652582825</c:v>
                </c:pt>
                <c:pt idx="24">
                  <c:v>7.9684732035958747</c:v>
                </c:pt>
                <c:pt idx="25">
                  <c:v>7.7120265405162227</c:v>
                </c:pt>
                <c:pt idx="26">
                  <c:v>8.0400304164852159</c:v>
                </c:pt>
                <c:pt idx="27">
                  <c:v>8.0416758350174327</c:v>
                </c:pt>
                <c:pt idx="28">
                  <c:v>7.822953588650206</c:v>
                </c:pt>
                <c:pt idx="29">
                  <c:v>7.6083173642816204</c:v>
                </c:pt>
                <c:pt idx="30">
                  <c:v>7.9739167686003105</c:v>
                </c:pt>
                <c:pt idx="31">
                  <c:v>8.1846865702575169</c:v>
                </c:pt>
                <c:pt idx="32">
                  <c:v>8.2660577639100552</c:v>
                </c:pt>
                <c:pt idx="33">
                  <c:v>8.0642506134270189</c:v>
                </c:pt>
                <c:pt idx="34">
                  <c:v>7.7027772663668506</c:v>
                </c:pt>
                <c:pt idx="35">
                  <c:v>7.7169967734239382</c:v>
                </c:pt>
                <c:pt idx="36">
                  <c:v>7.5555158792037389</c:v>
                </c:pt>
                <c:pt idx="37">
                  <c:v>7.7686128890806154</c:v>
                </c:pt>
                <c:pt idx="38">
                  <c:v>7.6443805722657059</c:v>
                </c:pt>
                <c:pt idx="39">
                  <c:v>7.7671044778962122</c:v>
                </c:pt>
                <c:pt idx="40">
                  <c:v>7.2673489386380377</c:v>
                </c:pt>
                <c:pt idx="41">
                  <c:v>7.6772353200304799</c:v>
                </c:pt>
                <c:pt idx="42">
                  <c:v>7.3810071065228549</c:v>
                </c:pt>
                <c:pt idx="43">
                  <c:v>7.2581414476380433</c:v>
                </c:pt>
                <c:pt idx="44">
                  <c:v>7.141355617031782</c:v>
                </c:pt>
                <c:pt idx="45">
                  <c:v>7.6133962851508823</c:v>
                </c:pt>
                <c:pt idx="46">
                  <c:v>7.8222221322746002</c:v>
                </c:pt>
                <c:pt idx="47">
                  <c:v>7.911781545309009</c:v>
                </c:pt>
                <c:pt idx="48">
                  <c:v>7.9662675187668039</c:v>
                </c:pt>
                <c:pt idx="49">
                  <c:v>7.5590948615139153</c:v>
                </c:pt>
                <c:pt idx="50">
                  <c:v>7.4691735664924446</c:v>
                </c:pt>
                <c:pt idx="51">
                  <c:v>7.7326655108769629</c:v>
                </c:pt>
                <c:pt idx="52">
                  <c:v>8.1225616599271948</c:v>
                </c:pt>
                <c:pt idx="53">
                  <c:v>7.6776766845918036</c:v>
                </c:pt>
                <c:pt idx="54">
                  <c:v>7.6203968282048047</c:v>
                </c:pt>
                <c:pt idx="55">
                  <c:v>7.6517826484723734</c:v>
                </c:pt>
                <c:pt idx="56">
                  <c:v>7.7721028733449256</c:v>
                </c:pt>
                <c:pt idx="57">
                  <c:v>7.6128539886058446</c:v>
                </c:pt>
                <c:pt idx="58">
                  <c:v>7.5188909228573948</c:v>
                </c:pt>
                <c:pt idx="59">
                  <c:v>7.4268751438155185</c:v>
                </c:pt>
                <c:pt idx="60">
                  <c:v>7.4388688800245015</c:v>
                </c:pt>
                <c:pt idx="61">
                  <c:v>7.4769786361220625</c:v>
                </c:pt>
                <c:pt idx="62">
                  <c:v>7.5485469860826813</c:v>
                </c:pt>
                <c:pt idx="63">
                  <c:v>7.5052383494099288</c:v>
                </c:pt>
                <c:pt idx="64">
                  <c:v>7.0870769325377019</c:v>
                </c:pt>
                <c:pt idx="65">
                  <c:v>7.273799022686271</c:v>
                </c:pt>
                <c:pt idx="66">
                  <c:v>7.454942547369793</c:v>
                </c:pt>
                <c:pt idx="67">
                  <c:v>7.4737113161385604</c:v>
                </c:pt>
                <c:pt idx="68">
                  <c:v>7.4160070272735288</c:v>
                </c:pt>
                <c:pt idx="69">
                  <c:v>7.3953363795932354</c:v>
                </c:pt>
                <c:pt idx="70">
                  <c:v>7.5470163968795871</c:v>
                </c:pt>
                <c:pt idx="71">
                  <c:v>7.6778108328873094</c:v>
                </c:pt>
                <c:pt idx="72">
                  <c:v>7.4237780544642877</c:v>
                </c:pt>
                <c:pt idx="73">
                  <c:v>6.915647973163475</c:v>
                </c:pt>
                <c:pt idx="74">
                  <c:v>6.2799798103817013</c:v>
                </c:pt>
                <c:pt idx="75">
                  <c:v>5.4839599098841898</c:v>
                </c:pt>
                <c:pt idx="76">
                  <c:v>4.8814829234094557</c:v>
                </c:pt>
                <c:pt idx="77">
                  <c:v>4.4629732403254474</c:v>
                </c:pt>
                <c:pt idx="78">
                  <c:v>4.3969799423992963</c:v>
                </c:pt>
                <c:pt idx="79">
                  <c:v>4.149857820277175</c:v>
                </c:pt>
                <c:pt idx="80">
                  <c:v>3.6636906991290652</c:v>
                </c:pt>
                <c:pt idx="81">
                  <c:v>3.3404460028940153</c:v>
                </c:pt>
                <c:pt idx="82">
                  <c:v>2.7902152609699828</c:v>
                </c:pt>
                <c:pt idx="83">
                  <c:v>2.2454965000523162</c:v>
                </c:pt>
                <c:pt idx="84">
                  <c:v>1.9519102308562912</c:v>
                </c:pt>
                <c:pt idx="85">
                  <c:v>1.9519102308562912</c:v>
                </c:pt>
                <c:pt idx="86">
                  <c:v>2.0358669652064969</c:v>
                </c:pt>
                <c:pt idx="87">
                  <c:v>2.6740051033446353</c:v>
                </c:pt>
                <c:pt idx="88">
                  <c:v>3.85671981290327</c:v>
                </c:pt>
                <c:pt idx="89">
                  <c:v>4.4058042726866082</c:v>
                </c:pt>
                <c:pt idx="90">
                  <c:v>4.7323654296168662</c:v>
                </c:pt>
                <c:pt idx="91">
                  <c:v>4.9941342077407835</c:v>
                </c:pt>
                <c:pt idx="92">
                  <c:v>5.6422968064159207</c:v>
                </c:pt>
                <c:pt idx="93">
                  <c:v>5.703820123753192</c:v>
                </c:pt>
                <c:pt idx="94">
                  <c:v>6.1542705742036432</c:v>
                </c:pt>
                <c:pt idx="95">
                  <c:v>6.7386662988833157</c:v>
                </c:pt>
                <c:pt idx="96">
                  <c:v>7.1985137641143613</c:v>
                </c:pt>
                <c:pt idx="97">
                  <c:v>7.8907812667266919</c:v>
                </c:pt>
                <c:pt idx="98">
                  <c:v>8.4517759206170116</c:v>
                </c:pt>
                <c:pt idx="99">
                  <c:v>8.447020792911065</c:v>
                </c:pt>
                <c:pt idx="100">
                  <c:v>8.0226904774146739</c:v>
                </c:pt>
              </c:numCache>
            </c:numRef>
          </c:val>
          <c:smooth val="0"/>
          <c:extLst>
            <c:ext xmlns:c16="http://schemas.microsoft.com/office/drawing/2014/chart" uri="{C3380CC4-5D6E-409C-BE32-E72D297353CC}">
              <c16:uniqueId val="{00000004-8552-43BC-B274-F7E22FBA3846}"/>
            </c:ext>
          </c:extLst>
        </c:ser>
        <c:ser>
          <c:idx val="6"/>
          <c:order val="6"/>
          <c:tx>
            <c:strRef>
              <c:f>'NI overnight trips by dest'!$H$9</c:f>
              <c:strCache>
                <c:ptCount val="1"/>
                <c:pt idx="0">
                  <c:v>Number of Overnight trips to GB per 100 interviews</c:v>
                </c:pt>
              </c:strCache>
            </c:strRef>
          </c:tx>
          <c:spPr>
            <a:ln w="28575" cap="rnd">
              <a:solidFill>
                <a:schemeClr val="accent1">
                  <a:lumMod val="60000"/>
                </a:schemeClr>
              </a:solidFill>
              <a:round/>
            </a:ln>
            <a:effectLst/>
          </c:spPr>
          <c:marker>
            <c:symbol val="none"/>
          </c:marker>
          <c:dPt>
            <c:idx val="7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C-8552-43BC-B274-F7E22FBA3846}"/>
              </c:ext>
            </c:extLst>
          </c:dPt>
          <c:dPt>
            <c:idx val="7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D-8552-43BC-B274-F7E22FBA3846}"/>
              </c:ext>
            </c:extLst>
          </c:dPt>
          <c:dPt>
            <c:idx val="7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E-8552-43BC-B274-F7E22FBA3846}"/>
              </c:ext>
            </c:extLst>
          </c:dPt>
          <c:dPt>
            <c:idx val="7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F-8552-43BC-B274-F7E22FBA3846}"/>
              </c:ext>
            </c:extLst>
          </c:dPt>
          <c:dPt>
            <c:idx val="7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0-8552-43BC-B274-F7E22FBA3846}"/>
              </c:ext>
            </c:extLst>
          </c:dPt>
          <c:dPt>
            <c:idx val="7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1-8552-43BC-B274-F7E22FBA3846}"/>
              </c:ext>
            </c:extLst>
          </c:dPt>
          <c:dPt>
            <c:idx val="7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2-8552-43BC-B274-F7E22FBA3846}"/>
              </c:ext>
            </c:extLst>
          </c:dPt>
          <c:dPt>
            <c:idx val="7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3-8552-43BC-B274-F7E22FBA3846}"/>
              </c:ext>
            </c:extLst>
          </c:dPt>
          <c:dPt>
            <c:idx val="8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4-8552-43BC-B274-F7E22FBA3846}"/>
              </c:ext>
            </c:extLst>
          </c:dPt>
          <c:dPt>
            <c:idx val="8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5-8552-43BC-B274-F7E22FBA3846}"/>
              </c:ext>
            </c:extLst>
          </c:dPt>
          <c:dPt>
            <c:idx val="8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6-8552-43BC-B274-F7E22FBA3846}"/>
              </c:ext>
            </c:extLst>
          </c:dPt>
          <c:dPt>
            <c:idx val="8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7-8552-43BC-B274-F7E22FBA3846}"/>
              </c:ext>
            </c:extLst>
          </c:dPt>
          <c:dPt>
            <c:idx val="8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8-8552-43BC-B274-F7E22FBA3846}"/>
              </c:ext>
            </c:extLst>
          </c:dPt>
          <c:dPt>
            <c:idx val="8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9-8552-43BC-B274-F7E22FBA3846}"/>
              </c:ext>
            </c:extLst>
          </c:dPt>
          <c:dPt>
            <c:idx val="8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A-8552-43BC-B274-F7E22FBA3846}"/>
              </c:ext>
            </c:extLst>
          </c:dPt>
          <c:dPt>
            <c:idx val="8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B-8552-43BC-B274-F7E22FBA3846}"/>
              </c:ext>
            </c:extLst>
          </c:dPt>
          <c:dPt>
            <c:idx val="8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D-AD29-49BD-B041-5C4D8119DA66}"/>
              </c:ext>
            </c:extLst>
          </c:dPt>
          <c:dPt>
            <c:idx val="8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E-AD29-49BD-B041-5C4D8119DA66}"/>
              </c:ext>
            </c:extLst>
          </c:dPt>
          <c:dPt>
            <c:idx val="9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F-AD29-49BD-B041-5C4D8119DA66}"/>
              </c:ext>
            </c:extLst>
          </c:dPt>
          <c:dPt>
            <c:idx val="9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0-AD29-49BD-B041-5C4D8119DA66}"/>
              </c:ext>
            </c:extLst>
          </c:dPt>
          <c:dPt>
            <c:idx val="9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1-AD29-49BD-B041-5C4D8119DA66}"/>
              </c:ext>
            </c:extLst>
          </c:dPt>
          <c:dPt>
            <c:idx val="9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2-AD29-49BD-B041-5C4D8119DA66}"/>
              </c:ext>
            </c:extLst>
          </c:dPt>
          <c:dPt>
            <c:idx val="9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8-2768-418A-9ED9-6BF7C604AD50}"/>
              </c:ext>
            </c:extLst>
          </c:dPt>
          <c:dPt>
            <c:idx val="9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9-2768-418A-9ED9-6BF7C604AD50}"/>
              </c:ext>
            </c:extLst>
          </c:dPt>
          <c:dPt>
            <c:idx val="9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A-2768-418A-9ED9-6BF7C604AD50}"/>
              </c:ext>
            </c:extLst>
          </c:dPt>
          <c:dPt>
            <c:idx val="9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2-3170-4516-B2AF-F2C92588052E}"/>
              </c:ext>
            </c:extLst>
          </c:dPt>
          <c:dPt>
            <c:idx val="9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3-3170-4516-B2AF-F2C92588052E}"/>
              </c:ext>
            </c:extLst>
          </c:dPt>
          <c:dPt>
            <c:idx val="9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4-3170-4516-B2AF-F2C92588052E}"/>
              </c:ext>
            </c:extLst>
          </c:dPt>
          <c:dPt>
            <c:idx val="10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5-3170-4516-B2AF-F2C92588052E}"/>
              </c:ext>
            </c:extLst>
          </c:dPt>
          <c:cat>
            <c:strRef>
              <c:f>'NI overnight trips by dest'!$A$10:$A$110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'NI overnight trips by dest'!$H$10:$H$110</c:f>
              <c:numCache>
                <c:formatCode>_(* #,##0_);_(* \(#,##0\);_(* "-"??_);_(@_)</c:formatCode>
                <c:ptCount val="101"/>
                <c:pt idx="0">
                  <c:v>5.1862554479207734</c:v>
                </c:pt>
                <c:pt idx="1">
                  <c:v>5.275858476301778</c:v>
                </c:pt>
                <c:pt idx="2">
                  <c:v>5.0295273883710543</c:v>
                </c:pt>
                <c:pt idx="3">
                  <c:v>5.1377938229642153</c:v>
                </c:pt>
                <c:pt idx="4">
                  <c:v>5.121123551914617</c:v>
                </c:pt>
                <c:pt idx="5">
                  <c:v>5.2734868683620517</c:v>
                </c:pt>
                <c:pt idx="6">
                  <c:v>5.0148491097242935</c:v>
                </c:pt>
                <c:pt idx="7">
                  <c:v>5.3218583006025399</c:v>
                </c:pt>
                <c:pt idx="8">
                  <c:v>5.2697413867834992</c:v>
                </c:pt>
                <c:pt idx="9">
                  <c:v>5.5671544448718313</c:v>
                </c:pt>
                <c:pt idx="10">
                  <c:v>5.6950164569702952</c:v>
                </c:pt>
                <c:pt idx="11">
                  <c:v>5.8271968362853457</c:v>
                </c:pt>
                <c:pt idx="12">
                  <c:v>6.0425911076535979</c:v>
                </c:pt>
                <c:pt idx="13">
                  <c:v>6.0108630428940453</c:v>
                </c:pt>
                <c:pt idx="14">
                  <c:v>6.1238774821261712</c:v>
                </c:pt>
                <c:pt idx="15">
                  <c:v>6.2151245559494281</c:v>
                </c:pt>
                <c:pt idx="16">
                  <c:v>6.1600757984785277</c:v>
                </c:pt>
                <c:pt idx="17">
                  <c:v>6.0298769272724613</c:v>
                </c:pt>
                <c:pt idx="18">
                  <c:v>5.9625286637216677</c:v>
                </c:pt>
                <c:pt idx="19">
                  <c:v>5.7993376217487791</c:v>
                </c:pt>
                <c:pt idx="20">
                  <c:v>5.8781988598278945</c:v>
                </c:pt>
                <c:pt idx="21">
                  <c:v>5.534082662144832</c:v>
                </c:pt>
                <c:pt idx="22">
                  <c:v>5.4678474513045039</c:v>
                </c:pt>
                <c:pt idx="23">
                  <c:v>5.5000942289908679</c:v>
                </c:pt>
                <c:pt idx="24">
                  <c:v>5.5577768304761941</c:v>
                </c:pt>
                <c:pt idx="25">
                  <c:v>5.5659970731975426</c:v>
                </c:pt>
                <c:pt idx="26">
                  <c:v>5.9942916468409546</c:v>
                </c:pt>
                <c:pt idx="27">
                  <c:v>5.7263552507166713</c:v>
                </c:pt>
                <c:pt idx="28">
                  <c:v>5.4120502804150261</c:v>
                </c:pt>
                <c:pt idx="29">
                  <c:v>5.2486154454473448</c:v>
                </c:pt>
                <c:pt idx="30">
                  <c:v>5.4072155943676732</c:v>
                </c:pt>
                <c:pt idx="31">
                  <c:v>5.643879243483612</c:v>
                </c:pt>
                <c:pt idx="32">
                  <c:v>5.7487641317735729</c:v>
                </c:pt>
                <c:pt idx="33">
                  <c:v>6.2516545309611367</c:v>
                </c:pt>
                <c:pt idx="34">
                  <c:v>6.3180009047886356</c:v>
                </c:pt>
                <c:pt idx="35">
                  <c:v>6.1751036363383864</c:v>
                </c:pt>
                <c:pt idx="36">
                  <c:v>6.0358365384176746</c:v>
                </c:pt>
                <c:pt idx="37">
                  <c:v>5.9524768968115174</c:v>
                </c:pt>
                <c:pt idx="38">
                  <c:v>5.6584807087556088</c:v>
                </c:pt>
                <c:pt idx="39">
                  <c:v>5.8321897447077049</c:v>
                </c:pt>
                <c:pt idx="40">
                  <c:v>6.2275494353537475</c:v>
                </c:pt>
                <c:pt idx="41">
                  <c:v>6.4611623508206097</c:v>
                </c:pt>
                <c:pt idx="42">
                  <c:v>6.4834254227160351</c:v>
                </c:pt>
                <c:pt idx="43">
                  <c:v>6.3616499648861016</c:v>
                </c:pt>
                <c:pt idx="44">
                  <c:v>6.1506444900656216</c:v>
                </c:pt>
                <c:pt idx="45">
                  <c:v>6.1234113745972127</c:v>
                </c:pt>
                <c:pt idx="46">
                  <c:v>6.1391718158895685</c:v>
                </c:pt>
                <c:pt idx="47">
                  <c:v>6.3421882676136452</c:v>
                </c:pt>
                <c:pt idx="48">
                  <c:v>6.4034634119985956</c:v>
                </c:pt>
                <c:pt idx="49">
                  <c:v>6.5276432722182518</c:v>
                </c:pt>
                <c:pt idx="50">
                  <c:v>6.3781016012663265</c:v>
                </c:pt>
                <c:pt idx="51">
                  <c:v>6.3088480080522409</c:v>
                </c:pt>
                <c:pt idx="52">
                  <c:v>6.2876409341733499</c:v>
                </c:pt>
                <c:pt idx="53">
                  <c:v>5.9946526748338389</c:v>
                </c:pt>
                <c:pt idx="54">
                  <c:v>6.1133459854914358</c:v>
                </c:pt>
                <c:pt idx="55">
                  <c:v>6.1314633959610312</c:v>
                </c:pt>
                <c:pt idx="56">
                  <c:v>6.1101208651018917</c:v>
                </c:pt>
                <c:pt idx="57">
                  <c:v>5.7724302332936128</c:v>
                </c:pt>
                <c:pt idx="58">
                  <c:v>5.6225347318717454</c:v>
                </c:pt>
                <c:pt idx="59">
                  <c:v>5.6356338276046616</c:v>
                </c:pt>
                <c:pt idx="60">
                  <c:v>5.7553220616426728</c:v>
                </c:pt>
                <c:pt idx="61">
                  <c:v>5.8089580146688693</c:v>
                </c:pt>
                <c:pt idx="62">
                  <c:v>6.0292417120851471</c:v>
                </c:pt>
                <c:pt idx="63">
                  <c:v>5.93296052807713</c:v>
                </c:pt>
                <c:pt idx="64">
                  <c:v>6.0579823832034467</c:v>
                </c:pt>
                <c:pt idx="65">
                  <c:v>6.3525679171052492</c:v>
                </c:pt>
                <c:pt idx="66">
                  <c:v>6.3309545676683578</c:v>
                </c:pt>
                <c:pt idx="67">
                  <c:v>6.2464951082088991</c:v>
                </c:pt>
                <c:pt idx="68">
                  <c:v>6.4331697301549209</c:v>
                </c:pt>
                <c:pt idx="69">
                  <c:v>6.6255003244147748</c:v>
                </c:pt>
                <c:pt idx="70">
                  <c:v>6.8222869151449688</c:v>
                </c:pt>
                <c:pt idx="71">
                  <c:v>6.6279771046024019</c:v>
                </c:pt>
                <c:pt idx="72">
                  <c:v>6.4142075859548342</c:v>
                </c:pt>
                <c:pt idx="73">
                  <c:v>5.9217320172597541</c:v>
                </c:pt>
                <c:pt idx="74">
                  <c:v>5.3647350372987965</c:v>
                </c:pt>
                <c:pt idx="75">
                  <c:v>5.0413519527216835</c:v>
                </c:pt>
                <c:pt idx="76">
                  <c:v>4.2771598129836912</c:v>
                </c:pt>
                <c:pt idx="77">
                  <c:v>3.6892582839013062</c:v>
                </c:pt>
                <c:pt idx="78">
                  <c:v>3.5487755449028242</c:v>
                </c:pt>
                <c:pt idx="79">
                  <c:v>3.4267785479058275</c:v>
                </c:pt>
                <c:pt idx="80">
                  <c:v>2.9983017648663064</c:v>
                </c:pt>
                <c:pt idx="81">
                  <c:v>2.6340134986487795</c:v>
                </c:pt>
                <c:pt idx="82">
                  <c:v>2.1304636228944314</c:v>
                </c:pt>
                <c:pt idx="83">
                  <c:v>1.870154111100117</c:v>
                </c:pt>
                <c:pt idx="84">
                  <c:v>1.4410664868905414</c:v>
                </c:pt>
                <c:pt idx="85">
                  <c:v>1.4158139616380161</c:v>
                </c:pt>
                <c:pt idx="86">
                  <c:v>1.5521525736396999</c:v>
                </c:pt>
                <c:pt idx="87">
                  <c:v>1.7398402613273876</c:v>
                </c:pt>
                <c:pt idx="88">
                  <c:v>2.4428279590426776</c:v>
                </c:pt>
                <c:pt idx="89">
                  <c:v>2.9025154290839006</c:v>
                </c:pt>
                <c:pt idx="90">
                  <c:v>2.8016806500074471</c:v>
                </c:pt>
                <c:pt idx="91">
                  <c:v>2.8179059874944667</c:v>
                </c:pt>
                <c:pt idx="92">
                  <c:v>3.0245413740810698</c:v>
                </c:pt>
                <c:pt idx="93">
                  <c:v>3.1583545892896336</c:v>
                </c:pt>
                <c:pt idx="94">
                  <c:v>3.3754400958488251</c:v>
                </c:pt>
                <c:pt idx="95">
                  <c:v>3.5318208826622941</c:v>
                </c:pt>
                <c:pt idx="96">
                  <c:v>3.9468051805537252</c:v>
                </c:pt>
                <c:pt idx="97">
                  <c:v>4.1908403599337323</c:v>
                </c:pt>
                <c:pt idx="98">
                  <c:v>4.2942348886583703</c:v>
                </c:pt>
                <c:pt idx="99">
                  <c:v>4.5660603654018805</c:v>
                </c:pt>
                <c:pt idx="100">
                  <c:v>4.2528276788224471</c:v>
                </c:pt>
              </c:numCache>
            </c:numRef>
          </c:val>
          <c:smooth val="0"/>
          <c:extLst>
            <c:ext xmlns:c16="http://schemas.microsoft.com/office/drawing/2014/chart" uri="{C3380CC4-5D6E-409C-BE32-E72D297353CC}">
              <c16:uniqueId val="{00000006-8552-43BC-B274-F7E22FBA3846}"/>
            </c:ext>
          </c:extLst>
        </c:ser>
        <c:ser>
          <c:idx val="8"/>
          <c:order val="8"/>
          <c:tx>
            <c:strRef>
              <c:f>'NI overnight trips by dest'!$J$9</c:f>
              <c:strCache>
                <c:ptCount val="1"/>
                <c:pt idx="0">
                  <c:v>Number of Overnight trips to Other places per 100 interviews</c:v>
                </c:pt>
              </c:strCache>
            </c:strRef>
          </c:tx>
          <c:spPr>
            <a:ln w="28575" cap="rnd">
              <a:solidFill>
                <a:srgbClr val="C00000"/>
              </a:solidFill>
              <a:round/>
            </a:ln>
            <a:effectLst/>
          </c:spPr>
          <c:marker>
            <c:symbol val="none"/>
          </c:marker>
          <c:dPt>
            <c:idx val="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C-8552-43BC-B274-F7E22FBA3846}"/>
              </c:ext>
            </c:extLst>
          </c:dPt>
          <c:dPt>
            <c:idx val="7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D-8552-43BC-B274-F7E22FBA3846}"/>
              </c:ext>
            </c:extLst>
          </c:dPt>
          <c:dPt>
            <c:idx val="7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E-8552-43BC-B274-F7E22FBA3846}"/>
              </c:ext>
            </c:extLst>
          </c:dPt>
          <c:dPt>
            <c:idx val="7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1F-8552-43BC-B274-F7E22FBA3846}"/>
              </c:ext>
            </c:extLst>
          </c:dPt>
          <c:dPt>
            <c:idx val="7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F-8552-43BC-B274-F7E22FBA3846}"/>
              </c:ext>
            </c:extLst>
          </c:dPt>
          <c:dPt>
            <c:idx val="7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0-8552-43BC-B274-F7E22FBA3846}"/>
              </c:ext>
            </c:extLst>
          </c:dPt>
          <c:dPt>
            <c:idx val="7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1-8552-43BC-B274-F7E22FBA3846}"/>
              </c:ext>
            </c:extLst>
          </c:dPt>
          <c:dPt>
            <c:idx val="7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2-8552-43BC-B274-F7E22FBA3846}"/>
              </c:ext>
            </c:extLst>
          </c:dPt>
          <c:dPt>
            <c:idx val="7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3-8552-43BC-B274-F7E22FBA3846}"/>
              </c:ext>
            </c:extLst>
          </c:dPt>
          <c:dPt>
            <c:idx val="8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4-8552-43BC-B274-F7E22FBA3846}"/>
              </c:ext>
            </c:extLst>
          </c:dPt>
          <c:dPt>
            <c:idx val="8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5-8552-43BC-B274-F7E22FBA3846}"/>
              </c:ext>
            </c:extLst>
          </c:dPt>
          <c:dPt>
            <c:idx val="8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6-8552-43BC-B274-F7E22FBA3846}"/>
              </c:ext>
            </c:extLst>
          </c:dPt>
          <c:dPt>
            <c:idx val="8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7-8552-43BC-B274-F7E22FBA3846}"/>
              </c:ext>
            </c:extLst>
          </c:dPt>
          <c:dPt>
            <c:idx val="8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8-8552-43BC-B274-F7E22FBA3846}"/>
              </c:ext>
            </c:extLst>
          </c:dPt>
          <c:dPt>
            <c:idx val="8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9-8552-43BC-B274-F7E22FBA3846}"/>
              </c:ext>
            </c:extLst>
          </c:dPt>
          <c:dPt>
            <c:idx val="8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A-8552-43BC-B274-F7E22FBA3846}"/>
              </c:ext>
            </c:extLst>
          </c:dPt>
          <c:dPt>
            <c:idx val="8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B-8552-43BC-B274-F7E22FBA3846}"/>
              </c:ext>
            </c:extLst>
          </c:dPt>
          <c:dPt>
            <c:idx val="8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3-AD29-49BD-B041-5C4D8119DA66}"/>
              </c:ext>
            </c:extLst>
          </c:dPt>
          <c:dPt>
            <c:idx val="8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4-AD29-49BD-B041-5C4D8119DA66}"/>
              </c:ext>
            </c:extLst>
          </c:dPt>
          <c:dPt>
            <c:idx val="9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5-AD29-49BD-B041-5C4D8119DA66}"/>
              </c:ext>
            </c:extLst>
          </c:dPt>
          <c:dPt>
            <c:idx val="9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6-AD29-49BD-B041-5C4D8119DA66}"/>
              </c:ext>
            </c:extLst>
          </c:dPt>
          <c:dPt>
            <c:idx val="9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7-AD29-49BD-B041-5C4D8119DA66}"/>
              </c:ext>
            </c:extLst>
          </c:dPt>
          <c:dPt>
            <c:idx val="9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8-AD29-49BD-B041-5C4D8119DA66}"/>
              </c:ext>
            </c:extLst>
          </c:dPt>
          <c:dPt>
            <c:idx val="9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B-2768-418A-9ED9-6BF7C604AD50}"/>
              </c:ext>
            </c:extLst>
          </c:dPt>
          <c:dPt>
            <c:idx val="9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C-2768-418A-9ED9-6BF7C604AD50}"/>
              </c:ext>
            </c:extLst>
          </c:dPt>
          <c:dPt>
            <c:idx val="9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D-2768-418A-9ED9-6BF7C604AD50}"/>
              </c:ext>
            </c:extLst>
          </c:dPt>
          <c:dPt>
            <c:idx val="9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6-3170-4516-B2AF-F2C92588052E}"/>
              </c:ext>
            </c:extLst>
          </c:dPt>
          <c:dPt>
            <c:idx val="9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7-3170-4516-B2AF-F2C92588052E}"/>
              </c:ext>
            </c:extLst>
          </c:dPt>
          <c:dPt>
            <c:idx val="9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8-3170-4516-B2AF-F2C92588052E}"/>
              </c:ext>
            </c:extLst>
          </c:dPt>
          <c:dPt>
            <c:idx val="10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9-3170-4516-B2AF-F2C92588052E}"/>
              </c:ext>
            </c:extLst>
          </c:dPt>
          <c:cat>
            <c:strRef>
              <c:f>'NI overnight trips by dest'!$A$10:$A$110</c:f>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f>'NI overnight trips by dest'!$J$10:$J$110</c:f>
              <c:numCache>
                <c:formatCode>_(* #,##0_);_(* \(#,##0\);_(* "-"??_);_(@_)</c:formatCode>
                <c:ptCount val="101"/>
                <c:pt idx="0">
                  <c:v>5.2997012551314651</c:v>
                </c:pt>
                <c:pt idx="1">
                  <c:v>5.2533895775412818</c:v>
                </c:pt>
                <c:pt idx="2">
                  <c:v>5.185885385175653</c:v>
                </c:pt>
                <c:pt idx="3">
                  <c:v>5.0657784655962264</c:v>
                </c:pt>
                <c:pt idx="4">
                  <c:v>5.2546481311094908</c:v>
                </c:pt>
                <c:pt idx="5">
                  <c:v>5.0052618413247503</c:v>
                </c:pt>
                <c:pt idx="6">
                  <c:v>4.9475492836121928</c:v>
                </c:pt>
                <c:pt idx="7">
                  <c:v>5.0607600248780358</c:v>
                </c:pt>
                <c:pt idx="8">
                  <c:v>5.0590714061681412</c:v>
                </c:pt>
                <c:pt idx="9">
                  <c:v>5.0818914637449009</c:v>
                </c:pt>
                <c:pt idx="10">
                  <c:v>5.1208098524169845</c:v>
                </c:pt>
                <c:pt idx="11">
                  <c:v>5.370531278714342</c:v>
                </c:pt>
                <c:pt idx="12">
                  <c:v>5.6379910527643249</c:v>
                </c:pt>
                <c:pt idx="13">
                  <c:v>5.6337034764454668</c:v>
                </c:pt>
                <c:pt idx="14">
                  <c:v>5.6647902449187004</c:v>
                </c:pt>
                <c:pt idx="15">
                  <c:v>5.8703410976902077</c:v>
                </c:pt>
                <c:pt idx="16">
                  <c:v>5.9555356032999391</c:v>
                </c:pt>
                <c:pt idx="17">
                  <c:v>6.1174262927685668</c:v>
                </c:pt>
                <c:pt idx="18">
                  <c:v>6.3444039564550909</c:v>
                </c:pt>
                <c:pt idx="19">
                  <c:v>6.2012449657642543</c:v>
                </c:pt>
                <c:pt idx="20">
                  <c:v>5.9715739539703376</c:v>
                </c:pt>
                <c:pt idx="21">
                  <c:v>6.0747252899263025</c:v>
                </c:pt>
                <c:pt idx="22">
                  <c:v>6.0091080496705747</c:v>
                </c:pt>
                <c:pt idx="23">
                  <c:v>5.6431875034612267</c:v>
                </c:pt>
                <c:pt idx="24">
                  <c:v>5.4841097040524724</c:v>
                </c:pt>
                <c:pt idx="25">
                  <c:v>5.5575936920160451</c:v>
                </c:pt>
                <c:pt idx="26">
                  <c:v>5.5973223741865885</c:v>
                </c:pt>
                <c:pt idx="27">
                  <c:v>5.4896586372543243</c:v>
                </c:pt>
                <c:pt idx="28">
                  <c:v>5.5645343954599502</c:v>
                </c:pt>
                <c:pt idx="29">
                  <c:v>5.6335538683723678</c:v>
                </c:pt>
                <c:pt idx="30">
                  <c:v>5.6568847197002414</c:v>
                </c:pt>
                <c:pt idx="31">
                  <c:v>5.9159251385689036</c:v>
                </c:pt>
                <c:pt idx="32">
                  <c:v>6.0584246697487165</c:v>
                </c:pt>
                <c:pt idx="33">
                  <c:v>6.060865885278754</c:v>
                </c:pt>
                <c:pt idx="34">
                  <c:v>6.1479931635522229</c:v>
                </c:pt>
                <c:pt idx="35">
                  <c:v>6.1120055222348988</c:v>
                </c:pt>
                <c:pt idx="36">
                  <c:v>6.0630777209028377</c:v>
                </c:pt>
                <c:pt idx="37">
                  <c:v>6.049773251503118</c:v>
                </c:pt>
                <c:pt idx="38">
                  <c:v>6.1427423324010428</c:v>
                </c:pt>
                <c:pt idx="39">
                  <c:v>6.3930960176627707</c:v>
                </c:pt>
                <c:pt idx="40">
                  <c:v>6.3507598619190517</c:v>
                </c:pt>
                <c:pt idx="41">
                  <c:v>6.6123914459573871</c:v>
                </c:pt>
                <c:pt idx="42">
                  <c:v>6.6475902477003075</c:v>
                </c:pt>
                <c:pt idx="43">
                  <c:v>6.6976304761192313</c:v>
                </c:pt>
                <c:pt idx="44">
                  <c:v>6.5493347013985304</c:v>
                </c:pt>
                <c:pt idx="45">
                  <c:v>6.4358633869468234</c:v>
                </c:pt>
                <c:pt idx="46">
                  <c:v>6.5402763105086841</c:v>
                </c:pt>
                <c:pt idx="47">
                  <c:v>6.7714983090213181</c:v>
                </c:pt>
                <c:pt idx="48">
                  <c:v>6.8418065028602006</c:v>
                </c:pt>
                <c:pt idx="49">
                  <c:v>6.8466203667883159</c:v>
                </c:pt>
                <c:pt idx="50">
                  <c:v>6.7432074216606255</c:v>
                </c:pt>
                <c:pt idx="51">
                  <c:v>6.6953513128058573</c:v>
                </c:pt>
                <c:pt idx="52">
                  <c:v>6.6715502406198919</c:v>
                </c:pt>
                <c:pt idx="53">
                  <c:v>6.5083681220761029</c:v>
                </c:pt>
                <c:pt idx="54">
                  <c:v>6.3636921961501764</c:v>
                </c:pt>
                <c:pt idx="55">
                  <c:v>6.3177352494862875</c:v>
                </c:pt>
                <c:pt idx="56">
                  <c:v>6.503833675924704</c:v>
                </c:pt>
                <c:pt idx="57">
                  <c:v>7.0433087252036755</c:v>
                </c:pt>
                <c:pt idx="58">
                  <c:v>6.9710805071613962</c:v>
                </c:pt>
                <c:pt idx="59">
                  <c:v>6.8806752726768465</c:v>
                </c:pt>
                <c:pt idx="60">
                  <c:v>7.016129753422808</c:v>
                </c:pt>
                <c:pt idx="61">
                  <c:v>7.0217756432150376</c:v>
                </c:pt>
                <c:pt idx="62">
                  <c:v>7.0701813426051769</c:v>
                </c:pt>
                <c:pt idx="63">
                  <c:v>7.1193509621334359</c:v>
                </c:pt>
                <c:pt idx="64">
                  <c:v>7.3781542772313431</c:v>
                </c:pt>
                <c:pt idx="65">
                  <c:v>7.4417097790084039</c:v>
                </c:pt>
                <c:pt idx="66">
                  <c:v>7.4933452536332572</c:v>
                </c:pt>
                <c:pt idx="67">
                  <c:v>7.6810329413209448</c:v>
                </c:pt>
                <c:pt idx="68">
                  <c:v>7.6263671272093063</c:v>
                </c:pt>
                <c:pt idx="69">
                  <c:v>7.1542597419186409</c:v>
                </c:pt>
                <c:pt idx="70">
                  <c:v>7.1045711277592671</c:v>
                </c:pt>
                <c:pt idx="71">
                  <c:v>7.2199824406444142</c:v>
                </c:pt>
                <c:pt idx="72">
                  <c:v>6.9647236975807925</c:v>
                </c:pt>
                <c:pt idx="73">
                  <c:v>6.7927806902719308</c:v>
                </c:pt>
                <c:pt idx="74">
                  <c:v>6.2776499053398691</c:v>
                </c:pt>
                <c:pt idx="75">
                  <c:v>5.4940678157876297</c:v>
                </c:pt>
                <c:pt idx="76">
                  <c:v>4.5357951326241164</c:v>
                </c:pt>
                <c:pt idx="77">
                  <c:v>3.7007775445872948</c:v>
                </c:pt>
                <c:pt idx="78">
                  <c:v>2.9981004032957754</c:v>
                </c:pt>
                <c:pt idx="79">
                  <c:v>2.1355190719644441</c:v>
                </c:pt>
                <c:pt idx="80">
                  <c:v>1.8313045567233133</c:v>
                </c:pt>
                <c:pt idx="81">
                  <c:v>1.5097611483631845</c:v>
                </c:pt>
                <c:pt idx="82">
                  <c:v>1.2967686031022689</c:v>
                </c:pt>
                <c:pt idx="83">
                  <c:v>0.84550506519613156</c:v>
                </c:pt>
                <c:pt idx="84">
                  <c:v>0.52933523683118122</c:v>
                </c:pt>
                <c:pt idx="85">
                  <c:v>0.37466351965946415</c:v>
                </c:pt>
                <c:pt idx="86">
                  <c:v>0.38138329685432143</c:v>
                </c:pt>
                <c:pt idx="87">
                  <c:v>0.38138329685432143</c:v>
                </c:pt>
                <c:pt idx="88">
                  <c:v>0.41067445092579186</c:v>
                </c:pt>
                <c:pt idx="89">
                  <c:v>0.54544900114469075</c:v>
                </c:pt>
                <c:pt idx="90">
                  <c:v>0.66960060516699504</c:v>
                </c:pt>
                <c:pt idx="91">
                  <c:v>0.87431027979489406</c:v>
                </c:pt>
                <c:pt idx="92">
                  <c:v>0.99115343519984023</c:v>
                </c:pt>
                <c:pt idx="93">
                  <c:v>1.295693856019331</c:v>
                </c:pt>
                <c:pt idx="94">
                  <c:v>1.3786715705759929</c:v>
                </c:pt>
                <c:pt idx="95">
                  <c:v>1.6406476184801844</c:v>
                </c:pt>
                <c:pt idx="96">
                  <c:v>1.8537476633433514</c:v>
                </c:pt>
                <c:pt idx="97">
                  <c:v>2.2108749709016937</c:v>
                </c:pt>
                <c:pt idx="98">
                  <c:v>2.6409106017928203</c:v>
                </c:pt>
                <c:pt idx="99">
                  <c:v>3.001069568509164</c:v>
                </c:pt>
                <c:pt idx="100">
                  <c:v>3.8255274864495723</c:v>
                </c:pt>
              </c:numCache>
            </c:numRef>
          </c:val>
          <c:smooth val="0"/>
          <c:extLst>
            <c:ext xmlns:c16="http://schemas.microsoft.com/office/drawing/2014/chart" uri="{C3380CC4-5D6E-409C-BE32-E72D297353CC}">
              <c16:uniqueId val="{00000008-8552-43BC-B274-F7E22FBA3846}"/>
            </c:ext>
          </c:extLst>
        </c:ser>
        <c:dLbls>
          <c:showLegendKey val="0"/>
          <c:showVal val="0"/>
          <c:showCatName val="0"/>
          <c:showSerName val="0"/>
          <c:showPercent val="0"/>
          <c:showBubbleSize val="0"/>
        </c:dLbls>
        <c:smooth val="0"/>
        <c:axId val="1112528512"/>
        <c:axId val="1112540976"/>
        <c:extLst>
          <c:ext xmlns:c15="http://schemas.microsoft.com/office/drawing/2012/chart" uri="{02D57815-91ED-43cb-92C2-25804820EDAC}">
            <c15:filteredLineSeries>
              <c15:ser>
                <c:idx val="0"/>
                <c:order val="0"/>
                <c:tx>
                  <c:strRef>
                    <c:extLst>
                      <c:ext uri="{02D57815-91ED-43cb-92C2-25804820EDAC}">
                        <c15:formulaRef>
                          <c15:sqref>'NI overnight trips by dest'!$B$9</c15:sqref>
                        </c15:formulaRef>
                      </c:ext>
                    </c:extLst>
                    <c:strCache>
                      <c:ptCount val="1"/>
                      <c:pt idx="0">
                        <c:v>Number of Overnight trips per 100 interviews</c:v>
                      </c:pt>
                    </c:strCache>
                  </c:strRef>
                </c:tx>
                <c:spPr>
                  <a:ln w="28575" cap="rnd">
                    <a:solidFill>
                      <a:schemeClr val="accent1"/>
                    </a:solidFill>
                    <a:round/>
                  </a:ln>
                  <a:effectLst/>
                </c:spPr>
                <c:marker>
                  <c:symbol val="none"/>
                </c:marker>
                <c:cat>
                  <c:strRef>
                    <c:extLst>
                      <c:ex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uri="{02D57815-91ED-43cb-92C2-25804820EDAC}">
                        <c15:formulaRef>
                          <c15:sqref>'NI overnight trips by dest'!$B$10:$B$110</c15:sqref>
                        </c15:formulaRef>
                      </c:ext>
                    </c:extLst>
                    <c:numCache>
                      <c:formatCode>_(* #,##0_);_(* \(#,##0\);_(* "-"??_);_(@_)</c:formatCode>
                      <c:ptCount val="101"/>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pt idx="92">
                        <c:v>18.789770502176619</c:v>
                      </c:pt>
                      <c:pt idx="93">
                        <c:v>19.351170772879218</c:v>
                      </c:pt>
                      <c:pt idx="94">
                        <c:v>20.49179824245406</c:v>
                      </c:pt>
                      <c:pt idx="95">
                        <c:v>22.126915105502153</c:v>
                      </c:pt>
                      <c:pt idx="96">
                        <c:v>23.961966479613405</c:v>
                      </c:pt>
                      <c:pt idx="97">
                        <c:v>25.439892289435768</c:v>
                      </c:pt>
                      <c:pt idx="98">
                        <c:v>26.621254115673914</c:v>
                      </c:pt>
                      <c:pt idx="99">
                        <c:v>26.568052628046203</c:v>
                      </c:pt>
                      <c:pt idx="100">
                        <c:v>25.738473650875033</c:v>
                      </c:pt>
                    </c:numCache>
                  </c:numRef>
                </c:val>
                <c:smooth val="0"/>
                <c:extLst>
                  <c:ext xmlns:c16="http://schemas.microsoft.com/office/drawing/2014/chart" uri="{C3380CC4-5D6E-409C-BE32-E72D297353CC}">
                    <c16:uniqueId val="{00000000-8552-43BC-B274-F7E22FBA3846}"/>
                  </c:ext>
                </c:extLst>
              </c15:ser>
            </c15:filteredLineSeries>
            <c15:filteredLineSeries>
              <c15:ser>
                <c:idx val="1"/>
                <c:order val="1"/>
                <c:tx>
                  <c:strRef>
                    <c:extLst>
                      <c:ext xmlns:c15="http://schemas.microsoft.com/office/drawing/2012/chart" uri="{02D57815-91ED-43cb-92C2-25804820EDAC}">
                        <c15:formulaRef>
                          <c15:sqref>'NI overnight trips by dest'!$C$9</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dest'!$C$10:$C$110</c15:sqref>
                        </c15:formulaRef>
                      </c:ext>
                    </c:extLst>
                    <c:numCache>
                      <c:formatCode>0%</c:formatCode>
                      <c:ptCount val="101"/>
                      <c:pt idx="12">
                        <c:v>0.15978137091886485</c:v>
                      </c:pt>
                      <c:pt idx="13">
                        <c:v>0.13246548588998683</c:v>
                      </c:pt>
                      <c:pt idx="14">
                        <c:v>7.7198512522021548E-2</c:v>
                      </c:pt>
                      <c:pt idx="15">
                        <c:v>6.6322963365346183E-2</c:v>
                      </c:pt>
                      <c:pt idx="16">
                        <c:v>1.2891828414708624E-2</c:v>
                      </c:pt>
                      <c:pt idx="17">
                        <c:v>4.8863050899024922E-2</c:v>
                      </c:pt>
                      <c:pt idx="18">
                        <c:v>4.5627882406624277E-2</c:v>
                      </c:pt>
                      <c:pt idx="19">
                        <c:v>-1.7553261246142721E-2</c:v>
                      </c:pt>
                      <c:pt idx="20">
                        <c:v>-2.4738570349508316E-2</c:v>
                      </c:pt>
                      <c:pt idx="21">
                        <c:v>-4.0720674031733926E-2</c:v>
                      </c:pt>
                      <c:pt idx="22">
                        <c:v>-5.9563044514106746E-2</c:v>
                      </c:pt>
                      <c:pt idx="23">
                        <c:v>-8.8080389595998579E-2</c:v>
                      </c:pt>
                      <c:pt idx="24">
                        <c:v>-0.13601110292693211</c:v>
                      </c:pt>
                      <c:pt idx="25">
                        <c:v>-0.15363205964334642</c:v>
                      </c:pt>
                      <c:pt idx="26">
                        <c:v>-9.6676611453412997E-2</c:v>
                      </c:pt>
                      <c:pt idx="27">
                        <c:v>-0.13333700625584938</c:v>
                      </c:pt>
                      <c:pt idx="28">
                        <c:v>-0.13849407144707904</c:v>
                      </c:pt>
                      <c:pt idx="29">
                        <c:v>-0.16366047432416403</c:v>
                      </c:pt>
                      <c:pt idx="30">
                        <c:v>-0.12810897616259409</c:v>
                      </c:pt>
                      <c:pt idx="31">
                        <c:v>-8.8001341126069388E-2</c:v>
                      </c:pt>
                      <c:pt idx="32">
                        <c:v>-5.5993525795111632E-2</c:v>
                      </c:pt>
                      <c:pt idx="33">
                        <c:v>-6.1201259683798276E-2</c:v>
                      </c:pt>
                      <c:pt idx="34">
                        <c:v>-6.4928749188429349E-2</c:v>
                      </c:pt>
                      <c:pt idx="35">
                        <c:v>-5.4026518547168591E-2</c:v>
                      </c:pt>
                      <c:pt idx="36">
                        <c:v>-2.6734448169035446E-2</c:v>
                      </c:pt>
                      <c:pt idx="37">
                        <c:v>-3.5085712154940434E-3</c:v>
                      </c:pt>
                      <c:pt idx="38">
                        <c:v>-3.4065068877661635E-2</c:v>
                      </c:pt>
                      <c:pt idx="39">
                        <c:v>1.9203645055745767E-2</c:v>
                      </c:pt>
                      <c:pt idx="40">
                        <c:v>5.5886818541780958E-2</c:v>
                      </c:pt>
                      <c:pt idx="41">
                        <c:v>0.12385181692174746</c:v>
                      </c:pt>
                      <c:pt idx="42">
                        <c:v>8.7902606859356913E-2</c:v>
                      </c:pt>
                      <c:pt idx="43">
                        <c:v>6.9238220201914488E-2</c:v>
                      </c:pt>
                      <c:pt idx="44">
                        <c:v>1.6562499368000985E-2</c:v>
                      </c:pt>
                      <c:pt idx="45">
                        <c:v>3.1871892562285391E-2</c:v>
                      </c:pt>
                      <c:pt idx="46">
                        <c:v>6.1360645617035837E-2</c:v>
                      </c:pt>
                      <c:pt idx="47">
                        <c:v>8.0766814350797203E-2</c:v>
                      </c:pt>
                      <c:pt idx="48">
                        <c:v>9.4753307073163789E-2</c:v>
                      </c:pt>
                      <c:pt idx="49">
                        <c:v>8.2208168464972822E-2</c:v>
                      </c:pt>
                      <c:pt idx="50">
                        <c:v>7.0585058804708889E-2</c:v>
                      </c:pt>
                      <c:pt idx="51">
                        <c:v>6.0136377338924636E-2</c:v>
                      </c:pt>
                      <c:pt idx="52">
                        <c:v>5.6881324594735244E-2</c:v>
                      </c:pt>
                      <c:pt idx="53">
                        <c:v>-2.148052500683487E-2</c:v>
                      </c:pt>
                      <c:pt idx="54">
                        <c:v>-3.1313037042157189E-2</c:v>
                      </c:pt>
                      <c:pt idx="55">
                        <c:v>-3.9976762665415742E-2</c:v>
                      </c:pt>
                      <c:pt idx="56">
                        <c:v>-4.7940808234162345E-3</c:v>
                      </c:pt>
                      <c:pt idx="57">
                        <c:v>-2.2223347426273865E-3</c:v>
                      </c:pt>
                      <c:pt idx="58">
                        <c:v>-2.1991844687510333E-2</c:v>
                      </c:pt>
                      <c:pt idx="59">
                        <c:v>-4.3711253961195705E-2</c:v>
                      </c:pt>
                      <c:pt idx="60">
                        <c:v>-5.7740661281123276E-2</c:v>
                      </c:pt>
                      <c:pt idx="61">
                        <c:v>-2.9609675198324911E-2</c:v>
                      </c:pt>
                      <c:pt idx="62">
                        <c:v>-4.0533884540784279E-4</c:v>
                      </c:pt>
                      <c:pt idx="63">
                        <c:v>-2.1629175493542218E-2</c:v>
                      </c:pt>
                      <c:pt idx="64">
                        <c:v>-2.2426885626877675E-2</c:v>
                      </c:pt>
                      <c:pt idx="65">
                        <c:v>3.5002932343804971E-2</c:v>
                      </c:pt>
                      <c:pt idx="66">
                        <c:v>6.2404062514280698E-2</c:v>
                      </c:pt>
                      <c:pt idx="67">
                        <c:v>7.6901707835094354E-2</c:v>
                      </c:pt>
                      <c:pt idx="68">
                        <c:v>7.1495302164118507E-2</c:v>
                      </c:pt>
                      <c:pt idx="69">
                        <c:v>5.0633971796055735E-2</c:v>
                      </c:pt>
                      <c:pt idx="70">
                        <c:v>6.2327932206641734E-2</c:v>
                      </c:pt>
                      <c:pt idx="71">
                        <c:v>6.7933795034317235E-2</c:v>
                      </c:pt>
                      <c:pt idx="72">
                        <c:v>5.2788446904289479E-2</c:v>
                      </c:pt>
                      <c:pt idx="73">
                        <c:v>-3.0861692764392188E-2</c:v>
                      </c:pt>
                      <c:pt idx="74">
                        <c:v>-0.13948816350908946</c:v>
                      </c:pt>
                      <c:pt idx="75">
                        <c:v>-0.21522298396682465</c:v>
                      </c:pt>
                      <c:pt idx="76">
                        <c:v>-0.30871355888564667</c:v>
                      </c:pt>
                      <c:pt idx="77">
                        <c:v>-0.39560389889546754</c:v>
                      </c:pt>
                      <c:pt idx="78">
                        <c:v>-0.44427374940068709</c:v>
                      </c:pt>
                      <c:pt idx="79">
                        <c:v>-0.49623259466209391</c:v>
                      </c:pt>
                      <c:pt idx="80">
                        <c:v>-0.55161468473269637</c:v>
                      </c:pt>
                      <c:pt idx="81">
                        <c:v>-0.59696974465262165</c:v>
                      </c:pt>
                      <c:pt idx="82">
                        <c:v>-0.65706179046473467</c:v>
                      </c:pt>
                      <c:pt idx="83">
                        <c:v>-0.71380278825288557</c:v>
                      </c:pt>
                      <c:pt idx="84">
                        <c:v>-0.76862619523016618</c:v>
                      </c:pt>
                      <c:pt idx="85">
                        <c:v>-0.75127787262665369</c:v>
                      </c:pt>
                      <c:pt idx="86">
                        <c:v>-0.68859598648859366</c:v>
                      </c:pt>
                      <c:pt idx="87">
                        <c:v>-0.56837922340497904</c:v>
                      </c:pt>
                      <c:pt idx="88">
                        <c:v>-0.3644920595502279</c:v>
                      </c:pt>
                      <c:pt idx="89">
                        <c:v>-0.18937224170486106</c:v>
                      </c:pt>
                      <c:pt idx="90">
                        <c:v>-4.7394408412160118E-2</c:v>
                      </c:pt>
                      <c:pt idx="91">
                        <c:v>0.10399026813977351</c:v>
                      </c:pt>
                      <c:pt idx="92">
                        <c:v>0.34533331272398116</c:v>
                      </c:pt>
                      <c:pt idx="93">
                        <c:v>0.5547179566715571</c:v>
                      </c:pt>
                      <c:pt idx="94">
                        <c:v>0.91949515721111252</c:v>
                      </c:pt>
                      <c:pt idx="95">
                        <c:v>1.4857541466101785</c:v>
                      </c:pt>
                      <c:pt idx="96">
                        <c:v>2.3863219582309068</c:v>
                      </c:pt>
                      <c:pt idx="97">
                        <c:v>2.5665455907965673</c:v>
                      </c:pt>
                      <c:pt idx="98">
                        <c:v>2.3038108179294019</c:v>
                      </c:pt>
                      <c:pt idx="99">
                        <c:v>1.6345617872725429</c:v>
                      </c:pt>
                      <c:pt idx="100">
                        <c:v>0.9587140506365166</c:v>
                      </c:pt>
                    </c:numCache>
                  </c:numRef>
                </c:val>
                <c:smooth val="0"/>
                <c:extLst xmlns:c15="http://schemas.microsoft.com/office/drawing/2012/chart">
                  <c:ext xmlns:c16="http://schemas.microsoft.com/office/drawing/2014/chart" uri="{C3380CC4-5D6E-409C-BE32-E72D297353CC}">
                    <c16:uniqueId val="{00000001-8552-43BC-B274-F7E22FBA3846}"/>
                  </c:ext>
                </c:extLst>
              </c15:ser>
            </c15:filteredLineSeries>
            <c15:filteredLineSeries>
              <c15:ser>
                <c:idx val="3"/>
                <c:order val="3"/>
                <c:tx>
                  <c:strRef>
                    <c:extLst>
                      <c:ext xmlns:c15="http://schemas.microsoft.com/office/drawing/2012/chart" uri="{02D57815-91ED-43cb-92C2-25804820EDAC}">
                        <c15:formulaRef>
                          <c15:sqref>'NI overnight trips by dest'!$E$9</c15:sqref>
                        </c15:formulaRef>
                      </c:ext>
                    </c:extLst>
                    <c:strCache>
                      <c:ptCount val="1"/>
                      <c:pt idx="0">
                        <c:v>Percentage change (%) year on year in NI overnight trips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dest'!$E$10:$E$110</c15:sqref>
                        </c15:formulaRef>
                      </c:ext>
                    </c:extLst>
                    <c:numCache>
                      <c:formatCode>0%</c:formatCode>
                      <c:ptCount val="101"/>
                      <c:pt idx="12">
                        <c:v>0.18823116232319539</c:v>
                      </c:pt>
                      <c:pt idx="13">
                        <c:v>0.2264535310366286</c:v>
                      </c:pt>
                      <c:pt idx="14">
                        <c:v>0.13338560727075283</c:v>
                      </c:pt>
                      <c:pt idx="15">
                        <c:v>0.14560986492587505</c:v>
                      </c:pt>
                      <c:pt idx="16">
                        <c:v>-1.0521663816252181E-2</c:v>
                      </c:pt>
                      <c:pt idx="17">
                        <c:v>6.7084167269729114E-2</c:v>
                      </c:pt>
                      <c:pt idx="18">
                        <c:v>-1.5966856513620698E-3</c:v>
                      </c:pt>
                      <c:pt idx="19">
                        <c:v>-7.3581666905927615E-2</c:v>
                      </c:pt>
                      <c:pt idx="20">
                        <c:v>-0.10964473313450453</c:v>
                      </c:pt>
                      <c:pt idx="21">
                        <c:v>-8.7128703421614398E-2</c:v>
                      </c:pt>
                      <c:pt idx="22">
                        <c:v>-9.8296455338255165E-2</c:v>
                      </c:pt>
                      <c:pt idx="23">
                        <c:v>-0.11886195637860382</c:v>
                      </c:pt>
                      <c:pt idx="24">
                        <c:v>-0.18567439169766434</c:v>
                      </c:pt>
                      <c:pt idx="25">
                        <c:v>-0.24549549123865377</c:v>
                      </c:pt>
                      <c:pt idx="26">
                        <c:v>-0.20480208855999832</c:v>
                      </c:pt>
                      <c:pt idx="27">
                        <c:v>-0.27124620678386235</c:v>
                      </c:pt>
                      <c:pt idx="28">
                        <c:v>-0.22974950068400751</c:v>
                      </c:pt>
                      <c:pt idx="29">
                        <c:v>-0.2736910981937925</c:v>
                      </c:pt>
                      <c:pt idx="30">
                        <c:v>-0.21576247482822833</c:v>
                      </c:pt>
                      <c:pt idx="31">
                        <c:v>-0.22969084025595282</c:v>
                      </c:pt>
                      <c:pt idx="32">
                        <c:v>-0.17899542625449921</c:v>
                      </c:pt>
                      <c:pt idx="33">
                        <c:v>-0.24804720875472111</c:v>
                      </c:pt>
                      <c:pt idx="34">
                        <c:v>-0.2472984586152342</c:v>
                      </c:pt>
                      <c:pt idx="35">
                        <c:v>-0.22838253585767193</c:v>
                      </c:pt>
                      <c:pt idx="36">
                        <c:v>-0.14284166227052872</c:v>
                      </c:pt>
                      <c:pt idx="37">
                        <c:v>-0.10956402828670017</c:v>
                      </c:pt>
                      <c:pt idx="38">
                        <c:v>-8.510222628573666E-2</c:v>
                      </c:pt>
                      <c:pt idx="39">
                        <c:v>-2.1770676464572217E-2</c:v>
                      </c:pt>
                      <c:pt idx="40">
                        <c:v>5.6412002259338991E-2</c:v>
                      </c:pt>
                      <c:pt idx="41">
                        <c:v>0.12741558169267797</c:v>
                      </c:pt>
                      <c:pt idx="42">
                        <c:v>0.11122317675174301</c:v>
                      </c:pt>
                      <c:pt idx="43">
                        <c:v>0.16498014948168871</c:v>
                      </c:pt>
                      <c:pt idx="44">
                        <c:v>8.172375324069385E-2</c:v>
                      </c:pt>
                      <c:pt idx="45">
                        <c:v>0.13630311335952364</c:v>
                      </c:pt>
                      <c:pt idx="46">
                        <c:v>0.17358343584717462</c:v>
                      </c:pt>
                      <c:pt idx="47">
                        <c:v>0.15346204237309874</c:v>
                      </c:pt>
                      <c:pt idx="48">
                        <c:v>0.13063208950573885</c:v>
                      </c:pt>
                      <c:pt idx="49">
                        <c:v>0.13726037327640597</c:v>
                      </c:pt>
                      <c:pt idx="50">
                        <c:v>9.6898006990356639E-2</c:v>
                      </c:pt>
                      <c:pt idx="51">
                        <c:v>0.11268837210169554</c:v>
                      </c:pt>
                      <c:pt idx="52">
                        <c:v>4.5102279939767606E-2</c:v>
                      </c:pt>
                      <c:pt idx="53">
                        <c:v>-8.2800520906141355E-3</c:v>
                      </c:pt>
                      <c:pt idx="54">
                        <c:v>-5.5268283246524538E-2</c:v>
                      </c:pt>
                      <c:pt idx="55">
                        <c:v>-0.10163259640363902</c:v>
                      </c:pt>
                      <c:pt idx="56">
                        <c:v>-7.3087552723159616E-2</c:v>
                      </c:pt>
                      <c:pt idx="57">
                        <c:v>-3.4605411009506939E-2</c:v>
                      </c:pt>
                      <c:pt idx="58">
                        <c:v>-2.8514140335985812E-2</c:v>
                      </c:pt>
                      <c:pt idx="59">
                        <c:v>-2.6400973297353962E-2</c:v>
                      </c:pt>
                      <c:pt idx="60">
                        <c:v>-8.0983441934129624E-2</c:v>
                      </c:pt>
                      <c:pt idx="61">
                        <c:v>-2.900134938923592E-2</c:v>
                      </c:pt>
                      <c:pt idx="62">
                        <c:v>-7.3412983617538452E-3</c:v>
                      </c:pt>
                      <c:pt idx="63">
                        <c:v>-4.9402604943961391E-2</c:v>
                      </c:pt>
                      <c:pt idx="64">
                        <c:v>-1.3416269455464088E-2</c:v>
                      </c:pt>
                      <c:pt idx="65">
                        <c:v>1.5629367222391499E-2</c:v>
                      </c:pt>
                      <c:pt idx="66">
                        <c:v>7.0461216776601901E-2</c:v>
                      </c:pt>
                      <c:pt idx="67">
                        <c:v>0.10518673042566808</c:v>
                      </c:pt>
                      <c:pt idx="68">
                        <c:v>0.11387317075054879</c:v>
                      </c:pt>
                      <c:pt idx="69">
                        <c:v>8.2741854349840632E-2</c:v>
                      </c:pt>
                      <c:pt idx="70">
                        <c:v>5.0599267313889106E-2</c:v>
                      </c:pt>
                      <c:pt idx="71">
                        <c:v>4.3124811671120721E-2</c:v>
                      </c:pt>
                      <c:pt idx="72">
                        <c:v>0.10646785391993523</c:v>
                      </c:pt>
                      <c:pt idx="73">
                        <c:v>-2.5387513854712072E-2</c:v>
                      </c:pt>
                      <c:pt idx="74">
                        <c:v>-0.15589051322989797</c:v>
                      </c:pt>
                      <c:pt idx="75">
                        <c:v>-0.20288177884069203</c:v>
                      </c:pt>
                      <c:pt idx="76">
                        <c:v>-0.25620118858058694</c:v>
                      </c:pt>
                      <c:pt idx="77">
                        <c:v>-0.30281137018769888</c:v>
                      </c:pt>
                      <c:pt idx="78">
                        <c:v>-0.3525657133051866</c:v>
                      </c:pt>
                      <c:pt idx="79">
                        <c:v>-0.38480047117860045</c:v>
                      </c:pt>
                      <c:pt idx="80">
                        <c:v>-0.43417429766921645</c:v>
                      </c:pt>
                      <c:pt idx="81">
                        <c:v>-0.48881092230262724</c:v>
                      </c:pt>
                      <c:pt idx="82">
                        <c:v>-0.53829975426616539</c:v>
                      </c:pt>
                      <c:pt idx="83">
                        <c:v>-0.58855733438372071</c:v>
                      </c:pt>
                      <c:pt idx="84">
                        <c:v>-0.67753580820523007</c:v>
                      </c:pt>
                      <c:pt idx="85">
                        <c:v>-0.62527733342768232</c:v>
                      </c:pt>
                      <c:pt idx="86">
                        <c:v>-0.48594774852654499</c:v>
                      </c:pt>
                      <c:pt idx="87">
                        <c:v>-0.27986321035743128</c:v>
                      </c:pt>
                      <c:pt idx="88">
                        <c:v>-7.911575918249944E-2</c:v>
                      </c:pt>
                      <c:pt idx="89">
                        <c:v>7.5866119091142575E-2</c:v>
                      </c:pt>
                      <c:pt idx="90">
                        <c:v>0.30955248790678463</c:v>
                      </c:pt>
                      <c:pt idx="91">
                        <c:v>0.4489030401486454</c:v>
                      </c:pt>
                      <c:pt idx="92">
                        <c:v>0.66841329213269862</c:v>
                      </c:pt>
                      <c:pt idx="93">
                        <c:v>0.85254723434282165</c:v>
                      </c:pt>
                      <c:pt idx="94">
                        <c:v>1.1496294589387315</c:v>
                      </c:pt>
                      <c:pt idx="95">
                        <c:v>1.5926177994080153</c:v>
                      </c:pt>
                      <c:pt idx="96">
                        <c:v>2.4761010189290933</c:v>
                      </c:pt>
                      <c:pt idx="97">
                        <c:v>2.2877989206657312</c:v>
                      </c:pt>
                      <c:pt idx="98">
                        <c:v>1.7478966750938729</c:v>
                      </c:pt>
                      <c:pt idx="99">
                        <c:v>0.99536795967814728</c:v>
                      </c:pt>
                      <c:pt idx="100">
                        <c:v>0.49875864111691121</c:v>
                      </c:pt>
                    </c:numCache>
                  </c:numRef>
                </c:val>
                <c:smooth val="0"/>
                <c:extLst xmlns:c15="http://schemas.microsoft.com/office/drawing/2012/chart">
                  <c:ext xmlns:c16="http://schemas.microsoft.com/office/drawing/2014/chart" uri="{C3380CC4-5D6E-409C-BE32-E72D297353CC}">
                    <c16:uniqueId val="{00000003-8552-43BC-B274-F7E22FBA3846}"/>
                  </c:ext>
                </c:extLst>
              </c15:ser>
            </c15:filteredLineSeries>
            <c15:filteredLineSeries>
              <c15:ser>
                <c:idx val="5"/>
                <c:order val="5"/>
                <c:tx>
                  <c:strRef>
                    <c:extLst>
                      <c:ext xmlns:c15="http://schemas.microsoft.com/office/drawing/2012/chart" uri="{02D57815-91ED-43cb-92C2-25804820EDAC}">
                        <c15:formulaRef>
                          <c15:sqref>'NI overnight trips by dest'!$G$9</c15:sqref>
                        </c15:formulaRef>
                      </c:ext>
                    </c:extLst>
                    <c:strCache>
                      <c:ptCount val="1"/>
                      <c:pt idx="0">
                        <c:v>Percentage change (%) year on year to ROI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dest'!$G$10:$G$110</c15:sqref>
                        </c15:formulaRef>
                      </c:ext>
                    </c:extLst>
                    <c:numCache>
                      <c:formatCode>0%</c:formatCode>
                      <c:ptCount val="101"/>
                      <c:pt idx="12">
                        <c:v>0.18302332610363037</c:v>
                      </c:pt>
                      <c:pt idx="13">
                        <c:v>5.4979943700190256E-2</c:v>
                      </c:pt>
                      <c:pt idx="14">
                        <c:v>-7.2415199964943805E-2</c:v>
                      </c:pt>
                      <c:pt idx="15">
                        <c:v>-0.14721150606373998</c:v>
                      </c:pt>
                      <c:pt idx="16">
                        <c:v>-0.12486684459312593</c:v>
                      </c:pt>
                      <c:pt idx="17">
                        <c:v>-0.11487216975687194</c:v>
                      </c:pt>
                      <c:pt idx="18">
                        <c:v>-0.10089051277390985</c:v>
                      </c:pt>
                      <c:pt idx="19">
                        <c:v>-0.141256894801392</c:v>
                      </c:pt>
                      <c:pt idx="20">
                        <c:v>-0.1100276047189389</c:v>
                      </c:pt>
                      <c:pt idx="21">
                        <c:v>-0.1326512017411686</c:v>
                      </c:pt>
                      <c:pt idx="22">
                        <c:v>-0.14940025899221318</c:v>
                      </c:pt>
                      <c:pt idx="23">
                        <c:v>-0.14755998712765861</c:v>
                      </c:pt>
                      <c:pt idx="24">
                        <c:v>-0.17183877480405074</c:v>
                      </c:pt>
                      <c:pt idx="25">
                        <c:v>-0.16643578389299848</c:v>
                      </c:pt>
                      <c:pt idx="26">
                        <c:v>-5.6372310291465035E-2</c:v>
                      </c:pt>
                      <c:pt idx="27">
                        <c:v>-1.8177416131936439E-2</c:v>
                      </c:pt>
                      <c:pt idx="28">
                        <c:v>-8.1904723323743961E-2</c:v>
                      </c:pt>
                      <c:pt idx="29">
                        <c:v>-9.9392181486089873E-2</c:v>
                      </c:pt>
                      <c:pt idx="30">
                        <c:v>-5.4307227369057194E-2</c:v>
                      </c:pt>
                      <c:pt idx="31">
                        <c:v>2.6139563864259904E-2</c:v>
                      </c:pt>
                      <c:pt idx="32">
                        <c:v>2.8176063498237598E-2</c:v>
                      </c:pt>
                      <c:pt idx="33">
                        <c:v>1.6539375384642334E-2</c:v>
                      </c:pt>
                      <c:pt idx="34">
                        <c:v>-3.757290303728994E-2</c:v>
                      </c:pt>
                      <c:pt idx="35">
                        <c:v>-4.142528617828934E-2</c:v>
                      </c:pt>
                      <c:pt idx="36">
                        <c:v>-5.1823895725191568E-2</c:v>
                      </c:pt>
                      <c:pt idx="37">
                        <c:v>7.3374162118229648E-3</c:v>
                      </c:pt>
                      <c:pt idx="38">
                        <c:v>-4.920999346075515E-2</c:v>
                      </c:pt>
                      <c:pt idx="39">
                        <c:v>-3.4143549523048544E-2</c:v>
                      </c:pt>
                      <c:pt idx="40">
                        <c:v>-7.102236306479659E-2</c:v>
                      </c:pt>
                      <c:pt idx="41">
                        <c:v>9.05823882589403E-3</c:v>
                      </c:pt>
                      <c:pt idx="42">
                        <c:v>-7.4356138806491598E-2</c:v>
                      </c:pt>
                      <c:pt idx="43">
                        <c:v>-0.11320471647460063</c:v>
                      </c:pt>
                      <c:pt idx="44">
                        <c:v>-0.13606270110871577</c:v>
                      </c:pt>
                      <c:pt idx="45">
                        <c:v>-5.5907777410273161E-2</c:v>
                      </c:pt>
                      <c:pt idx="46">
                        <c:v>1.5506727220231289E-2</c:v>
                      </c:pt>
                      <c:pt idx="47">
                        <c:v>2.5241007299093007E-2</c:v>
                      </c:pt>
                      <c:pt idx="48">
                        <c:v>5.4364473072400367E-2</c:v>
                      </c:pt>
                      <c:pt idx="49">
                        <c:v>-2.6969811800146959E-2</c:v>
                      </c:pt>
                      <c:pt idx="50">
                        <c:v>-2.2919712606790321E-2</c:v>
                      </c:pt>
                      <c:pt idx="51">
                        <c:v>-4.433951817856505E-3</c:v>
                      </c:pt>
                      <c:pt idx="52">
                        <c:v>0.11767877509531435</c:v>
                      </c:pt>
                      <c:pt idx="53">
                        <c:v>5.7490039438045657E-5</c:v>
                      </c:pt>
                      <c:pt idx="54">
                        <c:v>3.2433205689558646E-2</c:v>
                      </c:pt>
                      <c:pt idx="55">
                        <c:v>5.4234435037419884E-2</c:v>
                      </c:pt>
                      <c:pt idx="56">
                        <c:v>8.8323182619395452E-2</c:v>
                      </c:pt>
                      <c:pt idx="57">
                        <c:v>-7.1229254950956768E-5</c:v>
                      </c:pt>
                      <c:pt idx="58">
                        <c:v>-3.8778138013449717E-2</c:v>
                      </c:pt>
                      <c:pt idx="59">
                        <c:v>-6.1289154499089699E-2</c:v>
                      </c:pt>
                      <c:pt idx="60">
                        <c:v>-6.6203982919210938E-2</c:v>
                      </c:pt>
                      <c:pt idx="61">
                        <c:v>-1.0863235201602801E-2</c:v>
                      </c:pt>
                      <c:pt idx="62">
                        <c:v>1.0626800794443284E-2</c:v>
                      </c:pt>
                      <c:pt idx="63">
                        <c:v>-2.9411224518522003E-2</c:v>
                      </c:pt>
                      <c:pt idx="64">
                        <c:v>-0.12748253208074439</c:v>
                      </c:pt>
                      <c:pt idx="65">
                        <c:v>-5.2604150773380147E-2</c:v>
                      </c:pt>
                      <c:pt idx="66">
                        <c:v>-2.1712029513033772E-2</c:v>
                      </c:pt>
                      <c:pt idx="67">
                        <c:v>-2.3271875393554697E-2</c:v>
                      </c:pt>
                      <c:pt idx="68">
                        <c:v>-4.5817181253822198E-2</c:v>
                      </c:pt>
                      <c:pt idx="69">
                        <c:v>-2.8572413097396551E-2</c:v>
                      </c:pt>
                      <c:pt idx="70">
                        <c:v>3.740641314092086E-3</c:v>
                      </c:pt>
                      <c:pt idx="71">
                        <c:v>3.378751954390255E-2</c:v>
                      </c:pt>
                      <c:pt idx="72">
                        <c:v>-2.0286451883480554E-3</c:v>
                      </c:pt>
                      <c:pt idx="73">
                        <c:v>-7.5074530806700526E-2</c:v>
                      </c:pt>
                      <c:pt idx="74">
                        <c:v>-0.1680544849280064</c:v>
                      </c:pt>
                      <c:pt idx="75">
                        <c:v>-0.26931568931247257</c:v>
                      </c:pt>
                      <c:pt idx="76">
                        <c:v>-0.31121349889713684</c:v>
                      </c:pt>
                      <c:pt idx="77">
                        <c:v>-0.38643159834278229</c:v>
                      </c:pt>
                      <c:pt idx="78">
                        <c:v>-0.41019264542144435</c:v>
                      </c:pt>
                      <c:pt idx="79">
                        <c:v>-0.44473934772994678</c:v>
                      </c:pt>
                      <c:pt idx="80">
                        <c:v>-0.50597529295006494</c:v>
                      </c:pt>
                      <c:pt idx="81">
                        <c:v>-0.54830371041516446</c:v>
                      </c:pt>
                      <c:pt idx="82">
                        <c:v>-0.63028896265236245</c:v>
                      </c:pt>
                      <c:pt idx="83">
                        <c:v>-0.70753427651096779</c:v>
                      </c:pt>
                      <c:pt idx="84">
                        <c:v>-0.7370731968902936</c:v>
                      </c:pt>
                      <c:pt idx="85">
                        <c:v>-0.71775454181144294</c:v>
                      </c:pt>
                      <c:pt idx="86">
                        <c:v>-0.67581632000776193</c:v>
                      </c:pt>
                      <c:pt idx="87">
                        <c:v>-0.51239521307858993</c:v>
                      </c:pt>
                      <c:pt idx="88">
                        <c:v>-0.20992864803272593</c:v>
                      </c:pt>
                      <c:pt idx="89">
                        <c:v>-1.2809614703105481E-2</c:v>
                      </c:pt>
                      <c:pt idx="90">
                        <c:v>7.6276328664478824E-2</c:v>
                      </c:pt>
                      <c:pt idx="91">
                        <c:v>0.20344706349655567</c:v>
                      </c:pt>
                      <c:pt idx="92">
                        <c:v>0.54005817351263052</c:v>
                      </c:pt>
                      <c:pt idx="93">
                        <c:v>0.7075025666667426</c:v>
                      </c:pt>
                      <c:pt idx="94">
                        <c:v>1.2056615703779747</c:v>
                      </c:pt>
                      <c:pt idx="95">
                        <c:v>2.0009694064213934</c:v>
                      </c:pt>
                      <c:pt idx="96">
                        <c:v>2.6879328005552883</c:v>
                      </c:pt>
                      <c:pt idx="97">
                        <c:v>3.042594347827694</c:v>
                      </c:pt>
                      <c:pt idx="98">
                        <c:v>3.1514382152960336</c:v>
                      </c:pt>
                      <c:pt idx="99">
                        <c:v>2.158939667820964</c:v>
                      </c:pt>
                      <c:pt idx="100">
                        <c:v>1.0801849412481264</c:v>
                      </c:pt>
                    </c:numCache>
                  </c:numRef>
                </c:val>
                <c:smooth val="0"/>
                <c:extLst xmlns:c15="http://schemas.microsoft.com/office/drawing/2012/chart">
                  <c:ext xmlns:c16="http://schemas.microsoft.com/office/drawing/2014/chart" uri="{C3380CC4-5D6E-409C-BE32-E72D297353CC}">
                    <c16:uniqueId val="{00000005-8552-43BC-B274-F7E22FBA3846}"/>
                  </c:ext>
                </c:extLst>
              </c15:ser>
            </c15:filteredLineSeries>
            <c15:filteredLineSeries>
              <c15:ser>
                <c:idx val="7"/>
                <c:order val="7"/>
                <c:tx>
                  <c:strRef>
                    <c:extLst>
                      <c:ext xmlns:c15="http://schemas.microsoft.com/office/drawing/2012/chart" uri="{02D57815-91ED-43cb-92C2-25804820EDAC}">
                        <c15:formulaRef>
                          <c15:sqref>'NI overnight trips by dest'!$I$9</c15:sqref>
                        </c15:formulaRef>
                      </c:ext>
                    </c:extLst>
                    <c:strCache>
                      <c:ptCount val="1"/>
                      <c:pt idx="0">
                        <c:v>Percentage change (%) year on year to GB overnight trips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dest'!$I$10:$I$110</c15:sqref>
                        </c15:formulaRef>
                      </c:ext>
                    </c:extLst>
                    <c:numCache>
                      <c:formatCode>0%</c:formatCode>
                      <c:ptCount val="101"/>
                      <c:pt idx="12">
                        <c:v>0.16511636735443466</c:v>
                      </c:pt>
                      <c:pt idx="13">
                        <c:v>0.13931468592150029</c:v>
                      </c:pt>
                      <c:pt idx="14">
                        <c:v>0.21758507494867252</c:v>
                      </c:pt>
                      <c:pt idx="15">
                        <c:v>0.20968742034176338</c:v>
                      </c:pt>
                      <c:pt idx="16">
                        <c:v>0.20287584082510199</c:v>
                      </c:pt>
                      <c:pt idx="17">
                        <c:v>0.14343262395291501</c:v>
                      </c:pt>
                      <c:pt idx="18">
                        <c:v>0.18897468961922081</c:v>
                      </c:pt>
                      <c:pt idx="19">
                        <c:v>8.9720412340211872E-2</c:v>
                      </c:pt>
                      <c:pt idx="20">
                        <c:v>0.11546249206278042</c:v>
                      </c:pt>
                      <c:pt idx="21">
                        <c:v>-5.9405182763455156E-3</c:v>
                      </c:pt>
                      <c:pt idx="22">
                        <c:v>-3.9889086780030746E-2</c:v>
                      </c:pt>
                      <c:pt idx="23">
                        <c:v>-5.613378378736824E-2</c:v>
                      </c:pt>
                      <c:pt idx="24">
                        <c:v>-8.0232845238085673E-2</c:v>
                      </c:pt>
                      <c:pt idx="25">
                        <c:v>-7.4010332047478075E-2</c:v>
                      </c:pt>
                      <c:pt idx="26">
                        <c:v>-2.1160749159897501E-2</c:v>
                      </c:pt>
                      <c:pt idx="27">
                        <c:v>-7.8641916317651661E-2</c:v>
                      </c:pt>
                      <c:pt idx="28">
                        <c:v>-0.12143121976652557</c:v>
                      </c:pt>
                      <c:pt idx="29">
                        <c:v>-0.12956507922932189</c:v>
                      </c:pt>
                      <c:pt idx="30">
                        <c:v>-9.3133819671632631E-2</c:v>
                      </c:pt>
                      <c:pt idx="31">
                        <c:v>-2.6806230022229486E-2</c:v>
                      </c:pt>
                      <c:pt idx="32">
                        <c:v>-2.2019453771611807E-2</c:v>
                      </c:pt>
                      <c:pt idx="33">
                        <c:v>0.12966410381340363</c:v>
                      </c:pt>
                      <c:pt idx="34">
                        <c:v>0.15548229189921978</c:v>
                      </c:pt>
                      <c:pt idx="35">
                        <c:v>0.12272688053043888</c:v>
                      </c:pt>
                      <c:pt idx="36">
                        <c:v>8.6016355554262167E-2</c:v>
                      </c:pt>
                      <c:pt idx="37">
                        <c:v>6.943586540406689E-2</c:v>
                      </c:pt>
                      <c:pt idx="38">
                        <c:v>-5.6021788372996692E-2</c:v>
                      </c:pt>
                      <c:pt idx="39">
                        <c:v>1.8481999344659605E-2</c:v>
                      </c:pt>
                      <c:pt idx="40">
                        <c:v>0.15068210986321146</c:v>
                      </c:pt>
                      <c:pt idx="41">
                        <c:v>0.23102224157516238</c:v>
                      </c:pt>
                      <c:pt idx="42">
                        <c:v>0.19903216536610377</c:v>
                      </c:pt>
                      <c:pt idx="43">
                        <c:v>0.12717683891469209</c:v>
                      </c:pt>
                      <c:pt idx="44">
                        <c:v>6.9907261644436794E-2</c:v>
                      </c:pt>
                      <c:pt idx="45">
                        <c:v>-2.0513474589615187E-2</c:v>
                      </c:pt>
                      <c:pt idx="46">
                        <c:v>-2.8304695044207139E-2</c:v>
                      </c:pt>
                      <c:pt idx="47">
                        <c:v>2.7057785766059449E-2</c:v>
                      </c:pt>
                      <c:pt idx="48">
                        <c:v>6.0907360767807707E-2</c:v>
                      </c:pt>
                      <c:pt idx="49">
                        <c:v>9.6626393579927375E-2</c:v>
                      </c:pt>
                      <c:pt idx="50">
                        <c:v>0.12717563769320933</c:v>
                      </c:pt>
                      <c:pt idx="51">
                        <c:v>8.1728867579637529E-2</c:v>
                      </c:pt>
                      <c:pt idx="52">
                        <c:v>9.6493009719783931E-3</c:v>
                      </c:pt>
                      <c:pt idx="53">
                        <c:v>-7.2202128759002795E-2</c:v>
                      </c:pt>
                      <c:pt idx="54">
                        <c:v>-5.7080850491153738E-2</c:v>
                      </c:pt>
                      <c:pt idx="55">
                        <c:v>-3.6183469728075748E-2</c:v>
                      </c:pt>
                      <c:pt idx="56">
                        <c:v>-6.5885168666767824E-3</c:v>
                      </c:pt>
                      <c:pt idx="57">
                        <c:v>-5.7317909876124701E-2</c:v>
                      </c:pt>
                      <c:pt idx="58">
                        <c:v>-8.4154198564804661E-2</c:v>
                      </c:pt>
                      <c:pt idx="59">
                        <c:v>-0.11140546609393488</c:v>
                      </c:pt>
                      <c:pt idx="60">
                        <c:v>-0.10121731142266811</c:v>
                      </c:pt>
                      <c:pt idx="61">
                        <c:v>-0.11009873358247345</c:v>
                      </c:pt>
                      <c:pt idx="62">
                        <c:v>-5.4696508615026729E-2</c:v>
                      </c:pt>
                      <c:pt idx="63">
                        <c:v>-5.9581001079016371E-2</c:v>
                      </c:pt>
                      <c:pt idx="64">
                        <c:v>-3.652539217398821E-2</c:v>
                      </c:pt>
                      <c:pt idx="65">
                        <c:v>5.9705751389730187E-2</c:v>
                      </c:pt>
                      <c:pt idx="66">
                        <c:v>3.5595659511724664E-2</c:v>
                      </c:pt>
                      <c:pt idx="67">
                        <c:v>1.8760890315946851E-2</c:v>
                      </c:pt>
                      <c:pt idx="68">
                        <c:v>5.2871108802140215E-2</c:v>
                      </c:pt>
                      <c:pt idx="69">
                        <c:v>0.14778352559393693</c:v>
                      </c:pt>
                      <c:pt idx="70">
                        <c:v>0.21338279628089113</c:v>
                      </c:pt>
                      <c:pt idx="71">
                        <c:v>0.17608370368866216</c:v>
                      </c:pt>
                      <c:pt idx="72">
                        <c:v>0.11448282428943753</c:v>
                      </c:pt>
                      <c:pt idx="73">
                        <c:v>1.9413809207452719E-2</c:v>
                      </c:pt>
                      <c:pt idx="74">
                        <c:v>-0.11021397159354195</c:v>
                      </c:pt>
                      <c:pt idx="75">
                        <c:v>-0.15028055068561472</c:v>
                      </c:pt>
                      <c:pt idx="76">
                        <c:v>-0.29396298265199983</c:v>
                      </c:pt>
                      <c:pt idx="77">
                        <c:v>-0.41924929697053365</c:v>
                      </c:pt>
                      <c:pt idx="78">
                        <c:v>-0.4394564821194395</c:v>
                      </c:pt>
                      <c:pt idx="79">
                        <c:v>-0.45140779132245068</c:v>
                      </c:pt>
                      <c:pt idx="80">
                        <c:v>-0.53393087845762421</c:v>
                      </c:pt>
                      <c:pt idx="81">
                        <c:v>-0.6024430805712111</c:v>
                      </c:pt>
                      <c:pt idx="82">
                        <c:v>-0.6877200197832547</c:v>
                      </c:pt>
                      <c:pt idx="83">
                        <c:v>-0.71783938272787629</c:v>
                      </c:pt>
                      <c:pt idx="84">
                        <c:v>-0.77533210960523957</c:v>
                      </c:pt>
                      <c:pt idx="85">
                        <c:v>-0.76091218624695955</c:v>
                      </c:pt>
                      <c:pt idx="86">
                        <c:v>-0.71067488648587096</c:v>
                      </c:pt>
                      <c:pt idx="87">
                        <c:v>-0.6548861738589592</c:v>
                      </c:pt>
                      <c:pt idx="88">
                        <c:v>-0.42886680277242378</c:v>
                      </c:pt>
                      <c:pt idx="89">
                        <c:v>-0.21325231097277444</c:v>
                      </c:pt>
                      <c:pt idx="90">
                        <c:v>-0.21052187872756395</c:v>
                      </c:pt>
                      <c:pt idx="91">
                        <c:v>-0.17768074356116617</c:v>
                      </c:pt>
                      <c:pt idx="92">
                        <c:v>8.7514904344304541E-3</c:v>
                      </c:pt>
                      <c:pt idx="93">
                        <c:v>0.19906545312308968</c:v>
                      </c:pt>
                      <c:pt idx="94">
                        <c:v>0.58436880103260258</c:v>
                      </c:pt>
                      <c:pt idx="95">
                        <c:v>0.88851863153924926</c:v>
                      </c:pt>
                      <c:pt idx="96">
                        <c:v>1.738808525809199</c:v>
                      </c:pt>
                      <c:pt idx="97">
                        <c:v>1.9600219191829189</c:v>
                      </c:pt>
                      <c:pt idx="98">
                        <c:v>1.7666319417224947</c:v>
                      </c:pt>
                      <c:pt idx="99">
                        <c:v>1.6244135550227277</c:v>
                      </c:pt>
                      <c:pt idx="100">
                        <c:v>0.74094440956418894</c:v>
                      </c:pt>
                    </c:numCache>
                  </c:numRef>
                </c:val>
                <c:smooth val="0"/>
                <c:extLst xmlns:c15="http://schemas.microsoft.com/office/drawing/2012/chart">
                  <c:ext xmlns:c16="http://schemas.microsoft.com/office/drawing/2014/chart" uri="{C3380CC4-5D6E-409C-BE32-E72D297353CC}">
                    <c16:uniqueId val="{00000007-8552-43BC-B274-F7E22FBA3846}"/>
                  </c:ext>
                </c:extLst>
              </c15:ser>
            </c15:filteredLineSeries>
            <c15:filteredLineSeries>
              <c15:ser>
                <c:idx val="9"/>
                <c:order val="9"/>
                <c:tx>
                  <c:strRef>
                    <c:extLst>
                      <c:ext xmlns:c15="http://schemas.microsoft.com/office/drawing/2012/chart" uri="{02D57815-91ED-43cb-92C2-25804820EDAC}">
                        <c15:formulaRef>
                          <c15:sqref>'NI overnight trips by dest'!$K$9</c15:sqref>
                        </c15:formulaRef>
                      </c:ext>
                    </c:extLst>
                    <c:strCache>
                      <c:ptCount val="1"/>
                      <c:pt idx="0">
                        <c:v>Percentage change (%) year on year to Other places overnight trips</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dest'!$K$10:$K$110</c15:sqref>
                        </c15:formulaRef>
                      </c:ext>
                    </c:extLst>
                    <c:numCache>
                      <c:formatCode>0%</c:formatCode>
                      <c:ptCount val="101"/>
                      <c:pt idx="12">
                        <c:v>6.3831861712074597E-2</c:v>
                      </c:pt>
                      <c:pt idx="13">
                        <c:v>7.239400263214088E-2</c:v>
                      </c:pt>
                      <c:pt idx="14">
                        <c:v>9.2347752442050207E-2</c:v>
                      </c:pt>
                      <c:pt idx="15">
                        <c:v>0.15882309847501136</c:v>
                      </c:pt>
                      <c:pt idx="16">
                        <c:v>0.13338428277260492</c:v>
                      </c:pt>
                      <c:pt idx="17">
                        <c:v>0.22219905505472182</c:v>
                      </c:pt>
                      <c:pt idx="18">
                        <c:v>0.28233264446090733</c:v>
                      </c:pt>
                      <c:pt idx="19">
                        <c:v>0.225358431397605</c:v>
                      </c:pt>
                      <c:pt idx="20">
                        <c:v>0.18036957270254209</c:v>
                      </c:pt>
                      <c:pt idx="21">
                        <c:v>0.19536698752117221</c:v>
                      </c:pt>
                      <c:pt idx="22">
                        <c:v>0.17346830342359226</c:v>
                      </c:pt>
                      <c:pt idx="23">
                        <c:v>5.0768948284043172E-2</c:v>
                      </c:pt>
                      <c:pt idx="24">
                        <c:v>-2.7293648973849279E-2</c:v>
                      </c:pt>
                      <c:pt idx="25">
                        <c:v>-1.3509724952269301E-2</c:v>
                      </c:pt>
                      <c:pt idx="26">
                        <c:v>-1.1910038644878402E-2</c:v>
                      </c:pt>
                      <c:pt idx="27">
                        <c:v>-6.4848439656371895E-2</c:v>
                      </c:pt>
                      <c:pt idx="28">
                        <c:v>-6.5653407835113378E-2</c:v>
                      </c:pt>
                      <c:pt idx="29">
                        <c:v>-7.9097385279195992E-2</c:v>
                      </c:pt>
                      <c:pt idx="30">
                        <c:v>-0.10836624550921534</c:v>
                      </c:pt>
                      <c:pt idx="31">
                        <c:v>-4.6010088098525449E-2</c:v>
                      </c:pt>
                      <c:pt idx="32">
                        <c:v>1.4544024146370019E-2</c:v>
                      </c:pt>
                      <c:pt idx="33">
                        <c:v>-2.2814866493685616E-3</c:v>
                      </c:pt>
                      <c:pt idx="34">
                        <c:v>2.3112434113955079E-2</c:v>
                      </c:pt>
                      <c:pt idx="35">
                        <c:v>8.3076810488066269E-2</c:v>
                      </c:pt>
                      <c:pt idx="36">
                        <c:v>0.10557192472326692</c:v>
                      </c:pt>
                      <c:pt idx="37">
                        <c:v>8.8559831243894369E-2</c:v>
                      </c:pt>
                      <c:pt idx="38">
                        <c:v>9.7443013239650253E-2</c:v>
                      </c:pt>
                      <c:pt idx="39">
                        <c:v>0.16457077572683176</c:v>
                      </c:pt>
                      <c:pt idx="40">
                        <c:v>0.14129222870840286</c:v>
                      </c:pt>
                      <c:pt idx="41">
                        <c:v>0.17375134780912685</c:v>
                      </c:pt>
                      <c:pt idx="42">
                        <c:v>0.17513270591318741</c:v>
                      </c:pt>
                      <c:pt idx="43">
                        <c:v>0.13213577238393298</c:v>
                      </c:pt>
                      <c:pt idx="44">
                        <c:v>8.102932006418348E-2</c:v>
                      </c:pt>
                      <c:pt idx="45">
                        <c:v>6.1871935259102388E-2</c:v>
                      </c:pt>
                      <c:pt idx="46">
                        <c:v>6.3806698628435937E-2</c:v>
                      </c:pt>
                      <c:pt idx="47">
                        <c:v>0.10790120924911584</c:v>
                      </c:pt>
                      <c:pt idx="48">
                        <c:v>0.12843786898403875</c:v>
                      </c:pt>
                      <c:pt idx="49">
                        <c:v>0.13171520355530919</c:v>
                      </c:pt>
                      <c:pt idx="50">
                        <c:v>9.7751957801048769E-2</c:v>
                      </c:pt>
                      <c:pt idx="51">
                        <c:v>4.7278391300243139E-2</c:v>
                      </c:pt>
                      <c:pt idx="52">
                        <c:v>5.0512125426815428E-2</c:v>
                      </c:pt>
                      <c:pt idx="53">
                        <c:v>-1.5731573778028654E-2</c:v>
                      </c:pt>
                      <c:pt idx="54">
                        <c:v>-4.2706911974356991E-2</c:v>
                      </c:pt>
                      <c:pt idx="55">
                        <c:v>-5.6720840002666778E-2</c:v>
                      </c:pt>
                      <c:pt idx="56">
                        <c:v>-6.947427112575298E-3</c:v>
                      </c:pt>
                      <c:pt idx="57">
                        <c:v>9.4384436358433091E-2</c:v>
                      </c:pt>
                      <c:pt idx="58">
                        <c:v>6.5869418385353415E-2</c:v>
                      </c:pt>
                      <c:pt idx="59">
                        <c:v>1.6123014238972427E-2</c:v>
                      </c:pt>
                      <c:pt idx="60">
                        <c:v>2.5479126088955004E-2</c:v>
                      </c:pt>
                      <c:pt idx="61">
                        <c:v>2.5582735282997055E-2</c:v>
                      </c:pt>
                      <c:pt idx="62">
                        <c:v>4.8489376123036235E-2</c:v>
                      </c:pt>
                      <c:pt idx="63">
                        <c:v>6.3327468495434455E-2</c:v>
                      </c:pt>
                      <c:pt idx="64">
                        <c:v>0.10591302038157126</c:v>
                      </c:pt>
                      <c:pt idx="65">
                        <c:v>0.14340640225411444</c:v>
                      </c:pt>
                      <c:pt idx="66">
                        <c:v>0.17751535157003406</c:v>
                      </c:pt>
                      <c:pt idx="67">
                        <c:v>0.21578898735041341</c:v>
                      </c:pt>
                      <c:pt idx="68">
                        <c:v>0.17259565776411132</c:v>
                      </c:pt>
                      <c:pt idx="69">
                        <c:v>1.5752684007438136E-2</c:v>
                      </c:pt>
                      <c:pt idx="70">
                        <c:v>1.9149200824855769E-2</c:v>
                      </c:pt>
                      <c:pt idx="71">
                        <c:v>4.9313062238957275E-2</c:v>
                      </c:pt>
                      <c:pt idx="72">
                        <c:v>-7.3268393898982776E-3</c:v>
                      </c:pt>
                      <c:pt idx="73">
                        <c:v>-3.2612114738296824E-2</c:v>
                      </c:pt>
                      <c:pt idx="74">
                        <c:v>-0.11209492357564915</c:v>
                      </c:pt>
                      <c:pt idx="75">
                        <c:v>-0.2282909151396523</c:v>
                      </c:pt>
                      <c:pt idx="76">
                        <c:v>-0.38523986322414278</c:v>
                      </c:pt>
                      <c:pt idx="77">
                        <c:v>-0.50269794785246014</c:v>
                      </c:pt>
                      <c:pt idx="78">
                        <c:v>-0.59989826948890379</c:v>
                      </c:pt>
                      <c:pt idx="79">
                        <c:v>-0.72197501452230617</c:v>
                      </c:pt>
                      <c:pt idx="80">
                        <c:v>-0.75987196443905836</c:v>
                      </c:pt>
                      <c:pt idx="81">
                        <c:v>-0.78897031938648976</c:v>
                      </c:pt>
                      <c:pt idx="82">
                        <c:v>-0.81747404878030117</c:v>
                      </c:pt>
                      <c:pt idx="83">
                        <c:v>-0.88289375048387697</c:v>
                      </c:pt>
                      <c:pt idx="84">
                        <c:v>-0.92399766885008716</c:v>
                      </c:pt>
                      <c:pt idx="85">
                        <c:v>-0.94484386634239104</c:v>
                      </c:pt>
                      <c:pt idx="86">
                        <c:v>-0.93924744090461143</c:v>
                      </c:pt>
                      <c:pt idx="87">
                        <c:v>-0.93058271036291418</c:v>
                      </c:pt>
                      <c:pt idx="88">
                        <c:v>-0.90945921521631812</c:v>
                      </c:pt>
                      <c:pt idx="89">
                        <c:v>-0.85261232414727095</c:v>
                      </c:pt>
                      <c:pt idx="90">
                        <c:v>-0.7766583786083644</c:v>
                      </c:pt>
                      <c:pt idx="91">
                        <c:v>-0.59058652705422843</c:v>
                      </c:pt>
                      <c:pt idx="92">
                        <c:v>-0.45877192760701963</c:v>
                      </c:pt>
                      <c:pt idx="93">
                        <c:v>-0.14178884691524601</c:v>
                      </c:pt>
                      <c:pt idx="94">
                        <c:v>6.3159277050498355E-2</c:v>
                      </c:pt>
                      <c:pt idx="95">
                        <c:v>0.94043499680230047</c:v>
                      </c:pt>
                      <c:pt idx="96">
                        <c:v>2.5020295917586153</c:v>
                      </c:pt>
                      <c:pt idx="97">
                        <c:v>4.9009614090829627</c:v>
                      </c:pt>
                      <c:pt idx="98">
                        <c:v>5.9245575870135179</c:v>
                      </c:pt>
                      <c:pt idx="99">
                        <c:v>6.8689066701720156</c:v>
                      </c:pt>
                      <c:pt idx="100">
                        <c:v>8.3152312685281657</c:v>
                      </c:pt>
                    </c:numCache>
                  </c:numRef>
                </c:val>
                <c:smooth val="0"/>
                <c:extLst xmlns:c15="http://schemas.microsoft.com/office/drawing/2012/chart">
                  <c:ext xmlns:c16="http://schemas.microsoft.com/office/drawing/2014/chart" uri="{C3380CC4-5D6E-409C-BE32-E72D297353CC}">
                    <c16:uniqueId val="{00000009-8552-43BC-B274-F7E22FBA3846}"/>
                  </c:ext>
                </c:extLst>
              </c15:ser>
            </c15:filteredLineSeries>
            <c15:filteredLineSeries>
              <c15:ser>
                <c:idx val="10"/>
                <c:order val="10"/>
                <c:tx>
                  <c:strRef>
                    <c:extLst>
                      <c:ext xmlns:c15="http://schemas.microsoft.com/office/drawing/2012/chart" uri="{02D57815-91ED-43cb-92C2-25804820EDAC}">
                        <c15:formulaRef>
                          <c15:sqref>'NI overnight trips by dest'!$L$9</c15:sqref>
                        </c15:formulaRef>
                      </c:ext>
                    </c:extLst>
                    <c:strCache>
                      <c:ptCount val="1"/>
                      <c:pt idx="0">
                        <c:v>Number of Holiday Overnight trips per 100 interviews</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dest'!$L$10:$L$110</c15:sqref>
                        </c15:formulaRef>
                      </c:ext>
                    </c:extLst>
                    <c:numCache>
                      <c:formatCode>_(* #,##0_);_(* \(#,##0\);_(* "-"??_);_(@_)</c:formatCode>
                      <c:ptCount val="101"/>
                      <c:pt idx="0">
                        <c:v>16.662146695322534</c:v>
                      </c:pt>
                      <c:pt idx="1">
                        <c:v>16.865641213429395</c:v>
                      </c:pt>
                      <c:pt idx="2">
                        <c:v>17.854636845789717</c:v>
                      </c:pt>
                      <c:pt idx="3">
                        <c:v>18.162785467557267</c:v>
                      </c:pt>
                      <c:pt idx="4">
                        <c:v>19.561015715538812</c:v>
                      </c:pt>
                      <c:pt idx="5">
                        <c:v>19.141174074059098</c:v>
                      </c:pt>
                      <c:pt idx="6">
                        <c:v>18.701523634408659</c:v>
                      </c:pt>
                      <c:pt idx="7">
                        <c:v>18.991515945953331</c:v>
                      </c:pt>
                      <c:pt idx="8">
                        <c:v>18.70943986600491</c:v>
                      </c:pt>
                      <c:pt idx="9">
                        <c:v>19.000082137779259</c:v>
                      </c:pt>
                      <c:pt idx="10">
                        <c:v>19.21022366565478</c:v>
                      </c:pt>
                      <c:pt idx="11">
                        <c:v>19.660987185007126</c:v>
                      </c:pt>
                      <c:pt idx="12">
                        <c:v>20.280067408674817</c:v>
                      </c:pt>
                      <c:pt idx="13">
                        <c:v>20.488229238955395</c:v>
                      </c:pt>
                      <c:pt idx="14">
                        <c:v>19.230514729856019</c:v>
                      </c:pt>
                      <c:pt idx="15">
                        <c:v>19.225028148466496</c:v>
                      </c:pt>
                      <c:pt idx="16">
                        <c:v>18.466141706189056</c:v>
                      </c:pt>
                      <c:pt idx="17">
                        <c:v>18.745110450385617</c:v>
                      </c:pt>
                      <c:pt idx="18">
                        <c:v>18.895592879349056</c:v>
                      </c:pt>
                      <c:pt idx="19">
                        <c:v>18.518684092806513</c:v>
                      </c:pt>
                      <c:pt idx="20">
                        <c:v>18.453083957373977</c:v>
                      </c:pt>
                      <c:pt idx="21">
                        <c:v>18.268079739444854</c:v>
                      </c:pt>
                      <c:pt idx="22">
                        <c:v>18.319989268551272</c:v>
                      </c:pt>
                      <c:pt idx="23">
                        <c:v>18.041068826363784</c:v>
                      </c:pt>
                      <c:pt idx="24">
                        <c:v>17.594028664852498</c:v>
                      </c:pt>
                      <c:pt idx="25">
                        <c:v>17.202259369700947</c:v>
                      </c:pt>
                      <c:pt idx="26">
                        <c:v>18.105360144894746</c:v>
                      </c:pt>
                      <c:pt idx="27">
                        <c:v>17.891678089562433</c:v>
                      </c:pt>
                      <c:pt idx="28">
                        <c:v>17.392112699641608</c:v>
                      </c:pt>
                      <c:pt idx="29">
                        <c:v>17.145526808286863</c:v>
                      </c:pt>
                      <c:pt idx="30">
                        <c:v>17.599733807542258</c:v>
                      </c:pt>
                      <c:pt idx="31">
                        <c:v>18.032895058928702</c:v>
                      </c:pt>
                      <c:pt idx="32">
                        <c:v>18.581959817170123</c:v>
                      </c:pt>
                      <c:pt idx="33">
                        <c:v>18.576589143004043</c:v>
                      </c:pt>
                      <c:pt idx="34">
                        <c:v>18.354100010082515</c:v>
                      </c:pt>
                      <c:pt idx="35">
                        <c:v>18.615493170675173</c:v>
                      </c:pt>
                      <c:pt idx="36">
                        <c:v>18.584183207787529</c:v>
                      </c:pt>
                      <c:pt idx="37">
                        <c:v>18.761839215845381</c:v>
                      </c:pt>
                      <c:pt idx="38">
                        <c:v>18.604967127747116</c:v>
                      </c:pt>
                      <c:pt idx="39">
                        <c:v>18.750345383475167</c:v>
                      </c:pt>
                      <c:pt idx="40">
                        <c:v>18.909800458257937</c:v>
                      </c:pt>
                      <c:pt idx="41">
                        <c:v>19.669513286669286</c:v>
                      </c:pt>
                      <c:pt idx="42">
                        <c:v>19.920738776865363</c:v>
                      </c:pt>
                      <c:pt idx="43">
                        <c:v>19.916541502804076</c:v>
                      </c:pt>
                      <c:pt idx="44">
                        <c:v>19.554991389326922</c:v>
                      </c:pt>
                      <c:pt idx="45">
                        <c:v>19.62307417799795</c:v>
                      </c:pt>
                      <c:pt idx="46">
                        <c:v>19.90676212126036</c:v>
                      </c:pt>
                      <c:pt idx="47">
                        <c:v>19.915831428909414</c:v>
                      </c:pt>
                      <c:pt idx="48">
                        <c:v>20.036195374499385</c:v>
                      </c:pt>
                      <c:pt idx="49">
                        <c:v>19.686343356242361</c:v>
                      </c:pt>
                      <c:pt idx="50">
                        <c:v>19.520434765489451</c:v>
                      </c:pt>
                      <c:pt idx="51">
                        <c:v>19.866507320743811</c:v>
                      </c:pt>
                      <c:pt idx="52">
                        <c:v>19.981189351161856</c:v>
                      </c:pt>
                      <c:pt idx="53">
                        <c:v>19.263581818083619</c:v>
                      </c:pt>
                      <c:pt idx="54">
                        <c:v>18.416784765929425</c:v>
                      </c:pt>
                      <c:pt idx="55">
                        <c:v>18.303641416924897</c:v>
                      </c:pt>
                      <c:pt idx="56">
                        <c:v>18.470185168492375</c:v>
                      </c:pt>
                      <c:pt idx="57">
                        <c:v>18.68182538013258</c:v>
                      </c:pt>
                      <c:pt idx="58">
                        <c:v>18.67585097371877</c:v>
                      </c:pt>
                      <c:pt idx="59">
                        <c:v>18.469379161469611</c:v>
                      </c:pt>
                      <c:pt idx="60">
                        <c:v>18.648448846144674</c:v>
                      </c:pt>
                      <c:pt idx="61">
                        <c:v>19.073302053010078</c:v>
                      </c:pt>
                      <c:pt idx="62">
                        <c:v>19.222057153298522</c:v>
                      </c:pt>
                      <c:pt idx="63">
                        <c:v>19.054459887827317</c:v>
                      </c:pt>
                      <c:pt idx="64">
                        <c:v>19.273239357139207</c:v>
                      </c:pt>
                      <c:pt idx="65">
                        <c:v>19.707154684484152</c:v>
                      </c:pt>
                      <c:pt idx="66">
                        <c:v>20.137443137751141</c:v>
                      </c:pt>
                      <c:pt idx="67">
                        <c:v>20.212518212826218</c:v>
                      </c:pt>
                      <c:pt idx="68">
                        <c:v>20.07096627754056</c:v>
                      </c:pt>
                      <c:pt idx="69">
                        <c:v>20.246369057444944</c:v>
                      </c:pt>
                      <c:pt idx="70">
                        <c:v>20.306630127655314</c:v>
                      </c:pt>
                      <c:pt idx="71">
                        <c:v>20.595032111648788</c:v>
                      </c:pt>
                      <c:pt idx="72">
                        <c:v>20.212305308190281</c:v>
                      </c:pt>
                      <c:pt idx="73">
                        <c:v>19.033918287577649</c:v>
                      </c:pt>
                      <c:pt idx="74">
                        <c:v>17.211939299930325</c:v>
                      </c:pt>
                      <c:pt idx="75">
                        <c:v>15.37114328002983</c:v>
                      </c:pt>
                      <c:pt idx="76">
                        <c:v>13.416083658397451</c:v>
                      </c:pt>
                      <c:pt idx="77">
                        <c:v>11.956511293427742</c:v>
                      </c:pt>
                      <c:pt idx="78">
                        <c:v>10.984131003426056</c:v>
                      </c:pt>
                      <c:pt idx="79">
                        <c:v>9.8142110835061356</c:v>
                      </c:pt>
                      <c:pt idx="80">
                        <c:v>8.9307727713605995</c:v>
                      </c:pt>
                      <c:pt idx="81">
                        <c:v>7.8823541184403396</c:v>
                      </c:pt>
                      <c:pt idx="82">
                        <c:v>6.8806679274570239</c:v>
                      </c:pt>
                      <c:pt idx="83">
                        <c:v>5.6371861785601132</c:v>
                      </c:pt>
                      <c:pt idx="84">
                        <c:v>4.5080082201138616</c:v>
                      </c:pt>
                      <c:pt idx="85">
                        <c:v>4.1055460989017405</c:v>
                      </c:pt>
                      <c:pt idx="86">
                        <c:v>4.5031464097926373</c:v>
                      </c:pt>
                      <c:pt idx="87">
                        <c:v>6.3800232866695143</c:v>
                      </c:pt>
                      <c:pt idx="88">
                        <c:v>8.5791545407358569</c:v>
                      </c:pt>
                      <c:pt idx="89">
                        <c:v>9.7028083930350917</c:v>
                      </c:pt>
                      <c:pt idx="90">
                        <c:v>10.97245674528237</c:v>
                      </c:pt>
                      <c:pt idx="91">
                        <c:v>11.638777271415982</c:v>
                      </c:pt>
                      <c:pt idx="92">
                        <c:v>12.727356714144019</c:v>
                      </c:pt>
                      <c:pt idx="93">
                        <c:v>13.04420179843096</c:v>
                      </c:pt>
                      <c:pt idx="94">
                        <c:v>13.834347206997425</c:v>
                      </c:pt>
                      <c:pt idx="95">
                        <c:v>15.056902097216984</c:v>
                      </c:pt>
                      <c:pt idx="96">
                        <c:v>16.402797117405409</c:v>
                      </c:pt>
                      <c:pt idx="97">
                        <c:v>17.931010283549611</c:v>
                      </c:pt>
                      <c:pt idx="98">
                        <c:v>19.149715172981672</c:v>
                      </c:pt>
                      <c:pt idx="99">
                        <c:v>18.874924734256805</c:v>
                      </c:pt>
                      <c:pt idx="100">
                        <c:v>18.499097699500144</c:v>
                      </c:pt>
                    </c:numCache>
                  </c:numRef>
                </c:val>
                <c:smooth val="0"/>
                <c:extLst xmlns:c15="http://schemas.microsoft.com/office/drawing/2012/chart">
                  <c:ext xmlns:c16="http://schemas.microsoft.com/office/drawing/2014/chart" uri="{C3380CC4-5D6E-409C-BE32-E72D297353CC}">
                    <c16:uniqueId val="{0000000A-8552-43BC-B274-F7E22FBA3846}"/>
                  </c:ext>
                </c:extLst>
              </c15:ser>
            </c15:filteredLineSeries>
            <c15:filteredLineSeries>
              <c15:ser>
                <c:idx val="11"/>
                <c:order val="11"/>
                <c:tx>
                  <c:strRef>
                    <c:extLst>
                      <c:ext xmlns:c15="http://schemas.microsoft.com/office/drawing/2012/chart" uri="{02D57815-91ED-43cb-92C2-25804820EDAC}">
                        <c15:formulaRef>
                          <c15:sqref>'NI overnight trips by dest'!$M$9</c15:sqref>
                        </c15:formulaRef>
                      </c:ext>
                    </c:extLst>
                    <c:strCache>
                      <c:ptCount val="1"/>
                      <c:pt idx="0">
                        <c:v>Percentage change (%) year on year on Holiday overnight trips</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'NI overnight trips by dest'!$A$10:$A$110</c15:sqref>
                        </c15:formulaRef>
                      </c:ext>
                    </c:extLst>
                    <c:strCache>
                      <c:ptCount val="101"/>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strCache>
                  </c:strRef>
                </c:cat>
                <c:val>
                  <c:numRef>
                    <c:extLst>
                      <c:ext xmlns:c15="http://schemas.microsoft.com/office/drawing/2012/chart" uri="{02D57815-91ED-43cb-92C2-25804820EDAC}">
                        <c15:formulaRef>
                          <c15:sqref>'NI overnight trips by dest'!$M$10:$M$110</c15:sqref>
                        </c15:formulaRef>
                      </c:ext>
                    </c:extLst>
                    <c:numCache>
                      <c:formatCode>General</c:formatCode>
                      <c:ptCount val="101"/>
                      <c:pt idx="12" formatCode="0%">
                        <c:v>0.21713412920364705</c:v>
                      </c:pt>
                      <c:pt idx="13" formatCode="0%">
                        <c:v>0.21479100495992326</c:v>
                      </c:pt>
                      <c:pt idx="14" formatCode="0%">
                        <c:v>7.7059975845476039E-2</c:v>
                      </c:pt>
                      <c:pt idx="15" formatCode="0%">
                        <c:v>5.8484569055039945E-2</c:v>
                      </c:pt>
                      <c:pt idx="16" formatCode="0%">
                        <c:v>-5.5972247314336206E-2</c:v>
                      </c:pt>
                      <c:pt idx="17" formatCode="0%">
                        <c:v>-2.0691710035187567E-2</c:v>
                      </c:pt>
                      <c:pt idx="18" formatCode="0%">
                        <c:v>1.0377188978513623E-2</c:v>
                      </c:pt>
                      <c:pt idx="19" formatCode="0%">
                        <c:v>-2.4897004246128559E-2</c:v>
                      </c:pt>
                      <c:pt idx="20" formatCode="0%">
                        <c:v>-1.3701955294596098E-2</c:v>
                      </c:pt>
                      <c:pt idx="21" formatCode="0%">
                        <c:v>-3.8526275466931319E-2</c:v>
                      </c:pt>
                      <c:pt idx="22" formatCode="0%">
                        <c:v>-4.6341698701568193E-2</c:v>
                      </c:pt>
                      <c:pt idx="23" formatCode="0%">
                        <c:v>-8.2392524007067328E-2</c:v>
                      </c:pt>
                      <c:pt idx="24" formatCode="0%">
                        <c:v>-0.13244722957248967</c:v>
                      </c:pt>
                      <c:pt idx="25" formatCode="0%">
                        <c:v>-0.16038330257485858</c:v>
                      </c:pt>
                      <c:pt idx="26" formatCode="0%">
                        <c:v>-5.8508812726392204E-2</c:v>
                      </c:pt>
                      <c:pt idx="27" formatCode="0%">
                        <c:v>-6.9354908019233219E-2</c:v>
                      </c:pt>
                      <c:pt idx="28" formatCode="0%">
                        <c:v>-5.8162068917053743E-2</c:v>
                      </c:pt>
                      <c:pt idx="29" formatCode="0%">
                        <c:v>-8.5333380474471823E-2</c:v>
                      </c:pt>
                      <c:pt idx="30" formatCode="0%">
                        <c:v>-6.8579963596857543E-2</c:v>
                      </c:pt>
                      <c:pt idx="31" formatCode="0%">
                        <c:v>-2.6232373285449233E-2</c:v>
                      </c:pt>
                      <c:pt idx="32" formatCode="0%">
                        <c:v>6.9839740660068081E-3</c:v>
                      </c:pt>
                      <c:pt idx="33" formatCode="0%">
                        <c:v>1.6887894511049682E-2</c:v>
                      </c:pt>
                      <c:pt idx="34" formatCode="0%">
                        <c:v>1.8619411305987655E-3</c:v>
                      </c:pt>
                      <c:pt idx="35" formatCode="0%">
                        <c:v>3.183981779793283E-2</c:v>
                      </c:pt>
                      <c:pt idx="36" formatCode="0%">
                        <c:v>5.6277874828808104E-2</c:v>
                      </c:pt>
                      <c:pt idx="37" formatCode="0%">
                        <c:v>9.0661337713078938E-2</c:v>
                      </c:pt>
                      <c:pt idx="38" formatCode="0%">
                        <c:v>2.7594423908394151E-2</c:v>
                      </c:pt>
                      <c:pt idx="39" formatCode="0%">
                        <c:v>4.7992552158294205E-2</c:v>
                      </c:pt>
                      <c:pt idx="40" formatCode="0%">
                        <c:v>8.7262990116640848E-2</c:v>
                      </c:pt>
                      <c:pt idx="41" formatCode="0%">
                        <c:v>0.14720961954709472</c:v>
                      </c:pt>
                      <c:pt idx="42" formatCode="0%">
                        <c:v>0.13187727693520304</c:v>
                      </c:pt>
                      <c:pt idx="43" formatCode="0%">
                        <c:v>0.10445613073884755</c:v>
                      </c:pt>
                      <c:pt idx="44" formatCode="0%">
                        <c:v>5.2364313653164685E-2</c:v>
                      </c:pt>
                      <c:pt idx="45" formatCode="0%">
                        <c:v>5.6333540400661443E-2</c:v>
                      </c:pt>
                      <c:pt idx="46" formatCode="0%">
                        <c:v>8.4594837683401342E-2</c:v>
                      </c:pt>
                      <c:pt idx="47" formatCode="0%">
                        <c:v>6.9852474297197389E-2</c:v>
                      </c:pt>
                      <c:pt idx="48" formatCode="0%">
                        <c:v>7.8131610653913719E-2</c:v>
                      </c:pt>
                      <c:pt idx="49" formatCode="0%">
                        <c:v>4.9275773540164797E-2</c:v>
                      </c:pt>
                      <c:pt idx="50" formatCode="0%">
                        <c:v>4.9205549865069254E-2</c:v>
                      </c:pt>
                      <c:pt idx="51" formatCode="0%">
                        <c:v>5.9527540130131458E-2</c:v>
                      </c:pt>
                      <c:pt idx="52" formatCode="0%">
                        <c:v>5.6657863485600216E-2</c:v>
                      </c:pt>
                      <c:pt idx="53" formatCode="0%">
                        <c:v>-2.0637595992819044E-2</c:v>
                      </c:pt>
                      <c:pt idx="54" formatCode="0%">
                        <c:v>-7.5496899376168311E-2</c:v>
                      </c:pt>
                      <c:pt idx="55" formatCode="0%">
                        <c:v>-8.0982940017577693E-2</c:v>
                      </c:pt>
                      <c:pt idx="56" formatCode="0%">
                        <c:v>-5.5474645794353697E-2</c:v>
                      </c:pt>
                      <c:pt idx="57" formatCode="0%">
                        <c:v>-4.7966429180639286E-2</c:v>
                      </c:pt>
                      <c:pt idx="58" formatCode="0%">
                        <c:v>-6.1833820088048427E-2</c:v>
                      </c:pt>
                      <c:pt idx="59" formatCode="0%">
                        <c:v>-7.2628264233054421E-2</c:v>
                      </c:pt>
                      <c:pt idx="60" formatCode="0%">
                        <c:v>-6.9261978255658954E-2</c:v>
                      </c:pt>
                      <c:pt idx="61" formatCode="0%">
                        <c:v>-3.1140435383998976E-2</c:v>
                      </c:pt>
                      <c:pt idx="62" formatCode="0%">
                        <c:v>-1.5285397880504018E-2</c:v>
                      </c:pt>
                      <c:pt idx="63" formatCode="0%">
                        <c:v>-4.0875198634869561E-2</c:v>
                      </c:pt>
                      <c:pt idx="64" formatCode="0%">
                        <c:v>-3.5430823540115383E-2</c:v>
                      </c:pt>
                      <c:pt idx="65" formatCode="0%">
                        <c:v>2.3026499982683944E-2</c:v>
                      </c:pt>
                      <c:pt idx="66" formatCode="0%">
                        <c:v>9.3428814730185161E-2</c:v>
                      </c:pt>
                      <c:pt idx="67" formatCode="0%">
                        <c:v>0.10428945543787985</c:v>
                      </c:pt>
                      <c:pt idx="68" formatCode="0%">
                        <c:v>8.6668384450140773E-2</c:v>
                      </c:pt>
                      <c:pt idx="69" formatCode="0%">
                        <c:v>8.374683123717655E-2</c:v>
                      </c:pt>
                      <c:pt idx="70" formatCode="0%">
                        <c:v>8.7320205983193289E-2</c:v>
                      </c:pt>
                      <c:pt idx="71" formatCode="0%">
                        <c:v>0.11509065527300801</c:v>
                      </c:pt>
                      <c:pt idx="72" formatCode="0%">
                        <c:v>8.3859868182490346E-2</c:v>
                      </c:pt>
                      <c:pt idx="73" formatCode="0%">
                        <c:v>-2.0648635104173786E-3</c:v>
                      </c:pt>
                      <c:pt idx="74" formatCode="0%">
                        <c:v>-0.10457350310308794</c:v>
                      </c:pt>
                      <c:pt idx="75" formatCode="0%">
                        <c:v>-0.19330469766558556</c:v>
                      </c:pt>
                      <c:pt idx="76" formatCode="0%">
                        <c:v>-0.30390094732944539</c:v>
                      </c:pt>
                      <c:pt idx="77" formatCode="0%">
                        <c:v>-0.39329083853787639</c:v>
                      </c:pt>
                      <c:pt idx="78" formatCode="0%">
                        <c:v>-0.45454192330731452</c:v>
                      </c:pt>
                      <c:pt idx="79" formatCode="0%">
                        <c:v>-0.51444886875706808</c:v>
                      </c:pt>
                      <c:pt idx="80" formatCode="0%">
                        <c:v>-0.5550402183997416</c:v>
                      </c:pt>
                      <c:pt idx="81" formatCode="0%">
                        <c:v>-0.61067813709827345</c:v>
                      </c:pt>
                      <c:pt idx="82" formatCode="0%">
                        <c:v>-0.66116150812801089</c:v>
                      </c:pt>
                      <c:pt idx="83" formatCode="0%">
                        <c:v>-0.726284176300378</c:v>
                      </c:pt>
                      <c:pt idx="84" formatCode="0%">
                        <c:v>-0.7769671419772608</c:v>
                      </c:pt>
                      <c:pt idx="85" formatCode="0%">
                        <c:v>-0.78430368162391473</c:v>
                      </c:pt>
                      <c:pt idx="86" formatCode="0%">
                        <c:v>-0.73837077093277526</c:v>
                      </c:pt>
                      <c:pt idx="87" formatCode="0%">
                        <c:v>-0.58493501944267001</c:v>
                      </c:pt>
                      <c:pt idx="88" formatCode="0%">
                        <c:v>-0.36053212254934347</c:v>
                      </c:pt>
                      <c:pt idx="89" formatCode="0%">
                        <c:v>-0.18849167997954938</c:v>
                      </c:pt>
                      <c:pt idx="90" formatCode="0%">
                        <c:v>-1.0628294709926498E-3</c:v>
                      </c:pt>
                      <c:pt idx="91" formatCode="0%">
                        <c:v>0.1859106322846705</c:v>
                      </c:pt>
                      <c:pt idx="92" formatCode="0%">
                        <c:v>0.42511258991589052</c:v>
                      </c:pt>
                      <c:pt idx="93" formatCode="0%">
                        <c:v>0.6548611750282517</c:v>
                      </c:pt>
                      <c:pt idx="94" formatCode="0%">
                        <c:v>1.010611084977961</c:v>
                      </c:pt>
                      <c:pt idx="95" formatCode="0%">
                        <c:v>1.6709960643987307</c:v>
                      </c:pt>
                      <c:pt idx="96" formatCode="0%">
                        <c:v>2.6385907736856598</c:v>
                      </c:pt>
                      <c:pt idx="97" formatCode="0%">
                        <c:v>3.3675091818713883</c:v>
                      </c:pt>
                      <c:pt idx="98" formatCode="0%">
                        <c:v>3.252518890200482</c:v>
                      </c:pt>
                      <c:pt idx="99" formatCode="0%">
                        <c:v>1.9584413545471322</c:v>
                      </c:pt>
                      <c:pt idx="100" formatCode="0%">
                        <c:v>1.1562844697180881</c:v>
                      </c:pt>
                    </c:numCache>
                  </c:numRef>
                </c:val>
                <c:smooth val="0"/>
                <c:extLst xmlns:c15="http://schemas.microsoft.com/office/drawing/2012/chart">
                  <c:ext xmlns:c16="http://schemas.microsoft.com/office/drawing/2014/chart" uri="{C3380CC4-5D6E-409C-BE32-E72D297353CC}">
                    <c16:uniqueId val="{0000000B-8552-43BC-B274-F7E22FBA3846}"/>
                  </c:ext>
                </c:extLst>
              </c15:ser>
            </c15:filteredLineSeries>
          </c:ext>
        </c:extLst>
      </c:lineChart>
      <c:catAx>
        <c:axId val="111252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40976"/>
        <c:crosses val="autoZero"/>
        <c:auto val="1"/>
        <c:lblAlgn val="ctr"/>
        <c:lblOffset val="100"/>
        <c:tickLblSkip val="12"/>
        <c:noMultiLvlLbl val="0"/>
      </c:catAx>
      <c:valAx>
        <c:axId val="111254097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2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 change(%) in overnight trips taken by NI residents by destination of trip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'NI overnight trips by dest'!$E$9</c:f>
              <c:strCache>
                <c:ptCount val="1"/>
                <c:pt idx="0">
                  <c:v>Percentage change (%) year on year in NI overnight trips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dest'!$A$10:$A$110</c15:sqref>
                  </c15:fullRef>
                </c:ext>
              </c:extLst>
              <c:f>'NI overnight trips by dest'!$A$22:$A$110</c:f>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dest'!$E$10:$E$110</c15:sqref>
                  </c15:fullRef>
                </c:ext>
              </c:extLst>
              <c:f>'NI overnight trips by dest'!$E$22:$E$110</c:f>
              <c:numCache>
                <c:formatCode>0%</c:formatCode>
                <c:ptCount val="89"/>
                <c:pt idx="0">
                  <c:v>0.18823116232319539</c:v>
                </c:pt>
                <c:pt idx="1">
                  <c:v>0.2264535310366286</c:v>
                </c:pt>
                <c:pt idx="2">
                  <c:v>0.13338560727075283</c:v>
                </c:pt>
                <c:pt idx="3">
                  <c:v>0.14560986492587505</c:v>
                </c:pt>
                <c:pt idx="4">
                  <c:v>-1.0521663816252181E-2</c:v>
                </c:pt>
                <c:pt idx="5">
                  <c:v>6.7084167269729114E-2</c:v>
                </c:pt>
                <c:pt idx="6">
                  <c:v>-1.5966856513620698E-3</c:v>
                </c:pt>
                <c:pt idx="7">
                  <c:v>-7.3581666905927615E-2</c:v>
                </c:pt>
                <c:pt idx="8">
                  <c:v>-0.10964473313450453</c:v>
                </c:pt>
                <c:pt idx="9">
                  <c:v>-8.7128703421614398E-2</c:v>
                </c:pt>
                <c:pt idx="10">
                  <c:v>-9.8296455338255165E-2</c:v>
                </c:pt>
                <c:pt idx="11">
                  <c:v>-0.11886195637860382</c:v>
                </c:pt>
                <c:pt idx="12">
                  <c:v>-0.18567439169766434</c:v>
                </c:pt>
                <c:pt idx="13">
                  <c:v>-0.24549549123865377</c:v>
                </c:pt>
                <c:pt idx="14">
                  <c:v>-0.20480208855999832</c:v>
                </c:pt>
                <c:pt idx="15">
                  <c:v>-0.27124620678386235</c:v>
                </c:pt>
                <c:pt idx="16">
                  <c:v>-0.22974950068400751</c:v>
                </c:pt>
                <c:pt idx="17">
                  <c:v>-0.2736910981937925</c:v>
                </c:pt>
                <c:pt idx="18">
                  <c:v>-0.21576247482822833</c:v>
                </c:pt>
                <c:pt idx="19">
                  <c:v>-0.22969084025595282</c:v>
                </c:pt>
                <c:pt idx="20">
                  <c:v>-0.17899542625449921</c:v>
                </c:pt>
                <c:pt idx="21">
                  <c:v>-0.24804720875472111</c:v>
                </c:pt>
                <c:pt idx="22">
                  <c:v>-0.2472984586152342</c:v>
                </c:pt>
                <c:pt idx="23">
                  <c:v>-0.22838253585767193</c:v>
                </c:pt>
                <c:pt idx="24">
                  <c:v>-0.14284166227052872</c:v>
                </c:pt>
                <c:pt idx="25">
                  <c:v>-0.10956402828670017</c:v>
                </c:pt>
                <c:pt idx="26">
                  <c:v>-8.510222628573666E-2</c:v>
                </c:pt>
                <c:pt idx="27">
                  <c:v>-2.1770676464572217E-2</c:v>
                </c:pt>
                <c:pt idx="28">
                  <c:v>5.6412002259338991E-2</c:v>
                </c:pt>
                <c:pt idx="29">
                  <c:v>0.12741558169267797</c:v>
                </c:pt>
                <c:pt idx="30">
                  <c:v>0.11122317675174301</c:v>
                </c:pt>
                <c:pt idx="31">
                  <c:v>0.16498014948168871</c:v>
                </c:pt>
                <c:pt idx="32">
                  <c:v>8.172375324069385E-2</c:v>
                </c:pt>
                <c:pt idx="33">
                  <c:v>0.13630311335952364</c:v>
                </c:pt>
                <c:pt idx="34">
                  <c:v>0.17358343584717462</c:v>
                </c:pt>
                <c:pt idx="35">
                  <c:v>0.15346204237309874</c:v>
                </c:pt>
                <c:pt idx="36">
                  <c:v>0.13063208950573885</c:v>
                </c:pt>
                <c:pt idx="37">
                  <c:v>0.13726037327640597</c:v>
                </c:pt>
                <c:pt idx="38">
                  <c:v>9.6898006990356639E-2</c:v>
                </c:pt>
                <c:pt idx="39">
                  <c:v>0.11268837210169554</c:v>
                </c:pt>
                <c:pt idx="40">
                  <c:v>4.5102279939767606E-2</c:v>
                </c:pt>
                <c:pt idx="41">
                  <c:v>-8.2800520906141355E-3</c:v>
                </c:pt>
                <c:pt idx="42">
                  <c:v>-5.5268283246524538E-2</c:v>
                </c:pt>
                <c:pt idx="43">
                  <c:v>-0.10163259640363902</c:v>
                </c:pt>
                <c:pt idx="44">
                  <c:v>-7.3087552723159616E-2</c:v>
                </c:pt>
                <c:pt idx="45">
                  <c:v>-3.4605411009506939E-2</c:v>
                </c:pt>
                <c:pt idx="46">
                  <c:v>-2.8514140335985812E-2</c:v>
                </c:pt>
                <c:pt idx="47">
                  <c:v>-2.6400973297353962E-2</c:v>
                </c:pt>
                <c:pt idx="48">
                  <c:v>-8.0983441934129624E-2</c:v>
                </c:pt>
                <c:pt idx="49">
                  <c:v>-2.900134938923592E-2</c:v>
                </c:pt>
                <c:pt idx="50">
                  <c:v>-7.3412983617538452E-3</c:v>
                </c:pt>
                <c:pt idx="51">
                  <c:v>-4.9402604943961391E-2</c:v>
                </c:pt>
                <c:pt idx="52">
                  <c:v>-1.3416269455464088E-2</c:v>
                </c:pt>
                <c:pt idx="53">
                  <c:v>1.5629367222391499E-2</c:v>
                </c:pt>
                <c:pt idx="54">
                  <c:v>7.0461216776601901E-2</c:v>
                </c:pt>
                <c:pt idx="55">
                  <c:v>0.10518673042566808</c:v>
                </c:pt>
                <c:pt idx="56">
                  <c:v>0.11387317075054879</c:v>
                </c:pt>
                <c:pt idx="57">
                  <c:v>8.2741854349840632E-2</c:v>
                </c:pt>
                <c:pt idx="58">
                  <c:v>5.0599267313889106E-2</c:v>
                </c:pt>
                <c:pt idx="59">
                  <c:v>4.3124811671120721E-2</c:v>
                </c:pt>
                <c:pt idx="60">
                  <c:v>0.10646785391993523</c:v>
                </c:pt>
                <c:pt idx="61">
                  <c:v>-2.5387513854712072E-2</c:v>
                </c:pt>
                <c:pt idx="62">
                  <c:v>-0.15589051322989797</c:v>
                </c:pt>
                <c:pt idx="63">
                  <c:v>-0.20288177884069203</c:v>
                </c:pt>
                <c:pt idx="64">
                  <c:v>-0.25620118858058694</c:v>
                </c:pt>
                <c:pt idx="65">
                  <c:v>-0.30281137018769888</c:v>
                </c:pt>
                <c:pt idx="66">
                  <c:v>-0.3525657133051866</c:v>
                </c:pt>
                <c:pt idx="67">
                  <c:v>-0.38480047117860045</c:v>
                </c:pt>
                <c:pt idx="68">
                  <c:v>-0.43417429766921645</c:v>
                </c:pt>
                <c:pt idx="69">
                  <c:v>-0.48881092230262724</c:v>
                </c:pt>
                <c:pt idx="70">
                  <c:v>-0.53829975426616539</c:v>
                </c:pt>
                <c:pt idx="71">
                  <c:v>-0.58855733438372071</c:v>
                </c:pt>
                <c:pt idx="72">
                  <c:v>-0.67753580820523007</c:v>
                </c:pt>
                <c:pt idx="73">
                  <c:v>-0.62527733342768232</c:v>
                </c:pt>
                <c:pt idx="74">
                  <c:v>-0.48594774852654499</c:v>
                </c:pt>
                <c:pt idx="75">
                  <c:v>-0.27986321035743128</c:v>
                </c:pt>
                <c:pt idx="76">
                  <c:v>-7.911575918249944E-2</c:v>
                </c:pt>
                <c:pt idx="77">
                  <c:v>7.5866119091142575E-2</c:v>
                </c:pt>
                <c:pt idx="78">
                  <c:v>0.30955248790678463</c:v>
                </c:pt>
                <c:pt idx="79">
                  <c:v>0.4489030401486454</c:v>
                </c:pt>
                <c:pt idx="80">
                  <c:v>0.66841329213269862</c:v>
                </c:pt>
                <c:pt idx="81">
                  <c:v>0.85254723434282165</c:v>
                </c:pt>
                <c:pt idx="82">
                  <c:v>1.1496294589387315</c:v>
                </c:pt>
                <c:pt idx="83">
                  <c:v>1.5926177994080153</c:v>
                </c:pt>
                <c:pt idx="84">
                  <c:v>2.4761010189290933</c:v>
                </c:pt>
                <c:pt idx="85">
                  <c:v>2.2877989206657312</c:v>
                </c:pt>
                <c:pt idx="86">
                  <c:v>1.7478966750938729</c:v>
                </c:pt>
                <c:pt idx="87">
                  <c:v>0.99536795967814728</c:v>
                </c:pt>
                <c:pt idx="88">
                  <c:v>0.49875864111691121</c:v>
                </c:pt>
              </c:numCache>
            </c:numRef>
          </c:val>
          <c:extLst>
            <c:ext xmlns:c16="http://schemas.microsoft.com/office/drawing/2014/chart" uri="{C3380CC4-5D6E-409C-BE32-E72D297353CC}">
              <c16:uniqueId val="{00000003-CE31-4D3D-9650-1F42CFAFA13F}"/>
            </c:ext>
          </c:extLst>
        </c:ser>
        <c:ser>
          <c:idx val="5"/>
          <c:order val="5"/>
          <c:tx>
            <c:strRef>
              <c:f>'NI overnight trips by dest'!$G$9</c:f>
              <c:strCache>
                <c:ptCount val="1"/>
                <c:pt idx="0">
                  <c:v>Percentage change (%) year on year to ROI overnight trips</c:v>
                </c:pt>
              </c:strCache>
            </c:strRef>
          </c:tx>
          <c:spPr>
            <a:solidFill>
              <a:schemeClr val="accent6"/>
            </a:solidFill>
            <a:ln>
              <a:noFill/>
            </a:ln>
            <a:effectLst/>
          </c:spPr>
          <c:invertIfNegative val="0"/>
          <c:cat>
            <c:strRef>
              <c:extLst>
                <c:ext xmlns:c15="http://schemas.microsoft.com/office/drawing/2012/chart" uri="{02D57815-91ED-43cb-92C2-25804820EDAC}">
                  <c15:fullRef>
                    <c15:sqref>'NI overnight trips by dest'!$A$10:$A$110</c15:sqref>
                  </c15:fullRef>
                </c:ext>
              </c:extLst>
              <c:f>'NI overnight trips by dest'!$A$22:$A$110</c:f>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dest'!$G$10:$G$110</c15:sqref>
                  </c15:fullRef>
                </c:ext>
              </c:extLst>
              <c:f>'NI overnight trips by dest'!$G$22:$G$110</c:f>
              <c:numCache>
                <c:formatCode>0%</c:formatCode>
                <c:ptCount val="89"/>
                <c:pt idx="0">
                  <c:v>0.18302332610363037</c:v>
                </c:pt>
                <c:pt idx="1">
                  <c:v>5.4979943700190256E-2</c:v>
                </c:pt>
                <c:pt idx="2">
                  <c:v>-7.2415199964943805E-2</c:v>
                </c:pt>
                <c:pt idx="3">
                  <c:v>-0.14721150606373998</c:v>
                </c:pt>
                <c:pt idx="4">
                  <c:v>-0.12486684459312593</c:v>
                </c:pt>
                <c:pt idx="5">
                  <c:v>-0.11487216975687194</c:v>
                </c:pt>
                <c:pt idx="6">
                  <c:v>-0.10089051277390985</c:v>
                </c:pt>
                <c:pt idx="7">
                  <c:v>-0.141256894801392</c:v>
                </c:pt>
                <c:pt idx="8">
                  <c:v>-0.1100276047189389</c:v>
                </c:pt>
                <c:pt idx="9">
                  <c:v>-0.1326512017411686</c:v>
                </c:pt>
                <c:pt idx="10">
                  <c:v>-0.14940025899221318</c:v>
                </c:pt>
                <c:pt idx="11">
                  <c:v>-0.14755998712765861</c:v>
                </c:pt>
                <c:pt idx="12">
                  <c:v>-0.17183877480405074</c:v>
                </c:pt>
                <c:pt idx="13">
                  <c:v>-0.16643578389299848</c:v>
                </c:pt>
                <c:pt idx="14">
                  <c:v>-5.6372310291465035E-2</c:v>
                </c:pt>
                <c:pt idx="15">
                  <c:v>-1.8177416131936439E-2</c:v>
                </c:pt>
                <c:pt idx="16">
                  <c:v>-8.1904723323743961E-2</c:v>
                </c:pt>
                <c:pt idx="17">
                  <c:v>-9.9392181486089873E-2</c:v>
                </c:pt>
                <c:pt idx="18">
                  <c:v>-5.4307227369057194E-2</c:v>
                </c:pt>
                <c:pt idx="19">
                  <c:v>2.6139563864259904E-2</c:v>
                </c:pt>
                <c:pt idx="20">
                  <c:v>2.8176063498237598E-2</c:v>
                </c:pt>
                <c:pt idx="21">
                  <c:v>1.6539375384642334E-2</c:v>
                </c:pt>
                <c:pt idx="22">
                  <c:v>-3.757290303728994E-2</c:v>
                </c:pt>
                <c:pt idx="23">
                  <c:v>-4.142528617828934E-2</c:v>
                </c:pt>
                <c:pt idx="24">
                  <c:v>-5.1823895725191568E-2</c:v>
                </c:pt>
                <c:pt idx="25">
                  <c:v>7.3374162118229648E-3</c:v>
                </c:pt>
                <c:pt idx="26">
                  <c:v>-4.920999346075515E-2</c:v>
                </c:pt>
                <c:pt idx="27">
                  <c:v>-3.4143549523048544E-2</c:v>
                </c:pt>
                <c:pt idx="28">
                  <c:v>-7.102236306479659E-2</c:v>
                </c:pt>
                <c:pt idx="29">
                  <c:v>9.05823882589403E-3</c:v>
                </c:pt>
                <c:pt idx="30">
                  <c:v>-7.4356138806491598E-2</c:v>
                </c:pt>
                <c:pt idx="31">
                  <c:v>-0.11320471647460063</c:v>
                </c:pt>
                <c:pt idx="32">
                  <c:v>-0.13606270110871577</c:v>
                </c:pt>
                <c:pt idx="33">
                  <c:v>-5.5907777410273161E-2</c:v>
                </c:pt>
                <c:pt idx="34">
                  <c:v>1.5506727220231289E-2</c:v>
                </c:pt>
                <c:pt idx="35">
                  <c:v>2.5241007299093007E-2</c:v>
                </c:pt>
                <c:pt idx="36">
                  <c:v>5.4364473072400367E-2</c:v>
                </c:pt>
                <c:pt idx="37">
                  <c:v>-2.6969811800146959E-2</c:v>
                </c:pt>
                <c:pt idx="38">
                  <c:v>-2.2919712606790321E-2</c:v>
                </c:pt>
                <c:pt idx="39">
                  <c:v>-4.433951817856505E-3</c:v>
                </c:pt>
                <c:pt idx="40">
                  <c:v>0.11767877509531435</c:v>
                </c:pt>
                <c:pt idx="41">
                  <c:v>5.7490039438045657E-5</c:v>
                </c:pt>
                <c:pt idx="42">
                  <c:v>3.2433205689558646E-2</c:v>
                </c:pt>
                <c:pt idx="43">
                  <c:v>5.4234435037419884E-2</c:v>
                </c:pt>
                <c:pt idx="44">
                  <c:v>8.8323182619395452E-2</c:v>
                </c:pt>
                <c:pt idx="45">
                  <c:v>-7.1229254950956768E-5</c:v>
                </c:pt>
                <c:pt idx="46">
                  <c:v>-3.8778138013449717E-2</c:v>
                </c:pt>
                <c:pt idx="47">
                  <c:v>-6.1289154499089699E-2</c:v>
                </c:pt>
                <c:pt idx="48">
                  <c:v>-6.6203982919210938E-2</c:v>
                </c:pt>
                <c:pt idx="49">
                  <c:v>-1.0863235201602801E-2</c:v>
                </c:pt>
                <c:pt idx="50">
                  <c:v>1.0626800794443284E-2</c:v>
                </c:pt>
                <c:pt idx="51">
                  <c:v>-2.9411224518522003E-2</c:v>
                </c:pt>
                <c:pt idx="52">
                  <c:v>-0.12748253208074439</c:v>
                </c:pt>
                <c:pt idx="53">
                  <c:v>-5.2604150773380147E-2</c:v>
                </c:pt>
                <c:pt idx="54">
                  <c:v>-2.1712029513033772E-2</c:v>
                </c:pt>
                <c:pt idx="55">
                  <c:v>-2.3271875393554697E-2</c:v>
                </c:pt>
                <c:pt idx="56">
                  <c:v>-4.5817181253822198E-2</c:v>
                </c:pt>
                <c:pt idx="57">
                  <c:v>-2.8572413097396551E-2</c:v>
                </c:pt>
                <c:pt idx="58">
                  <c:v>3.740641314092086E-3</c:v>
                </c:pt>
                <c:pt idx="59">
                  <c:v>3.378751954390255E-2</c:v>
                </c:pt>
                <c:pt idx="60">
                  <c:v>-2.0286451883480554E-3</c:v>
                </c:pt>
                <c:pt idx="61">
                  <c:v>-7.5074530806700526E-2</c:v>
                </c:pt>
                <c:pt idx="62">
                  <c:v>-0.1680544849280064</c:v>
                </c:pt>
                <c:pt idx="63">
                  <c:v>-0.26931568931247257</c:v>
                </c:pt>
                <c:pt idx="64">
                  <c:v>-0.31121349889713684</c:v>
                </c:pt>
                <c:pt idx="65">
                  <c:v>-0.38643159834278229</c:v>
                </c:pt>
                <c:pt idx="66">
                  <c:v>-0.41019264542144435</c:v>
                </c:pt>
                <c:pt idx="67">
                  <c:v>-0.44473934772994678</c:v>
                </c:pt>
                <c:pt idx="68">
                  <c:v>-0.50597529295006494</c:v>
                </c:pt>
                <c:pt idx="69">
                  <c:v>-0.54830371041516446</c:v>
                </c:pt>
                <c:pt idx="70">
                  <c:v>-0.63028896265236245</c:v>
                </c:pt>
                <c:pt idx="71">
                  <c:v>-0.70753427651096779</c:v>
                </c:pt>
                <c:pt idx="72">
                  <c:v>-0.7370731968902936</c:v>
                </c:pt>
                <c:pt idx="73">
                  <c:v>-0.71775454181144294</c:v>
                </c:pt>
                <c:pt idx="74">
                  <c:v>-0.67581632000776193</c:v>
                </c:pt>
                <c:pt idx="75">
                  <c:v>-0.51239521307858993</c:v>
                </c:pt>
                <c:pt idx="76">
                  <c:v>-0.20992864803272593</c:v>
                </c:pt>
                <c:pt idx="77">
                  <c:v>-1.2809614703105481E-2</c:v>
                </c:pt>
                <c:pt idx="78">
                  <c:v>7.6276328664478824E-2</c:v>
                </c:pt>
                <c:pt idx="79">
                  <c:v>0.20344706349655567</c:v>
                </c:pt>
                <c:pt idx="80">
                  <c:v>0.54005817351263052</c:v>
                </c:pt>
                <c:pt idx="81">
                  <c:v>0.7075025666667426</c:v>
                </c:pt>
                <c:pt idx="82">
                  <c:v>1.2056615703779747</c:v>
                </c:pt>
                <c:pt idx="83">
                  <c:v>2.0009694064213934</c:v>
                </c:pt>
                <c:pt idx="84">
                  <c:v>2.6879328005552883</c:v>
                </c:pt>
                <c:pt idx="85">
                  <c:v>3.042594347827694</c:v>
                </c:pt>
                <c:pt idx="86">
                  <c:v>3.1514382152960336</c:v>
                </c:pt>
                <c:pt idx="87">
                  <c:v>2.158939667820964</c:v>
                </c:pt>
                <c:pt idx="88">
                  <c:v>1.0801849412481264</c:v>
                </c:pt>
              </c:numCache>
            </c:numRef>
          </c:val>
          <c:extLst>
            <c:ext xmlns:c16="http://schemas.microsoft.com/office/drawing/2014/chart" uri="{C3380CC4-5D6E-409C-BE32-E72D297353CC}">
              <c16:uniqueId val="{00000005-CE31-4D3D-9650-1F42CFAFA13F}"/>
            </c:ext>
          </c:extLst>
        </c:ser>
        <c:ser>
          <c:idx val="7"/>
          <c:order val="7"/>
          <c:tx>
            <c:strRef>
              <c:f>'NI overnight trips by dest'!$I$9</c:f>
              <c:strCache>
                <c:ptCount val="1"/>
                <c:pt idx="0">
                  <c:v>Percentage change (%) year on year to GB overnight trips</c:v>
                </c:pt>
              </c:strCache>
            </c:strRef>
          </c:tx>
          <c:spPr>
            <a:solidFill>
              <a:schemeClr val="tx2">
                <a:lumMod val="75000"/>
              </a:schemeClr>
            </a:solidFill>
            <a:ln>
              <a:noFill/>
            </a:ln>
            <a:effectLst/>
          </c:spPr>
          <c:invertIfNegative val="0"/>
          <c:cat>
            <c:strRef>
              <c:extLst>
                <c:ext xmlns:c15="http://schemas.microsoft.com/office/drawing/2012/chart" uri="{02D57815-91ED-43cb-92C2-25804820EDAC}">
                  <c15:fullRef>
                    <c15:sqref>'NI overnight trips by dest'!$A$10:$A$110</c15:sqref>
                  </c15:fullRef>
                </c:ext>
              </c:extLst>
              <c:f>'NI overnight trips by dest'!$A$22:$A$110</c:f>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dest'!$I$10:$I$110</c15:sqref>
                  </c15:fullRef>
                </c:ext>
              </c:extLst>
              <c:f>'NI overnight trips by dest'!$I$22:$I$110</c:f>
              <c:numCache>
                <c:formatCode>0%</c:formatCode>
                <c:ptCount val="89"/>
                <c:pt idx="0">
                  <c:v>0.16511636735443466</c:v>
                </c:pt>
                <c:pt idx="1">
                  <c:v>0.13931468592150029</c:v>
                </c:pt>
                <c:pt idx="2">
                  <c:v>0.21758507494867252</c:v>
                </c:pt>
                <c:pt idx="3">
                  <c:v>0.20968742034176338</c:v>
                </c:pt>
                <c:pt idx="4">
                  <c:v>0.20287584082510199</c:v>
                </c:pt>
                <c:pt idx="5">
                  <c:v>0.14343262395291501</c:v>
                </c:pt>
                <c:pt idx="6">
                  <c:v>0.18897468961922081</c:v>
                </c:pt>
                <c:pt idx="7">
                  <c:v>8.9720412340211872E-2</c:v>
                </c:pt>
                <c:pt idx="8">
                  <c:v>0.11546249206278042</c:v>
                </c:pt>
                <c:pt idx="9">
                  <c:v>-5.9405182763455156E-3</c:v>
                </c:pt>
                <c:pt idx="10">
                  <c:v>-3.9889086780030746E-2</c:v>
                </c:pt>
                <c:pt idx="11">
                  <c:v>-5.613378378736824E-2</c:v>
                </c:pt>
                <c:pt idx="12">
                  <c:v>-8.0232845238085673E-2</c:v>
                </c:pt>
                <c:pt idx="13">
                  <c:v>-7.4010332047478075E-2</c:v>
                </c:pt>
                <c:pt idx="14">
                  <c:v>-2.1160749159897501E-2</c:v>
                </c:pt>
                <c:pt idx="15">
                  <c:v>-7.8641916317651661E-2</c:v>
                </c:pt>
                <c:pt idx="16">
                  <c:v>-0.12143121976652557</c:v>
                </c:pt>
                <c:pt idx="17">
                  <c:v>-0.12956507922932189</c:v>
                </c:pt>
                <c:pt idx="18">
                  <c:v>-9.3133819671632631E-2</c:v>
                </c:pt>
                <c:pt idx="19">
                  <c:v>-2.6806230022229486E-2</c:v>
                </c:pt>
                <c:pt idx="20">
                  <c:v>-2.2019453771611807E-2</c:v>
                </c:pt>
                <c:pt idx="21">
                  <c:v>0.12966410381340363</c:v>
                </c:pt>
                <c:pt idx="22">
                  <c:v>0.15548229189921978</c:v>
                </c:pt>
                <c:pt idx="23">
                  <c:v>0.12272688053043888</c:v>
                </c:pt>
                <c:pt idx="24">
                  <c:v>8.6016355554262167E-2</c:v>
                </c:pt>
                <c:pt idx="25">
                  <c:v>6.943586540406689E-2</c:v>
                </c:pt>
                <c:pt idx="26">
                  <c:v>-5.6021788372996692E-2</c:v>
                </c:pt>
                <c:pt idx="27">
                  <c:v>1.8481999344659605E-2</c:v>
                </c:pt>
                <c:pt idx="28">
                  <c:v>0.15068210986321146</c:v>
                </c:pt>
                <c:pt idx="29">
                  <c:v>0.23102224157516238</c:v>
                </c:pt>
                <c:pt idx="30">
                  <c:v>0.19903216536610377</c:v>
                </c:pt>
                <c:pt idx="31">
                  <c:v>0.12717683891469209</c:v>
                </c:pt>
                <c:pt idx="32">
                  <c:v>6.9907261644436794E-2</c:v>
                </c:pt>
                <c:pt idx="33">
                  <c:v>-2.0513474589615187E-2</c:v>
                </c:pt>
                <c:pt idx="34">
                  <c:v>-2.8304695044207139E-2</c:v>
                </c:pt>
                <c:pt idx="35">
                  <c:v>2.7057785766059449E-2</c:v>
                </c:pt>
                <c:pt idx="36">
                  <c:v>6.0907360767807707E-2</c:v>
                </c:pt>
                <c:pt idx="37">
                  <c:v>9.6626393579927375E-2</c:v>
                </c:pt>
                <c:pt idx="38">
                  <c:v>0.12717563769320933</c:v>
                </c:pt>
                <c:pt idx="39">
                  <c:v>8.1728867579637529E-2</c:v>
                </c:pt>
                <c:pt idx="40">
                  <c:v>9.6493009719783931E-3</c:v>
                </c:pt>
                <c:pt idx="41">
                  <c:v>-7.2202128759002795E-2</c:v>
                </c:pt>
                <c:pt idx="42">
                  <c:v>-5.7080850491153738E-2</c:v>
                </c:pt>
                <c:pt idx="43">
                  <c:v>-3.6183469728075748E-2</c:v>
                </c:pt>
                <c:pt idx="44">
                  <c:v>-6.5885168666767824E-3</c:v>
                </c:pt>
                <c:pt idx="45">
                  <c:v>-5.7317909876124701E-2</c:v>
                </c:pt>
                <c:pt idx="46">
                  <c:v>-8.4154198564804661E-2</c:v>
                </c:pt>
                <c:pt idx="47">
                  <c:v>-0.11140546609393488</c:v>
                </c:pt>
                <c:pt idx="48">
                  <c:v>-0.10121731142266811</c:v>
                </c:pt>
                <c:pt idx="49">
                  <c:v>-0.11009873358247345</c:v>
                </c:pt>
                <c:pt idx="50">
                  <c:v>-5.4696508615026729E-2</c:v>
                </c:pt>
                <c:pt idx="51">
                  <c:v>-5.9581001079016371E-2</c:v>
                </c:pt>
                <c:pt idx="52">
                  <c:v>-3.652539217398821E-2</c:v>
                </c:pt>
                <c:pt idx="53">
                  <c:v>5.9705751389730187E-2</c:v>
                </c:pt>
                <c:pt idx="54">
                  <c:v>3.5595659511724664E-2</c:v>
                </c:pt>
                <c:pt idx="55">
                  <c:v>1.8760890315946851E-2</c:v>
                </c:pt>
                <c:pt idx="56">
                  <c:v>5.2871108802140215E-2</c:v>
                </c:pt>
                <c:pt idx="57">
                  <c:v>0.14778352559393693</c:v>
                </c:pt>
                <c:pt idx="58">
                  <c:v>0.21338279628089113</c:v>
                </c:pt>
                <c:pt idx="59">
                  <c:v>0.17608370368866216</c:v>
                </c:pt>
                <c:pt idx="60">
                  <c:v>0.11448282428943753</c:v>
                </c:pt>
                <c:pt idx="61">
                  <c:v>1.9413809207452719E-2</c:v>
                </c:pt>
                <c:pt idx="62">
                  <c:v>-0.11021397159354195</c:v>
                </c:pt>
                <c:pt idx="63">
                  <c:v>-0.15028055068561472</c:v>
                </c:pt>
                <c:pt idx="64">
                  <c:v>-0.29396298265199983</c:v>
                </c:pt>
                <c:pt idx="65">
                  <c:v>-0.41924929697053365</c:v>
                </c:pt>
                <c:pt idx="66">
                  <c:v>-0.4394564821194395</c:v>
                </c:pt>
                <c:pt idx="67">
                  <c:v>-0.45140779132245068</c:v>
                </c:pt>
                <c:pt idx="68">
                  <c:v>-0.53393087845762421</c:v>
                </c:pt>
                <c:pt idx="69">
                  <c:v>-0.6024430805712111</c:v>
                </c:pt>
                <c:pt idx="70">
                  <c:v>-0.6877200197832547</c:v>
                </c:pt>
                <c:pt idx="71">
                  <c:v>-0.71783938272787629</c:v>
                </c:pt>
                <c:pt idx="72">
                  <c:v>-0.77533210960523957</c:v>
                </c:pt>
                <c:pt idx="73">
                  <c:v>-0.76091218624695955</c:v>
                </c:pt>
                <c:pt idx="74">
                  <c:v>-0.71067488648587096</c:v>
                </c:pt>
                <c:pt idx="75">
                  <c:v>-0.6548861738589592</c:v>
                </c:pt>
                <c:pt idx="76">
                  <c:v>-0.42886680277242378</c:v>
                </c:pt>
                <c:pt idx="77">
                  <c:v>-0.21325231097277444</c:v>
                </c:pt>
                <c:pt idx="78">
                  <c:v>-0.21052187872756395</c:v>
                </c:pt>
                <c:pt idx="79">
                  <c:v>-0.17768074356116617</c:v>
                </c:pt>
                <c:pt idx="80">
                  <c:v>8.7514904344304541E-3</c:v>
                </c:pt>
                <c:pt idx="81">
                  <c:v>0.19906545312308968</c:v>
                </c:pt>
                <c:pt idx="82">
                  <c:v>0.58436880103260258</c:v>
                </c:pt>
                <c:pt idx="83">
                  <c:v>0.88851863153924926</c:v>
                </c:pt>
                <c:pt idx="84">
                  <c:v>1.738808525809199</c:v>
                </c:pt>
                <c:pt idx="85">
                  <c:v>1.9600219191829189</c:v>
                </c:pt>
                <c:pt idx="86">
                  <c:v>1.7666319417224947</c:v>
                </c:pt>
                <c:pt idx="87">
                  <c:v>1.6244135550227277</c:v>
                </c:pt>
                <c:pt idx="88">
                  <c:v>0.74094440956418894</c:v>
                </c:pt>
              </c:numCache>
            </c:numRef>
          </c:val>
          <c:extLst>
            <c:ext xmlns:c16="http://schemas.microsoft.com/office/drawing/2014/chart" uri="{C3380CC4-5D6E-409C-BE32-E72D297353CC}">
              <c16:uniqueId val="{00000007-CE31-4D3D-9650-1F42CFAFA13F}"/>
            </c:ext>
          </c:extLst>
        </c:ser>
        <c:ser>
          <c:idx val="9"/>
          <c:order val="9"/>
          <c:tx>
            <c:strRef>
              <c:f>'NI overnight trips by dest'!$K$9</c:f>
              <c:strCache>
                <c:ptCount val="1"/>
                <c:pt idx="0">
                  <c:v>Percentage change (%) year on year to Other places overnight trips</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'NI overnight trips by dest'!$A$10:$A$110</c15:sqref>
                  </c15:fullRef>
                </c:ext>
              </c:extLst>
              <c:f>'NI overnight trips by dest'!$A$22:$A$110</c:f>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dest'!$K$10:$K$110</c15:sqref>
                  </c15:fullRef>
                </c:ext>
              </c:extLst>
              <c:f>'NI overnight trips by dest'!$K$22:$K$110</c:f>
              <c:numCache>
                <c:formatCode>0%</c:formatCode>
                <c:ptCount val="89"/>
                <c:pt idx="0">
                  <c:v>6.3831861712074597E-2</c:v>
                </c:pt>
                <c:pt idx="1">
                  <c:v>7.239400263214088E-2</c:v>
                </c:pt>
                <c:pt idx="2">
                  <c:v>9.2347752442050207E-2</c:v>
                </c:pt>
                <c:pt idx="3">
                  <c:v>0.15882309847501136</c:v>
                </c:pt>
                <c:pt idx="4">
                  <c:v>0.13338428277260492</c:v>
                </c:pt>
                <c:pt idx="5">
                  <c:v>0.22219905505472182</c:v>
                </c:pt>
                <c:pt idx="6">
                  <c:v>0.28233264446090733</c:v>
                </c:pt>
                <c:pt idx="7">
                  <c:v>0.225358431397605</c:v>
                </c:pt>
                <c:pt idx="8">
                  <c:v>0.18036957270254209</c:v>
                </c:pt>
                <c:pt idx="9">
                  <c:v>0.19536698752117221</c:v>
                </c:pt>
                <c:pt idx="10">
                  <c:v>0.17346830342359226</c:v>
                </c:pt>
                <c:pt idx="11">
                  <c:v>5.0768948284043172E-2</c:v>
                </c:pt>
                <c:pt idx="12">
                  <c:v>-2.7293648973849279E-2</c:v>
                </c:pt>
                <c:pt idx="13">
                  <c:v>-1.3509724952269301E-2</c:v>
                </c:pt>
                <c:pt idx="14">
                  <c:v>-1.1910038644878402E-2</c:v>
                </c:pt>
                <c:pt idx="15">
                  <c:v>-6.4848439656371895E-2</c:v>
                </c:pt>
                <c:pt idx="16">
                  <c:v>-6.5653407835113378E-2</c:v>
                </c:pt>
                <c:pt idx="17">
                  <c:v>-7.9097385279195992E-2</c:v>
                </c:pt>
                <c:pt idx="18">
                  <c:v>-0.10836624550921534</c:v>
                </c:pt>
                <c:pt idx="19">
                  <c:v>-4.6010088098525449E-2</c:v>
                </c:pt>
                <c:pt idx="20">
                  <c:v>1.4544024146370019E-2</c:v>
                </c:pt>
                <c:pt idx="21">
                  <c:v>-2.2814866493685616E-3</c:v>
                </c:pt>
                <c:pt idx="22">
                  <c:v>2.3112434113955079E-2</c:v>
                </c:pt>
                <c:pt idx="23">
                  <c:v>8.3076810488066269E-2</c:v>
                </c:pt>
                <c:pt idx="24">
                  <c:v>0.10557192472326692</c:v>
                </c:pt>
                <c:pt idx="25">
                  <c:v>8.8559831243894369E-2</c:v>
                </c:pt>
                <c:pt idx="26">
                  <c:v>9.7443013239650253E-2</c:v>
                </c:pt>
                <c:pt idx="27">
                  <c:v>0.16457077572683176</c:v>
                </c:pt>
                <c:pt idx="28">
                  <c:v>0.14129222870840286</c:v>
                </c:pt>
                <c:pt idx="29">
                  <c:v>0.17375134780912685</c:v>
                </c:pt>
                <c:pt idx="30">
                  <c:v>0.17513270591318741</c:v>
                </c:pt>
                <c:pt idx="31">
                  <c:v>0.13213577238393298</c:v>
                </c:pt>
                <c:pt idx="32">
                  <c:v>8.102932006418348E-2</c:v>
                </c:pt>
                <c:pt idx="33">
                  <c:v>6.1871935259102388E-2</c:v>
                </c:pt>
                <c:pt idx="34">
                  <c:v>6.3806698628435937E-2</c:v>
                </c:pt>
                <c:pt idx="35">
                  <c:v>0.10790120924911584</c:v>
                </c:pt>
                <c:pt idx="36">
                  <c:v>0.12843786898403875</c:v>
                </c:pt>
                <c:pt idx="37">
                  <c:v>0.13171520355530919</c:v>
                </c:pt>
                <c:pt idx="38">
                  <c:v>9.7751957801048769E-2</c:v>
                </c:pt>
                <c:pt idx="39">
                  <c:v>4.7278391300243139E-2</c:v>
                </c:pt>
                <c:pt idx="40">
                  <c:v>5.0512125426815428E-2</c:v>
                </c:pt>
                <c:pt idx="41">
                  <c:v>-1.5731573778028654E-2</c:v>
                </c:pt>
                <c:pt idx="42">
                  <c:v>-4.2706911974356991E-2</c:v>
                </c:pt>
                <c:pt idx="43">
                  <c:v>-5.6720840002666778E-2</c:v>
                </c:pt>
                <c:pt idx="44">
                  <c:v>-6.947427112575298E-3</c:v>
                </c:pt>
                <c:pt idx="45">
                  <c:v>9.4384436358433091E-2</c:v>
                </c:pt>
                <c:pt idx="46">
                  <c:v>6.5869418385353415E-2</c:v>
                </c:pt>
                <c:pt idx="47">
                  <c:v>1.6123014238972427E-2</c:v>
                </c:pt>
                <c:pt idx="48">
                  <c:v>2.5479126088955004E-2</c:v>
                </c:pt>
                <c:pt idx="49">
                  <c:v>2.5582735282997055E-2</c:v>
                </c:pt>
                <c:pt idx="50">
                  <c:v>4.8489376123036235E-2</c:v>
                </c:pt>
                <c:pt idx="51">
                  <c:v>6.3327468495434455E-2</c:v>
                </c:pt>
                <c:pt idx="52">
                  <c:v>0.10591302038157126</c:v>
                </c:pt>
                <c:pt idx="53">
                  <c:v>0.14340640225411444</c:v>
                </c:pt>
                <c:pt idx="54">
                  <c:v>0.17751535157003406</c:v>
                </c:pt>
                <c:pt idx="55">
                  <c:v>0.21578898735041341</c:v>
                </c:pt>
                <c:pt idx="56">
                  <c:v>0.17259565776411132</c:v>
                </c:pt>
                <c:pt idx="57">
                  <c:v>1.5752684007438136E-2</c:v>
                </c:pt>
                <c:pt idx="58">
                  <c:v>1.9149200824855769E-2</c:v>
                </c:pt>
                <c:pt idx="59">
                  <c:v>4.9313062238957275E-2</c:v>
                </c:pt>
                <c:pt idx="60">
                  <c:v>-7.3268393898982776E-3</c:v>
                </c:pt>
                <c:pt idx="61">
                  <c:v>-3.2612114738296824E-2</c:v>
                </c:pt>
                <c:pt idx="62">
                  <c:v>-0.11209492357564915</c:v>
                </c:pt>
                <c:pt idx="63">
                  <c:v>-0.2282909151396523</c:v>
                </c:pt>
                <c:pt idx="64">
                  <c:v>-0.38523986322414278</c:v>
                </c:pt>
                <c:pt idx="65">
                  <c:v>-0.50269794785246014</c:v>
                </c:pt>
                <c:pt idx="66">
                  <c:v>-0.59989826948890379</c:v>
                </c:pt>
                <c:pt idx="67">
                  <c:v>-0.72197501452230617</c:v>
                </c:pt>
                <c:pt idx="68">
                  <c:v>-0.75987196443905836</c:v>
                </c:pt>
                <c:pt idx="69">
                  <c:v>-0.78897031938648976</c:v>
                </c:pt>
                <c:pt idx="70">
                  <c:v>-0.81747404878030117</c:v>
                </c:pt>
                <c:pt idx="71">
                  <c:v>-0.88289375048387697</c:v>
                </c:pt>
                <c:pt idx="72">
                  <c:v>-0.92399766885008716</c:v>
                </c:pt>
                <c:pt idx="73">
                  <c:v>-0.94484386634239104</c:v>
                </c:pt>
                <c:pt idx="74">
                  <c:v>-0.93924744090461143</c:v>
                </c:pt>
                <c:pt idx="75">
                  <c:v>-0.93058271036291418</c:v>
                </c:pt>
                <c:pt idx="76">
                  <c:v>-0.90945921521631812</c:v>
                </c:pt>
                <c:pt idx="77">
                  <c:v>-0.85261232414727095</c:v>
                </c:pt>
                <c:pt idx="78">
                  <c:v>-0.7766583786083644</c:v>
                </c:pt>
                <c:pt idx="79">
                  <c:v>-0.59058652705422843</c:v>
                </c:pt>
                <c:pt idx="80">
                  <c:v>-0.45877192760701963</c:v>
                </c:pt>
                <c:pt idx="81">
                  <c:v>-0.14178884691524601</c:v>
                </c:pt>
                <c:pt idx="82">
                  <c:v>6.3159277050498355E-2</c:v>
                </c:pt>
                <c:pt idx="83">
                  <c:v>0.94043499680230047</c:v>
                </c:pt>
                <c:pt idx="84">
                  <c:v>2.5020295917586153</c:v>
                </c:pt>
                <c:pt idx="85">
                  <c:v>4.9009614090829627</c:v>
                </c:pt>
                <c:pt idx="86">
                  <c:v>5.9245575870135179</c:v>
                </c:pt>
                <c:pt idx="87">
                  <c:v>6.8689066701720156</c:v>
                </c:pt>
                <c:pt idx="88">
                  <c:v>8.3152312685281657</c:v>
                </c:pt>
              </c:numCache>
            </c:numRef>
          </c:val>
          <c:extLst>
            <c:ext xmlns:c16="http://schemas.microsoft.com/office/drawing/2014/chart" uri="{C3380CC4-5D6E-409C-BE32-E72D297353CC}">
              <c16:uniqueId val="{00000009-CE31-4D3D-9650-1F42CFAFA13F}"/>
            </c:ext>
          </c:extLst>
        </c:ser>
        <c:dLbls>
          <c:showLegendKey val="0"/>
          <c:showVal val="0"/>
          <c:showCatName val="0"/>
          <c:showSerName val="0"/>
          <c:showPercent val="0"/>
          <c:showBubbleSize val="0"/>
        </c:dLbls>
        <c:gapWidth val="219"/>
        <c:overlap val="-27"/>
        <c:axId val="1415152208"/>
        <c:axId val="1415148600"/>
        <c:extLst>
          <c:ext xmlns:c15="http://schemas.microsoft.com/office/drawing/2012/chart" uri="{02D57815-91ED-43cb-92C2-25804820EDAC}">
            <c15:filteredBarSeries>
              <c15:ser>
                <c:idx val="0"/>
                <c:order val="0"/>
                <c:tx>
                  <c:strRef>
                    <c:extLst>
                      <c:ext uri="{02D57815-91ED-43cb-92C2-25804820EDAC}">
                        <c15:formulaRef>
                          <c15:sqref>'NI overnight trips by dest'!$B$9</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uri="{02D57815-91ED-43cb-92C2-25804820EDAC}">
                        <c15:fullRef>
                          <c15:sqref>'NI overnight trips by dest'!$B$10:$B$110</c15:sqref>
                        </c15:fullRef>
                        <c15:formulaRef>
                          <c15:sqref>'NI overnight trips by dest'!$B$22:$B$110</c15:sqref>
                        </c15:formulaRef>
                      </c:ext>
                    </c:extLst>
                    <c:numCache>
                      <c:formatCode>_(* #,##0_);_(* \(#,##0\);_(* "-"??_);_(@_)</c:formatCode>
                      <c:ptCount val="89"/>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8.0577416755231344</c:v>
                      </c:pt>
                      <c:pt idx="75">
                        <c:v>10.08442950793386</c:v>
                      </c:pt>
                      <c:pt idx="76">
                        <c:v>13.140495746436745</c:v>
                      </c:pt>
                      <c:pt idx="77">
                        <c:v>14.970857169119132</c:v>
                      </c:pt>
                      <c:pt idx="78">
                        <c:v>16.353913021867708</c:v>
                      </c:pt>
                      <c:pt idx="79">
                        <c:v>17.238193914910287</c:v>
                      </c:pt>
                      <c:pt idx="80">
                        <c:v>18.789770502176619</c:v>
                      </c:pt>
                      <c:pt idx="81">
                        <c:v>19.351170772879218</c:v>
                      </c:pt>
                      <c:pt idx="82">
                        <c:v>20.49179824245406</c:v>
                      </c:pt>
                      <c:pt idx="83">
                        <c:v>22.126915105502153</c:v>
                      </c:pt>
                      <c:pt idx="84">
                        <c:v>23.961966479613405</c:v>
                      </c:pt>
                      <c:pt idx="85">
                        <c:v>25.439892289435768</c:v>
                      </c:pt>
                      <c:pt idx="86">
                        <c:v>26.621254115673914</c:v>
                      </c:pt>
                      <c:pt idx="87">
                        <c:v>26.568052628046203</c:v>
                      </c:pt>
                      <c:pt idx="88">
                        <c:v>25.738473650875033</c:v>
                      </c:pt>
                    </c:numCache>
                  </c:numRef>
                </c:val>
                <c:extLst>
                  <c:ext xmlns:c16="http://schemas.microsoft.com/office/drawing/2014/chart" uri="{C3380CC4-5D6E-409C-BE32-E72D297353CC}">
                    <c16:uniqueId val="{00000000-CE31-4D3D-9650-1F42CFAFA13F}"/>
                  </c:ext>
                </c:extLst>
              </c15:ser>
            </c15:filteredBarSeries>
            <c15:filteredBarSeries>
              <c15:ser>
                <c:idx val="1"/>
                <c:order val="1"/>
                <c:tx>
                  <c:strRef>
                    <c:extLst>
                      <c:ext xmlns:c15="http://schemas.microsoft.com/office/drawing/2012/chart" uri="{02D57815-91ED-43cb-92C2-25804820EDAC}">
                        <c15:formulaRef>
                          <c15:sqref>'NI overnight trips by dest'!$C$9</c15:sqref>
                        </c15:formulaRef>
                      </c:ext>
                    </c:extLst>
                    <c:strCache>
                      <c:ptCount val="1"/>
                      <c:pt idx="0">
                        <c:v>Percentage change (%) year on year</c:v>
                      </c:pt>
                    </c:strCache>
                  </c:strRef>
                </c:tx>
                <c:spPr>
                  <a:solidFill>
                    <a:schemeClr val="accent2"/>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dest'!$C$10:$C$110</c15:sqref>
                        </c15:fullRef>
                        <c15:formulaRef>
                          <c15:sqref>'NI overnight trips by dest'!$C$22:$C$110</c15:sqref>
                        </c15:formulaRef>
                      </c:ext>
                    </c:extLst>
                    <c:numCache>
                      <c:formatCode>0%</c:formatCode>
                      <c:ptCount val="89"/>
                      <c:pt idx="0">
                        <c:v>0.15978137091886485</c:v>
                      </c:pt>
                      <c:pt idx="1">
                        <c:v>0.13246548588998683</c:v>
                      </c:pt>
                      <c:pt idx="2">
                        <c:v>7.7198512522021548E-2</c:v>
                      </c:pt>
                      <c:pt idx="3">
                        <c:v>6.6322963365346183E-2</c:v>
                      </c:pt>
                      <c:pt idx="4">
                        <c:v>1.2891828414708624E-2</c:v>
                      </c:pt>
                      <c:pt idx="5">
                        <c:v>4.8863050899024922E-2</c:v>
                      </c:pt>
                      <c:pt idx="6">
                        <c:v>4.5627882406624277E-2</c:v>
                      </c:pt>
                      <c:pt idx="7">
                        <c:v>-1.7553261246142721E-2</c:v>
                      </c:pt>
                      <c:pt idx="8">
                        <c:v>-2.4738570349508316E-2</c:v>
                      </c:pt>
                      <c:pt idx="9">
                        <c:v>-4.0720674031733926E-2</c:v>
                      </c:pt>
                      <c:pt idx="10">
                        <c:v>-5.9563044514106746E-2</c:v>
                      </c:pt>
                      <c:pt idx="11">
                        <c:v>-8.8080389595998579E-2</c:v>
                      </c:pt>
                      <c:pt idx="12">
                        <c:v>-0.13601110292693211</c:v>
                      </c:pt>
                      <c:pt idx="13">
                        <c:v>-0.15363205964334642</c:v>
                      </c:pt>
                      <c:pt idx="14">
                        <c:v>-9.6676611453412997E-2</c:v>
                      </c:pt>
                      <c:pt idx="15">
                        <c:v>-0.13333700625584938</c:v>
                      </c:pt>
                      <c:pt idx="16">
                        <c:v>-0.13849407144707904</c:v>
                      </c:pt>
                      <c:pt idx="17">
                        <c:v>-0.16366047432416403</c:v>
                      </c:pt>
                      <c:pt idx="18">
                        <c:v>-0.12810897616259409</c:v>
                      </c:pt>
                      <c:pt idx="19">
                        <c:v>-8.8001341126069388E-2</c:v>
                      </c:pt>
                      <c:pt idx="20">
                        <c:v>-5.5993525795111632E-2</c:v>
                      </c:pt>
                      <c:pt idx="21">
                        <c:v>-6.1201259683798276E-2</c:v>
                      </c:pt>
                      <c:pt idx="22">
                        <c:v>-6.4928749188429349E-2</c:v>
                      </c:pt>
                      <c:pt idx="23">
                        <c:v>-5.4026518547168591E-2</c:v>
                      </c:pt>
                      <c:pt idx="24">
                        <c:v>-2.6734448169035446E-2</c:v>
                      </c:pt>
                      <c:pt idx="25">
                        <c:v>-3.5085712154940434E-3</c:v>
                      </c:pt>
                      <c:pt idx="26">
                        <c:v>-3.4065068877661635E-2</c:v>
                      </c:pt>
                      <c:pt idx="27">
                        <c:v>1.9203645055745767E-2</c:v>
                      </c:pt>
                      <c:pt idx="28">
                        <c:v>5.5886818541780958E-2</c:v>
                      </c:pt>
                      <c:pt idx="29">
                        <c:v>0.12385181692174746</c:v>
                      </c:pt>
                      <c:pt idx="30">
                        <c:v>8.7902606859356913E-2</c:v>
                      </c:pt>
                      <c:pt idx="31">
                        <c:v>6.9238220201914488E-2</c:v>
                      </c:pt>
                      <c:pt idx="32">
                        <c:v>1.6562499368000985E-2</c:v>
                      </c:pt>
                      <c:pt idx="33">
                        <c:v>3.1871892562285391E-2</c:v>
                      </c:pt>
                      <c:pt idx="34">
                        <c:v>6.1360645617035837E-2</c:v>
                      </c:pt>
                      <c:pt idx="35">
                        <c:v>8.0766814350797203E-2</c:v>
                      </c:pt>
                      <c:pt idx="36">
                        <c:v>9.4753307073163789E-2</c:v>
                      </c:pt>
                      <c:pt idx="37">
                        <c:v>8.2208168464972822E-2</c:v>
                      </c:pt>
                      <c:pt idx="38">
                        <c:v>7.0585058804708889E-2</c:v>
                      </c:pt>
                      <c:pt idx="39">
                        <c:v>6.0136377338924636E-2</c:v>
                      </c:pt>
                      <c:pt idx="40">
                        <c:v>5.6881324594735244E-2</c:v>
                      </c:pt>
                      <c:pt idx="41">
                        <c:v>-2.148052500683487E-2</c:v>
                      </c:pt>
                      <c:pt idx="42">
                        <c:v>-3.1313037042157189E-2</c:v>
                      </c:pt>
                      <c:pt idx="43">
                        <c:v>-3.9976762665415742E-2</c:v>
                      </c:pt>
                      <c:pt idx="44">
                        <c:v>-4.7940808234162345E-3</c:v>
                      </c:pt>
                      <c:pt idx="45">
                        <c:v>-2.2223347426273865E-3</c:v>
                      </c:pt>
                      <c:pt idx="46">
                        <c:v>-2.1991844687510333E-2</c:v>
                      </c:pt>
                      <c:pt idx="47">
                        <c:v>-4.3711253961195705E-2</c:v>
                      </c:pt>
                      <c:pt idx="48">
                        <c:v>-5.7740661281123276E-2</c:v>
                      </c:pt>
                      <c:pt idx="49">
                        <c:v>-2.9609675198324911E-2</c:v>
                      </c:pt>
                      <c:pt idx="50">
                        <c:v>-4.0533884540784279E-4</c:v>
                      </c:pt>
                      <c:pt idx="51">
                        <c:v>-2.1629175493542218E-2</c:v>
                      </c:pt>
                      <c:pt idx="52">
                        <c:v>-2.2426885626877675E-2</c:v>
                      </c:pt>
                      <c:pt idx="53">
                        <c:v>3.5002932343804971E-2</c:v>
                      </c:pt>
                      <c:pt idx="54">
                        <c:v>6.2404062514280698E-2</c:v>
                      </c:pt>
                      <c:pt idx="55">
                        <c:v>7.6901707835094354E-2</c:v>
                      </c:pt>
                      <c:pt idx="56">
                        <c:v>7.1495302164118507E-2</c:v>
                      </c:pt>
                      <c:pt idx="57">
                        <c:v>5.0633971796055735E-2</c:v>
                      </c:pt>
                      <c:pt idx="58">
                        <c:v>6.2327932206641734E-2</c:v>
                      </c:pt>
                      <c:pt idx="59">
                        <c:v>6.7933795034317235E-2</c:v>
                      </c:pt>
                      <c:pt idx="60">
                        <c:v>5.2788446904289479E-2</c:v>
                      </c:pt>
                      <c:pt idx="61">
                        <c:v>-3.0861692764392188E-2</c:v>
                      </c:pt>
                      <c:pt idx="62">
                        <c:v>-0.13948816350908946</c:v>
                      </c:pt>
                      <c:pt idx="63">
                        <c:v>-0.21522298396682465</c:v>
                      </c:pt>
                      <c:pt idx="64">
                        <c:v>-0.30871355888564667</c:v>
                      </c:pt>
                      <c:pt idx="65">
                        <c:v>-0.39560389889546754</c:v>
                      </c:pt>
                      <c:pt idx="66">
                        <c:v>-0.44427374940068709</c:v>
                      </c:pt>
                      <c:pt idx="67">
                        <c:v>-0.49623259466209391</c:v>
                      </c:pt>
                      <c:pt idx="68">
                        <c:v>-0.55161468473269637</c:v>
                      </c:pt>
                      <c:pt idx="69">
                        <c:v>-0.59696974465262165</c:v>
                      </c:pt>
                      <c:pt idx="70">
                        <c:v>-0.65706179046473467</c:v>
                      </c:pt>
                      <c:pt idx="71">
                        <c:v>-0.71380278825288557</c:v>
                      </c:pt>
                      <c:pt idx="72">
                        <c:v>-0.76862619523016618</c:v>
                      </c:pt>
                      <c:pt idx="73">
                        <c:v>-0.75127787262665369</c:v>
                      </c:pt>
                      <c:pt idx="74">
                        <c:v>-0.68859598648859366</c:v>
                      </c:pt>
                      <c:pt idx="75">
                        <c:v>-0.56837922340497904</c:v>
                      </c:pt>
                      <c:pt idx="76">
                        <c:v>-0.3644920595502279</c:v>
                      </c:pt>
                      <c:pt idx="77">
                        <c:v>-0.18937224170486106</c:v>
                      </c:pt>
                      <c:pt idx="78">
                        <c:v>-4.7394408412160118E-2</c:v>
                      </c:pt>
                      <c:pt idx="79">
                        <c:v>0.10399026813977351</c:v>
                      </c:pt>
                      <c:pt idx="80">
                        <c:v>0.34533331272398116</c:v>
                      </c:pt>
                      <c:pt idx="81">
                        <c:v>0.5547179566715571</c:v>
                      </c:pt>
                      <c:pt idx="82">
                        <c:v>0.91949515721111252</c:v>
                      </c:pt>
                      <c:pt idx="83">
                        <c:v>1.4857541466101785</c:v>
                      </c:pt>
                      <c:pt idx="84">
                        <c:v>2.3863219582309068</c:v>
                      </c:pt>
                      <c:pt idx="85">
                        <c:v>2.5665455907965673</c:v>
                      </c:pt>
                      <c:pt idx="86">
                        <c:v>2.3038108179294019</c:v>
                      </c:pt>
                      <c:pt idx="87">
                        <c:v>1.6345617872725429</c:v>
                      </c:pt>
                      <c:pt idx="88">
                        <c:v>0.9587140506365166</c:v>
                      </c:pt>
                    </c:numCache>
                  </c:numRef>
                </c:val>
                <c:extLst xmlns:c15="http://schemas.microsoft.com/office/drawing/2012/chart">
                  <c:ext xmlns:c16="http://schemas.microsoft.com/office/drawing/2014/chart" uri="{C3380CC4-5D6E-409C-BE32-E72D297353CC}">
                    <c16:uniqueId val="{00000001-CE31-4D3D-9650-1F42CFAFA13F}"/>
                  </c:ext>
                </c:extLst>
              </c15:ser>
            </c15:filteredBarSeries>
            <c15:filteredBarSeries>
              <c15:ser>
                <c:idx val="2"/>
                <c:order val="2"/>
                <c:tx>
                  <c:strRef>
                    <c:extLst>
                      <c:ext xmlns:c15="http://schemas.microsoft.com/office/drawing/2012/chart" uri="{02D57815-91ED-43cb-92C2-25804820EDAC}">
                        <c15:formulaRef>
                          <c15:sqref>'NI overnight trips by dest'!$D$9</c15:sqref>
                        </c15:formulaRef>
                      </c:ext>
                    </c:extLst>
                    <c:strCache>
                      <c:ptCount val="1"/>
                      <c:pt idx="0">
                        <c:v>Number of Overnight trips within NI per 100 interviews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dest'!$D$10:$D$110</c15:sqref>
                        </c15:fullRef>
                        <c15:formulaRef>
                          <c15:sqref>'NI overnight trips by dest'!$D$22:$D$110</c15:sqref>
                        </c15:formulaRef>
                      </c:ext>
                    </c:extLst>
                    <c:numCache>
                      <c:formatCode>_(* #,##0_);_(* \(#,##0\);_(* "-"??_);_(@_)</c:formatCode>
                      <c:ptCount val="89"/>
                      <c:pt idx="0">
                        <c:v>12.187341271820967</c:v>
                      </c:pt>
                      <c:pt idx="1">
                        <c:v>12.513625829686099</c:v>
                      </c:pt>
                      <c:pt idx="2">
                        <c:v>11.893969842727985</c:v>
                      </c:pt>
                      <c:pt idx="3">
                        <c:v>12.219702954507937</c:v>
                      </c:pt>
                      <c:pt idx="4">
                        <c:v>11.189504778981041</c:v>
                      </c:pt>
                      <c:pt idx="5">
                        <c:v>11.504404374456174</c:v>
                      </c:pt>
                      <c:pt idx="6">
                        <c:v>10.907490739567859</c:v>
                      </c:pt>
                      <c:pt idx="7">
                        <c:v>10.767904344010127</c:v>
                      </c:pt>
                      <c:pt idx="8">
                        <c:v>10.549519377021808</c:v>
                      </c:pt>
                      <c:pt idx="9">
                        <c:v>10.869413803508731</c:v>
                      </c:pt>
                      <c:pt idx="10">
                        <c:v>10.709921213537831</c:v>
                      </c:pt>
                      <c:pt idx="11">
                        <c:v>10.595024337030695</c:v>
                      </c:pt>
                      <c:pt idx="12">
                        <c:v>9.9244640947637706</c:v>
                      </c:pt>
                      <c:pt idx="13">
                        <c:v>9.4415871094506034</c:v>
                      </c:pt>
                      <c:pt idx="14">
                        <c:v>9.4580599776676593</c:v>
                      </c:pt>
                      <c:pt idx="15">
                        <c:v>8.9051548800721037</c:v>
                      </c:pt>
                      <c:pt idx="16">
                        <c:v>8.6187216431088309</c:v>
                      </c:pt>
                      <c:pt idx="17">
                        <c:v>8.3557513071457929</c:v>
                      </c:pt>
                      <c:pt idx="18">
                        <c:v>8.554063543432715</c:v>
                      </c:pt>
                      <c:pt idx="19">
                        <c:v>8.2946153474387163</c:v>
                      </c:pt>
                      <c:pt idx="20">
                        <c:v>8.6612036593516901</c:v>
                      </c:pt>
                      <c:pt idx="21">
                        <c:v>8.1732860487483538</c:v>
                      </c:pt>
                      <c:pt idx="22">
                        <c:v>8.0613742055393267</c:v>
                      </c:pt>
                      <c:pt idx="23">
                        <c:v>8.1753058114658756</c:v>
                      </c:pt>
                      <c:pt idx="24">
                        <c:v>8.5068371463235355</c:v>
                      </c:pt>
                      <c:pt idx="25">
                        <c:v>8.4071287923194138</c:v>
                      </c:pt>
                      <c:pt idx="26">
                        <c:v>8.6531580172241167</c:v>
                      </c:pt>
                      <c:pt idx="27">
                        <c:v>8.7112836343111475</c:v>
                      </c:pt>
                      <c:pt idx="28">
                        <c:v>9.1049209879125002</c:v>
                      </c:pt>
                      <c:pt idx="29">
                        <c:v>9.4204042204251284</c:v>
                      </c:pt>
                      <c:pt idx="30">
                        <c:v>9.505473664869573</c:v>
                      </c:pt>
                      <c:pt idx="31">
                        <c:v>9.6630622273522651</c:v>
                      </c:pt>
                      <c:pt idx="32">
                        <c:v>9.3690297299759422</c:v>
                      </c:pt>
                      <c:pt idx="33">
                        <c:v>9.2873303835707137</c:v>
                      </c:pt>
                      <c:pt idx="34">
                        <c:v>9.4606952377866307</c:v>
                      </c:pt>
                      <c:pt idx="35">
                        <c:v>9.4299049383180922</c:v>
                      </c:pt>
                      <c:pt idx="36">
                        <c:v>9.6181030578328155</c:v>
                      </c:pt>
                      <c:pt idx="37">
                        <c:v>9.5610944285359967</c:v>
                      </c:pt>
                      <c:pt idx="38">
                        <c:v>9.4916317832657597</c:v>
                      </c:pt>
                      <c:pt idx="39">
                        <c:v>9.6929440059778127</c:v>
                      </c:pt>
                      <c:pt idx="40">
                        <c:v>9.5155736831387951</c:v>
                      </c:pt>
                      <c:pt idx="41">
                        <c:v>9.3424027827653671</c:v>
                      </c:pt>
                      <c:pt idx="42">
                        <c:v>8.9801224539671818</c:v>
                      </c:pt>
                      <c:pt idx="43">
                        <c:v>8.6809801239765232</c:v>
                      </c:pt>
                      <c:pt idx="44">
                        <c:v>8.6842702756214756</c:v>
                      </c:pt>
                      <c:pt idx="45">
                        <c:v>8.9659384984661674</c:v>
                      </c:pt>
                      <c:pt idx="46">
                        <c:v>9.19093164610039</c:v>
                      </c:pt>
                      <c:pt idx="47">
                        <c:v>9.18094626984497</c:v>
                      </c:pt>
                      <c:pt idx="48">
                        <c:v>8.839195967332337</c:v>
                      </c:pt>
                      <c:pt idx="49">
                        <c:v>9.2838097884705473</c:v>
                      </c:pt>
                      <c:pt idx="50">
                        <c:v>9.4219508824049001</c:v>
                      </c:pt>
                      <c:pt idx="51">
                        <c:v>9.2140873225065523</c:v>
                      </c:pt>
                      <c:pt idx="52">
                        <c:v>9.3879101825824822</c:v>
                      </c:pt>
                      <c:pt idx="53">
                        <c:v>9.4884186265966992</c:v>
                      </c:pt>
                      <c:pt idx="54">
                        <c:v>9.6128728088765936</c:v>
                      </c:pt>
                      <c:pt idx="55">
                        <c:v>9.5941040401078244</c:v>
                      </c:pt>
                      <c:pt idx="56">
                        <c:v>9.6731756675612353</c:v>
                      </c:pt>
                      <c:pt idx="57">
                        <c:v>9.7077968758158839</c:v>
                      </c:pt>
                      <c:pt idx="58">
                        <c:v>9.6559860533251065</c:v>
                      </c:pt>
                      <c:pt idx="59">
                        <c:v>9.5768728486947126</c:v>
                      </c:pt>
                      <c:pt idx="60">
                        <c:v>9.7802861923519568</c:v>
                      </c:pt>
                      <c:pt idx="61">
                        <c:v>9.0481169388412397</c:v>
                      </c:pt>
                      <c:pt idx="62">
                        <c:v>7.95315812371991</c:v>
                      </c:pt>
                      <c:pt idx="63">
                        <c:v>7.3447168961229536</c:v>
                      </c:pt>
                      <c:pt idx="64">
                        <c:v>6.9827164355170552</c:v>
                      </c:pt>
                      <c:pt idx="65">
                        <c:v>6.6152175813624687</c:v>
                      </c:pt>
                      <c:pt idx="66">
                        <c:v>6.2237034501029846</c:v>
                      </c:pt>
                      <c:pt idx="67">
                        <c:v>5.9022882849378195</c:v>
                      </c:pt>
                      <c:pt idx="68">
                        <c:v>5.4733314158668822</c:v>
                      </c:pt>
                      <c:pt idx="69">
                        <c:v>4.9625197314217582</c:v>
                      </c:pt>
                      <c:pt idx="70">
                        <c:v>4.458171133622681</c:v>
                      </c:pt>
                      <c:pt idx="71">
                        <c:v>3.9403340931351227</c:v>
                      </c:pt>
                      <c:pt idx="72">
                        <c:v>3.1537920825383212</c:v>
                      </c:pt>
                      <c:pt idx="73">
                        <c:v>3.3905345067807451</c:v>
                      </c:pt>
                      <c:pt idx="74">
                        <c:v>4.0883388398226188</c:v>
                      </c:pt>
                      <c:pt idx="75">
                        <c:v>5.2892008464075158</c:v>
                      </c:pt>
                      <c:pt idx="76">
                        <c:v>6.430273523565007</c:v>
                      </c:pt>
                      <c:pt idx="77">
                        <c:v>7.117088466203934</c:v>
                      </c:pt>
                      <c:pt idx="78">
                        <c:v>8.1502663370764026</c:v>
                      </c:pt>
                      <c:pt idx="79">
                        <c:v>8.5518434398801411</c:v>
                      </c:pt>
                      <c:pt idx="80">
                        <c:v>9.1317788864797897</c:v>
                      </c:pt>
                      <c:pt idx="81">
                        <c:v>9.1933022038170602</c:v>
                      </c:pt>
                      <c:pt idx="82">
                        <c:v>9.5834160018255954</c:v>
                      </c:pt>
                      <c:pt idx="83">
                        <c:v>10.215780305476359</c:v>
                      </c:pt>
                      <c:pt idx="84">
                        <c:v>10.962899871601966</c:v>
                      </c:pt>
                      <c:pt idx="85">
                        <c:v>11.147395691873651</c:v>
                      </c:pt>
                      <c:pt idx="86">
                        <c:v>11.234332704605716</c:v>
                      </c:pt>
                      <c:pt idx="87">
                        <c:v>10.553901901224094</c:v>
                      </c:pt>
                      <c:pt idx="88">
                        <c:v>9.6374280081883423</c:v>
                      </c:pt>
                    </c:numCache>
                  </c:numRef>
                </c:val>
                <c:extLst xmlns:c15="http://schemas.microsoft.com/office/drawing/2012/chart">
                  <c:ext xmlns:c16="http://schemas.microsoft.com/office/drawing/2014/chart" uri="{C3380CC4-5D6E-409C-BE32-E72D297353CC}">
                    <c16:uniqueId val="{00000002-CE31-4D3D-9650-1F42CFAFA13F}"/>
                  </c:ext>
                </c:extLst>
              </c15:ser>
            </c15:filteredBarSeries>
            <c15:filteredBarSeries>
              <c15:ser>
                <c:idx val="4"/>
                <c:order val="4"/>
                <c:tx>
                  <c:strRef>
                    <c:extLst>
                      <c:ext xmlns:c15="http://schemas.microsoft.com/office/drawing/2012/chart" uri="{02D57815-91ED-43cb-92C2-25804820EDAC}">
                        <c15:formulaRef>
                          <c15:sqref>'NI overnight trips by dest'!$F$9</c15:sqref>
                        </c15:formulaRef>
                      </c:ext>
                    </c:extLst>
                    <c:strCache>
                      <c:ptCount val="1"/>
                      <c:pt idx="0">
                        <c:v>Number of Overnight trips to ROI per 100 interviews</c:v>
                      </c:pt>
                    </c:strCache>
                  </c:strRef>
                </c:tx>
                <c:spPr>
                  <a:solidFill>
                    <a:schemeClr val="accent5"/>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dest'!$F$10:$F$110</c15:sqref>
                        </c15:fullRef>
                        <c15:formulaRef>
                          <c15:sqref>'NI overnight trips by dest'!$F$22:$F$110</c15:sqref>
                        </c15:formulaRef>
                      </c:ext>
                    </c:extLst>
                    <c:numCache>
                      <c:formatCode>_(* #,##0_);_(* \(#,##0\);_(* "-"??_);_(@_)</c:formatCode>
                      <c:ptCount val="89"/>
                      <c:pt idx="0">
                        <c:v>9.6218863684549749</c:v>
                      </c:pt>
                      <c:pt idx="1">
                        <c:v>9.2518685321374914</c:v>
                      </c:pt>
                      <c:pt idx="2">
                        <c:v>8.5203417663258669</c:v>
                      </c:pt>
                      <c:pt idx="3">
                        <c:v>8.1905590349488904</c:v>
                      </c:pt>
                      <c:pt idx="4">
                        <c:v>8.5208515797743072</c:v>
                      </c:pt>
                      <c:pt idx="5">
                        <c:v>8.4479805836419217</c:v>
                      </c:pt>
                      <c:pt idx="6">
                        <c:v>8.4318258522973153</c:v>
                      </c:pt>
                      <c:pt idx="7">
                        <c:v>7.976192380143142</c:v>
                      </c:pt>
                      <c:pt idx="8">
                        <c:v>8.0395353066145603</c:v>
                      </c:pt>
                      <c:pt idx="9">
                        <c:v>7.9330430367005063</c:v>
                      </c:pt>
                      <c:pt idx="10">
                        <c:v>8.0034916833449259</c:v>
                      </c:pt>
                      <c:pt idx="11">
                        <c:v>8.050490652582825</c:v>
                      </c:pt>
                      <c:pt idx="12">
                        <c:v>7.9684732035958747</c:v>
                      </c:pt>
                      <c:pt idx="13">
                        <c:v>7.7120265405162227</c:v>
                      </c:pt>
                      <c:pt idx="14">
                        <c:v>8.0400304164852159</c:v>
                      </c:pt>
                      <c:pt idx="15">
                        <c:v>8.0416758350174327</c:v>
                      </c:pt>
                      <c:pt idx="16">
                        <c:v>7.822953588650206</c:v>
                      </c:pt>
                      <c:pt idx="17">
                        <c:v>7.6083173642816204</c:v>
                      </c:pt>
                      <c:pt idx="18">
                        <c:v>7.9739167686003105</c:v>
                      </c:pt>
                      <c:pt idx="19">
                        <c:v>8.1846865702575169</c:v>
                      </c:pt>
                      <c:pt idx="20">
                        <c:v>8.2660577639100552</c:v>
                      </c:pt>
                      <c:pt idx="21">
                        <c:v>8.0642506134270189</c:v>
                      </c:pt>
                      <c:pt idx="22">
                        <c:v>7.7027772663668506</c:v>
                      </c:pt>
                      <c:pt idx="23">
                        <c:v>7.7169967734239382</c:v>
                      </c:pt>
                      <c:pt idx="24">
                        <c:v>7.5555158792037389</c:v>
                      </c:pt>
                      <c:pt idx="25">
                        <c:v>7.7686128890806154</c:v>
                      </c:pt>
                      <c:pt idx="26">
                        <c:v>7.6443805722657059</c:v>
                      </c:pt>
                      <c:pt idx="27">
                        <c:v>7.7671044778962122</c:v>
                      </c:pt>
                      <c:pt idx="28">
                        <c:v>7.2673489386380377</c:v>
                      </c:pt>
                      <c:pt idx="29">
                        <c:v>7.6772353200304799</c:v>
                      </c:pt>
                      <c:pt idx="30">
                        <c:v>7.3810071065228549</c:v>
                      </c:pt>
                      <c:pt idx="31">
                        <c:v>7.2581414476380433</c:v>
                      </c:pt>
                      <c:pt idx="32">
                        <c:v>7.141355617031782</c:v>
                      </c:pt>
                      <c:pt idx="33">
                        <c:v>7.6133962851508823</c:v>
                      </c:pt>
                      <c:pt idx="34">
                        <c:v>7.8222221322746002</c:v>
                      </c:pt>
                      <c:pt idx="35">
                        <c:v>7.911781545309009</c:v>
                      </c:pt>
                      <c:pt idx="36">
                        <c:v>7.9662675187668039</c:v>
                      </c:pt>
                      <c:pt idx="37">
                        <c:v>7.5590948615139153</c:v>
                      </c:pt>
                      <c:pt idx="38">
                        <c:v>7.4691735664924446</c:v>
                      </c:pt>
                      <c:pt idx="39">
                        <c:v>7.7326655108769629</c:v>
                      </c:pt>
                      <c:pt idx="40">
                        <c:v>8.1225616599271948</c:v>
                      </c:pt>
                      <c:pt idx="41">
                        <c:v>7.6776766845918036</c:v>
                      </c:pt>
                      <c:pt idx="42">
                        <c:v>7.6203968282048047</c:v>
                      </c:pt>
                      <c:pt idx="43">
                        <c:v>7.6517826484723734</c:v>
                      </c:pt>
                      <c:pt idx="44">
                        <c:v>7.7721028733449256</c:v>
                      </c:pt>
                      <c:pt idx="45">
                        <c:v>7.6128539886058446</c:v>
                      </c:pt>
                      <c:pt idx="46">
                        <c:v>7.5188909228573948</c:v>
                      </c:pt>
                      <c:pt idx="47">
                        <c:v>7.4268751438155185</c:v>
                      </c:pt>
                      <c:pt idx="48">
                        <c:v>7.4388688800245015</c:v>
                      </c:pt>
                      <c:pt idx="49">
                        <c:v>7.4769786361220625</c:v>
                      </c:pt>
                      <c:pt idx="50">
                        <c:v>7.5485469860826813</c:v>
                      </c:pt>
                      <c:pt idx="51">
                        <c:v>7.5052383494099288</c:v>
                      </c:pt>
                      <c:pt idx="52">
                        <c:v>7.0870769325377019</c:v>
                      </c:pt>
                      <c:pt idx="53">
                        <c:v>7.273799022686271</c:v>
                      </c:pt>
                      <c:pt idx="54">
                        <c:v>7.454942547369793</c:v>
                      </c:pt>
                      <c:pt idx="55">
                        <c:v>7.4737113161385604</c:v>
                      </c:pt>
                      <c:pt idx="56">
                        <c:v>7.4160070272735288</c:v>
                      </c:pt>
                      <c:pt idx="57">
                        <c:v>7.3953363795932354</c:v>
                      </c:pt>
                      <c:pt idx="58">
                        <c:v>7.5470163968795871</c:v>
                      </c:pt>
                      <c:pt idx="59">
                        <c:v>7.6778108328873094</c:v>
                      </c:pt>
                      <c:pt idx="60">
                        <c:v>7.4237780544642877</c:v>
                      </c:pt>
                      <c:pt idx="61">
                        <c:v>6.915647973163475</c:v>
                      </c:pt>
                      <c:pt idx="62">
                        <c:v>6.2799798103817013</c:v>
                      </c:pt>
                      <c:pt idx="63">
                        <c:v>5.4839599098841898</c:v>
                      </c:pt>
                      <c:pt idx="64">
                        <c:v>4.8814829234094557</c:v>
                      </c:pt>
                      <c:pt idx="65">
                        <c:v>4.4629732403254474</c:v>
                      </c:pt>
                      <c:pt idx="66">
                        <c:v>4.3969799423992963</c:v>
                      </c:pt>
                      <c:pt idx="67">
                        <c:v>4.149857820277175</c:v>
                      </c:pt>
                      <c:pt idx="68">
                        <c:v>3.6636906991290652</c:v>
                      </c:pt>
                      <c:pt idx="69">
                        <c:v>3.3404460028940153</c:v>
                      </c:pt>
                      <c:pt idx="70">
                        <c:v>2.7902152609699828</c:v>
                      </c:pt>
                      <c:pt idx="71">
                        <c:v>2.2454965000523162</c:v>
                      </c:pt>
                      <c:pt idx="72">
                        <c:v>1.9519102308562912</c:v>
                      </c:pt>
                      <c:pt idx="73">
                        <c:v>1.9519102308562912</c:v>
                      </c:pt>
                      <c:pt idx="74">
                        <c:v>2.0358669652064969</c:v>
                      </c:pt>
                      <c:pt idx="75">
                        <c:v>2.6740051033446353</c:v>
                      </c:pt>
                      <c:pt idx="76">
                        <c:v>3.85671981290327</c:v>
                      </c:pt>
                      <c:pt idx="77">
                        <c:v>4.4058042726866082</c:v>
                      </c:pt>
                      <c:pt idx="78">
                        <c:v>4.7323654296168662</c:v>
                      </c:pt>
                      <c:pt idx="79">
                        <c:v>4.9941342077407835</c:v>
                      </c:pt>
                      <c:pt idx="80">
                        <c:v>5.6422968064159207</c:v>
                      </c:pt>
                      <c:pt idx="81">
                        <c:v>5.703820123753192</c:v>
                      </c:pt>
                      <c:pt idx="82">
                        <c:v>6.1542705742036432</c:v>
                      </c:pt>
                      <c:pt idx="83">
                        <c:v>6.7386662988833157</c:v>
                      </c:pt>
                      <c:pt idx="84">
                        <c:v>7.1985137641143613</c:v>
                      </c:pt>
                      <c:pt idx="85">
                        <c:v>7.8907812667266919</c:v>
                      </c:pt>
                      <c:pt idx="86">
                        <c:v>8.4517759206170116</c:v>
                      </c:pt>
                      <c:pt idx="87">
                        <c:v>8.447020792911065</c:v>
                      </c:pt>
                      <c:pt idx="88">
                        <c:v>8.0226904774146739</c:v>
                      </c:pt>
                    </c:numCache>
                  </c:numRef>
                </c:val>
                <c:extLst xmlns:c15="http://schemas.microsoft.com/office/drawing/2012/chart">
                  <c:ext xmlns:c16="http://schemas.microsoft.com/office/drawing/2014/chart" uri="{C3380CC4-5D6E-409C-BE32-E72D297353CC}">
                    <c16:uniqueId val="{00000004-CE31-4D3D-9650-1F42CFAFA13F}"/>
                  </c:ext>
                </c:extLst>
              </c15:ser>
            </c15:filteredBarSeries>
            <c15:filteredBarSeries>
              <c15:ser>
                <c:idx val="6"/>
                <c:order val="6"/>
                <c:tx>
                  <c:strRef>
                    <c:extLst>
                      <c:ext xmlns:c15="http://schemas.microsoft.com/office/drawing/2012/chart" uri="{02D57815-91ED-43cb-92C2-25804820EDAC}">
                        <c15:formulaRef>
                          <c15:sqref>'NI overnight trips by dest'!$H$9</c15:sqref>
                        </c15:formulaRef>
                      </c:ext>
                    </c:extLst>
                    <c:strCache>
                      <c:ptCount val="1"/>
                      <c:pt idx="0">
                        <c:v>Number of Overnight trips to GB per 100 interviews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dest'!$H$10:$H$110</c15:sqref>
                        </c15:fullRef>
                        <c15:formulaRef>
                          <c15:sqref>'NI overnight trips by dest'!$H$22:$H$110</c15:sqref>
                        </c15:formulaRef>
                      </c:ext>
                    </c:extLst>
                    <c:numCache>
                      <c:formatCode>_(* #,##0_);_(* \(#,##0\);_(* "-"??_);_(@_)</c:formatCode>
                      <c:ptCount val="89"/>
                      <c:pt idx="0">
                        <c:v>6.0425911076535979</c:v>
                      </c:pt>
                      <c:pt idx="1">
                        <c:v>6.0108630428940453</c:v>
                      </c:pt>
                      <c:pt idx="2">
                        <c:v>6.1238774821261712</c:v>
                      </c:pt>
                      <c:pt idx="3">
                        <c:v>6.2151245559494281</c:v>
                      </c:pt>
                      <c:pt idx="4">
                        <c:v>6.1600757984785277</c:v>
                      </c:pt>
                      <c:pt idx="5">
                        <c:v>6.0298769272724613</c:v>
                      </c:pt>
                      <c:pt idx="6">
                        <c:v>5.9625286637216677</c:v>
                      </c:pt>
                      <c:pt idx="7">
                        <c:v>5.7993376217487791</c:v>
                      </c:pt>
                      <c:pt idx="8">
                        <c:v>5.8781988598278945</c:v>
                      </c:pt>
                      <c:pt idx="9">
                        <c:v>5.534082662144832</c:v>
                      </c:pt>
                      <c:pt idx="10">
                        <c:v>5.4678474513045039</c:v>
                      </c:pt>
                      <c:pt idx="11">
                        <c:v>5.5000942289908679</c:v>
                      </c:pt>
                      <c:pt idx="12">
                        <c:v>5.5577768304761941</c:v>
                      </c:pt>
                      <c:pt idx="13">
                        <c:v>5.5659970731975426</c:v>
                      </c:pt>
                      <c:pt idx="14">
                        <c:v>5.9942916468409546</c:v>
                      </c:pt>
                      <c:pt idx="15">
                        <c:v>5.7263552507166713</c:v>
                      </c:pt>
                      <c:pt idx="16">
                        <c:v>5.4120502804150261</c:v>
                      </c:pt>
                      <c:pt idx="17">
                        <c:v>5.2486154454473448</c:v>
                      </c:pt>
                      <c:pt idx="18">
                        <c:v>5.4072155943676732</c:v>
                      </c:pt>
                      <c:pt idx="19">
                        <c:v>5.643879243483612</c:v>
                      </c:pt>
                      <c:pt idx="20">
                        <c:v>5.7487641317735729</c:v>
                      </c:pt>
                      <c:pt idx="21">
                        <c:v>6.2516545309611367</c:v>
                      </c:pt>
                      <c:pt idx="22">
                        <c:v>6.3180009047886356</c:v>
                      </c:pt>
                      <c:pt idx="23">
                        <c:v>6.1751036363383864</c:v>
                      </c:pt>
                      <c:pt idx="24">
                        <c:v>6.0358365384176746</c:v>
                      </c:pt>
                      <c:pt idx="25">
                        <c:v>5.9524768968115174</c:v>
                      </c:pt>
                      <c:pt idx="26">
                        <c:v>5.6584807087556088</c:v>
                      </c:pt>
                      <c:pt idx="27">
                        <c:v>5.8321897447077049</c:v>
                      </c:pt>
                      <c:pt idx="28">
                        <c:v>6.2275494353537475</c:v>
                      </c:pt>
                      <c:pt idx="29">
                        <c:v>6.4611623508206097</c:v>
                      </c:pt>
                      <c:pt idx="30">
                        <c:v>6.4834254227160351</c:v>
                      </c:pt>
                      <c:pt idx="31">
                        <c:v>6.3616499648861016</c:v>
                      </c:pt>
                      <c:pt idx="32">
                        <c:v>6.1506444900656216</c:v>
                      </c:pt>
                      <c:pt idx="33">
                        <c:v>6.1234113745972127</c:v>
                      </c:pt>
                      <c:pt idx="34">
                        <c:v>6.1391718158895685</c:v>
                      </c:pt>
                      <c:pt idx="35">
                        <c:v>6.3421882676136452</c:v>
                      </c:pt>
                      <c:pt idx="36">
                        <c:v>6.4034634119985956</c:v>
                      </c:pt>
                      <c:pt idx="37">
                        <c:v>6.5276432722182518</c:v>
                      </c:pt>
                      <c:pt idx="38">
                        <c:v>6.3781016012663265</c:v>
                      </c:pt>
                      <c:pt idx="39">
                        <c:v>6.3088480080522409</c:v>
                      </c:pt>
                      <c:pt idx="40">
                        <c:v>6.2876409341733499</c:v>
                      </c:pt>
                      <c:pt idx="41">
                        <c:v>5.9946526748338389</c:v>
                      </c:pt>
                      <c:pt idx="42">
                        <c:v>6.1133459854914358</c:v>
                      </c:pt>
                      <c:pt idx="43">
                        <c:v>6.1314633959610312</c:v>
                      </c:pt>
                      <c:pt idx="44">
                        <c:v>6.1101208651018917</c:v>
                      </c:pt>
                      <c:pt idx="45">
                        <c:v>5.7724302332936128</c:v>
                      </c:pt>
                      <c:pt idx="46">
                        <c:v>5.6225347318717454</c:v>
                      </c:pt>
                      <c:pt idx="47">
                        <c:v>5.6356338276046616</c:v>
                      </c:pt>
                      <c:pt idx="48">
                        <c:v>5.7553220616426728</c:v>
                      </c:pt>
                      <c:pt idx="49">
                        <c:v>5.8089580146688693</c:v>
                      </c:pt>
                      <c:pt idx="50">
                        <c:v>6.0292417120851471</c:v>
                      </c:pt>
                      <c:pt idx="51">
                        <c:v>5.93296052807713</c:v>
                      </c:pt>
                      <c:pt idx="52">
                        <c:v>6.0579823832034467</c:v>
                      </c:pt>
                      <c:pt idx="53">
                        <c:v>6.3525679171052492</c:v>
                      </c:pt>
                      <c:pt idx="54">
                        <c:v>6.3309545676683578</c:v>
                      </c:pt>
                      <c:pt idx="55">
                        <c:v>6.2464951082088991</c:v>
                      </c:pt>
                      <c:pt idx="56">
                        <c:v>6.4331697301549209</c:v>
                      </c:pt>
                      <c:pt idx="57">
                        <c:v>6.6255003244147748</c:v>
                      </c:pt>
                      <c:pt idx="58">
                        <c:v>6.8222869151449688</c:v>
                      </c:pt>
                      <c:pt idx="59">
                        <c:v>6.6279771046024019</c:v>
                      </c:pt>
                      <c:pt idx="60">
                        <c:v>6.4142075859548342</c:v>
                      </c:pt>
                      <c:pt idx="61">
                        <c:v>5.9217320172597541</c:v>
                      </c:pt>
                      <c:pt idx="62">
                        <c:v>5.3647350372987965</c:v>
                      </c:pt>
                      <c:pt idx="63">
                        <c:v>5.0413519527216835</c:v>
                      </c:pt>
                      <c:pt idx="64">
                        <c:v>4.2771598129836912</c:v>
                      </c:pt>
                      <c:pt idx="65">
                        <c:v>3.6892582839013062</c:v>
                      </c:pt>
                      <c:pt idx="66">
                        <c:v>3.5487755449028242</c:v>
                      </c:pt>
                      <c:pt idx="67">
                        <c:v>3.4267785479058275</c:v>
                      </c:pt>
                      <c:pt idx="68">
                        <c:v>2.9983017648663064</c:v>
                      </c:pt>
                      <c:pt idx="69">
                        <c:v>2.6340134986487795</c:v>
                      </c:pt>
                      <c:pt idx="70">
                        <c:v>2.1304636228944314</c:v>
                      </c:pt>
                      <c:pt idx="71">
                        <c:v>1.870154111100117</c:v>
                      </c:pt>
                      <c:pt idx="72">
                        <c:v>1.4410664868905414</c:v>
                      </c:pt>
                      <c:pt idx="73">
                        <c:v>1.4158139616380161</c:v>
                      </c:pt>
                      <c:pt idx="74">
                        <c:v>1.5521525736396999</c:v>
                      </c:pt>
                      <c:pt idx="75">
                        <c:v>1.7398402613273876</c:v>
                      </c:pt>
                      <c:pt idx="76">
                        <c:v>2.4428279590426776</c:v>
                      </c:pt>
                      <c:pt idx="77">
                        <c:v>2.9025154290839006</c:v>
                      </c:pt>
                      <c:pt idx="78">
                        <c:v>2.8016806500074471</c:v>
                      </c:pt>
                      <c:pt idx="79">
                        <c:v>2.8179059874944667</c:v>
                      </c:pt>
                      <c:pt idx="80">
                        <c:v>3.0245413740810698</c:v>
                      </c:pt>
                      <c:pt idx="81">
                        <c:v>3.1583545892896336</c:v>
                      </c:pt>
                      <c:pt idx="82">
                        <c:v>3.3754400958488251</c:v>
                      </c:pt>
                      <c:pt idx="83">
                        <c:v>3.5318208826622941</c:v>
                      </c:pt>
                      <c:pt idx="84">
                        <c:v>3.9468051805537252</c:v>
                      </c:pt>
                      <c:pt idx="85">
                        <c:v>4.1908403599337323</c:v>
                      </c:pt>
                      <c:pt idx="86">
                        <c:v>4.2942348886583703</c:v>
                      </c:pt>
                      <c:pt idx="87">
                        <c:v>4.5660603654018805</c:v>
                      </c:pt>
                      <c:pt idx="88">
                        <c:v>4.2528276788224471</c:v>
                      </c:pt>
                    </c:numCache>
                  </c:numRef>
                </c:val>
                <c:extLst xmlns:c15="http://schemas.microsoft.com/office/drawing/2012/chart">
                  <c:ext xmlns:c16="http://schemas.microsoft.com/office/drawing/2014/chart" uri="{C3380CC4-5D6E-409C-BE32-E72D297353CC}">
                    <c16:uniqueId val="{00000006-CE31-4D3D-9650-1F42CFAFA13F}"/>
                  </c:ext>
                </c:extLst>
              </c15:ser>
            </c15:filteredBarSeries>
            <c15:filteredBarSeries>
              <c15:ser>
                <c:idx val="8"/>
                <c:order val="8"/>
                <c:tx>
                  <c:strRef>
                    <c:extLst>
                      <c:ext xmlns:c15="http://schemas.microsoft.com/office/drawing/2012/chart" uri="{02D57815-91ED-43cb-92C2-25804820EDAC}">
                        <c15:formulaRef>
                          <c15:sqref>'NI overnight trips by dest'!$J$9</c15:sqref>
                        </c15:formulaRef>
                      </c:ext>
                    </c:extLst>
                    <c:strCache>
                      <c:ptCount val="1"/>
                      <c:pt idx="0">
                        <c:v>Number of Overnight trips to Other places per 100 interviews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dest'!$J$10:$J$110</c15:sqref>
                        </c15:fullRef>
                        <c15:formulaRef>
                          <c15:sqref>'NI overnight trips by dest'!$J$22:$J$110</c15:sqref>
                        </c15:formulaRef>
                      </c:ext>
                    </c:extLst>
                    <c:numCache>
                      <c:formatCode>_(* #,##0_);_(* \(#,##0\);_(* "-"??_);_(@_)</c:formatCode>
                      <c:ptCount val="89"/>
                      <c:pt idx="0">
                        <c:v>5.6379910527643249</c:v>
                      </c:pt>
                      <c:pt idx="1">
                        <c:v>5.6337034764454668</c:v>
                      </c:pt>
                      <c:pt idx="2">
                        <c:v>5.6647902449187004</c:v>
                      </c:pt>
                      <c:pt idx="3">
                        <c:v>5.8703410976902077</c:v>
                      </c:pt>
                      <c:pt idx="4">
                        <c:v>5.9555356032999391</c:v>
                      </c:pt>
                      <c:pt idx="5">
                        <c:v>6.1174262927685668</c:v>
                      </c:pt>
                      <c:pt idx="6">
                        <c:v>6.3444039564550909</c:v>
                      </c:pt>
                      <c:pt idx="7">
                        <c:v>6.2012449657642543</c:v>
                      </c:pt>
                      <c:pt idx="8">
                        <c:v>5.9715739539703376</c:v>
                      </c:pt>
                      <c:pt idx="9">
                        <c:v>6.0747252899263025</c:v>
                      </c:pt>
                      <c:pt idx="10">
                        <c:v>6.0091080496705747</c:v>
                      </c:pt>
                      <c:pt idx="11">
                        <c:v>5.6431875034612267</c:v>
                      </c:pt>
                      <c:pt idx="12">
                        <c:v>5.4841097040524724</c:v>
                      </c:pt>
                      <c:pt idx="13">
                        <c:v>5.5575936920160451</c:v>
                      </c:pt>
                      <c:pt idx="14">
                        <c:v>5.5973223741865885</c:v>
                      </c:pt>
                      <c:pt idx="15">
                        <c:v>5.4896586372543243</c:v>
                      </c:pt>
                      <c:pt idx="16">
                        <c:v>5.5645343954599502</c:v>
                      </c:pt>
                      <c:pt idx="17">
                        <c:v>5.6335538683723678</c:v>
                      </c:pt>
                      <c:pt idx="18">
                        <c:v>5.6568847197002414</c:v>
                      </c:pt>
                      <c:pt idx="19">
                        <c:v>5.9159251385689036</c:v>
                      </c:pt>
                      <c:pt idx="20">
                        <c:v>6.0584246697487165</c:v>
                      </c:pt>
                      <c:pt idx="21">
                        <c:v>6.060865885278754</c:v>
                      </c:pt>
                      <c:pt idx="22">
                        <c:v>6.1479931635522229</c:v>
                      </c:pt>
                      <c:pt idx="23">
                        <c:v>6.1120055222348988</c:v>
                      </c:pt>
                      <c:pt idx="24">
                        <c:v>6.0630777209028377</c:v>
                      </c:pt>
                      <c:pt idx="25">
                        <c:v>6.049773251503118</c:v>
                      </c:pt>
                      <c:pt idx="26">
                        <c:v>6.1427423324010428</c:v>
                      </c:pt>
                      <c:pt idx="27">
                        <c:v>6.3930960176627707</c:v>
                      </c:pt>
                      <c:pt idx="28">
                        <c:v>6.3507598619190517</c:v>
                      </c:pt>
                      <c:pt idx="29">
                        <c:v>6.6123914459573871</c:v>
                      </c:pt>
                      <c:pt idx="30">
                        <c:v>6.6475902477003075</c:v>
                      </c:pt>
                      <c:pt idx="31">
                        <c:v>6.6976304761192313</c:v>
                      </c:pt>
                      <c:pt idx="32">
                        <c:v>6.5493347013985304</c:v>
                      </c:pt>
                      <c:pt idx="33">
                        <c:v>6.4358633869468234</c:v>
                      </c:pt>
                      <c:pt idx="34">
                        <c:v>6.5402763105086841</c:v>
                      </c:pt>
                      <c:pt idx="35">
                        <c:v>6.7714983090213181</c:v>
                      </c:pt>
                      <c:pt idx="36">
                        <c:v>6.8418065028602006</c:v>
                      </c:pt>
                      <c:pt idx="37">
                        <c:v>6.8466203667883159</c:v>
                      </c:pt>
                      <c:pt idx="38">
                        <c:v>6.7432074216606255</c:v>
                      </c:pt>
                      <c:pt idx="39">
                        <c:v>6.6953513128058573</c:v>
                      </c:pt>
                      <c:pt idx="40">
                        <c:v>6.6715502406198919</c:v>
                      </c:pt>
                      <c:pt idx="41">
                        <c:v>6.5083681220761029</c:v>
                      </c:pt>
                      <c:pt idx="42">
                        <c:v>6.3636921961501764</c:v>
                      </c:pt>
                      <c:pt idx="43">
                        <c:v>6.3177352494862875</c:v>
                      </c:pt>
                      <c:pt idx="44">
                        <c:v>6.503833675924704</c:v>
                      </c:pt>
                      <c:pt idx="45">
                        <c:v>7.0433087252036755</c:v>
                      </c:pt>
                      <c:pt idx="46">
                        <c:v>6.9710805071613962</c:v>
                      </c:pt>
                      <c:pt idx="47">
                        <c:v>6.8806752726768465</c:v>
                      </c:pt>
                      <c:pt idx="48">
                        <c:v>7.016129753422808</c:v>
                      </c:pt>
                      <c:pt idx="49">
                        <c:v>7.0217756432150376</c:v>
                      </c:pt>
                      <c:pt idx="50">
                        <c:v>7.0701813426051769</c:v>
                      </c:pt>
                      <c:pt idx="51">
                        <c:v>7.1193509621334359</c:v>
                      </c:pt>
                      <c:pt idx="52">
                        <c:v>7.3781542772313431</c:v>
                      </c:pt>
                      <c:pt idx="53">
                        <c:v>7.4417097790084039</c:v>
                      </c:pt>
                      <c:pt idx="54">
                        <c:v>7.4933452536332572</c:v>
                      </c:pt>
                      <c:pt idx="55">
                        <c:v>7.6810329413209448</c:v>
                      </c:pt>
                      <c:pt idx="56">
                        <c:v>7.6263671272093063</c:v>
                      </c:pt>
                      <c:pt idx="57">
                        <c:v>7.1542597419186409</c:v>
                      </c:pt>
                      <c:pt idx="58">
                        <c:v>7.1045711277592671</c:v>
                      </c:pt>
                      <c:pt idx="59">
                        <c:v>7.2199824406444142</c:v>
                      </c:pt>
                      <c:pt idx="60">
                        <c:v>6.9647236975807925</c:v>
                      </c:pt>
                      <c:pt idx="61">
                        <c:v>6.7927806902719308</c:v>
                      </c:pt>
                      <c:pt idx="62">
                        <c:v>6.2776499053398691</c:v>
                      </c:pt>
                      <c:pt idx="63">
                        <c:v>5.4940678157876297</c:v>
                      </c:pt>
                      <c:pt idx="64">
                        <c:v>4.5357951326241164</c:v>
                      </c:pt>
                      <c:pt idx="65">
                        <c:v>3.7007775445872948</c:v>
                      </c:pt>
                      <c:pt idx="66">
                        <c:v>2.9981004032957754</c:v>
                      </c:pt>
                      <c:pt idx="67">
                        <c:v>2.1355190719644441</c:v>
                      </c:pt>
                      <c:pt idx="68">
                        <c:v>1.8313045567233133</c:v>
                      </c:pt>
                      <c:pt idx="69">
                        <c:v>1.5097611483631845</c:v>
                      </c:pt>
                      <c:pt idx="70">
                        <c:v>1.2967686031022689</c:v>
                      </c:pt>
                      <c:pt idx="71">
                        <c:v>0.84550506519613156</c:v>
                      </c:pt>
                      <c:pt idx="72">
                        <c:v>0.52933523683118122</c:v>
                      </c:pt>
                      <c:pt idx="73">
                        <c:v>0.37466351965946415</c:v>
                      </c:pt>
                      <c:pt idx="74">
                        <c:v>0.38138329685432143</c:v>
                      </c:pt>
                      <c:pt idx="75">
                        <c:v>0.38138329685432143</c:v>
                      </c:pt>
                      <c:pt idx="76">
                        <c:v>0.41067445092579186</c:v>
                      </c:pt>
                      <c:pt idx="77">
                        <c:v>0.54544900114469075</c:v>
                      </c:pt>
                      <c:pt idx="78">
                        <c:v>0.66960060516699504</c:v>
                      </c:pt>
                      <c:pt idx="79">
                        <c:v>0.87431027979489406</c:v>
                      </c:pt>
                      <c:pt idx="80">
                        <c:v>0.99115343519984023</c:v>
                      </c:pt>
                      <c:pt idx="81">
                        <c:v>1.295693856019331</c:v>
                      </c:pt>
                      <c:pt idx="82">
                        <c:v>1.3786715705759929</c:v>
                      </c:pt>
                      <c:pt idx="83">
                        <c:v>1.6406476184801844</c:v>
                      </c:pt>
                      <c:pt idx="84">
                        <c:v>1.8537476633433514</c:v>
                      </c:pt>
                      <c:pt idx="85">
                        <c:v>2.2108749709016937</c:v>
                      </c:pt>
                      <c:pt idx="86">
                        <c:v>2.6409106017928203</c:v>
                      </c:pt>
                      <c:pt idx="87">
                        <c:v>3.001069568509164</c:v>
                      </c:pt>
                      <c:pt idx="88">
                        <c:v>3.8255274864495723</c:v>
                      </c:pt>
                    </c:numCache>
                  </c:numRef>
                </c:val>
                <c:extLst xmlns:c15="http://schemas.microsoft.com/office/drawing/2012/chart">
                  <c:ext xmlns:c16="http://schemas.microsoft.com/office/drawing/2014/chart" uri="{C3380CC4-5D6E-409C-BE32-E72D297353CC}">
                    <c16:uniqueId val="{00000008-CE31-4D3D-9650-1F42CFAFA13F}"/>
                  </c:ext>
                </c:extLst>
              </c15:ser>
            </c15:filteredBarSeries>
            <c15:filteredBarSeries>
              <c15:ser>
                <c:idx val="10"/>
                <c:order val="10"/>
                <c:tx>
                  <c:strRef>
                    <c:extLst>
                      <c:ext xmlns:c15="http://schemas.microsoft.com/office/drawing/2012/chart" uri="{02D57815-91ED-43cb-92C2-25804820EDAC}">
                        <c15:formulaRef>
                          <c15:sqref>'NI overnight trips by dest'!$L$9</c15:sqref>
                        </c15:formulaRef>
                      </c:ext>
                    </c:extLst>
                    <c:strCache>
                      <c:ptCount val="1"/>
                      <c:pt idx="0">
                        <c:v>Number of Holiday Overnight trips per 100 interviews</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dest'!$L$10:$L$110</c15:sqref>
                        </c15:fullRef>
                        <c15:formulaRef>
                          <c15:sqref>'NI overnight trips by dest'!$L$22:$L$110</c15:sqref>
                        </c15:formulaRef>
                      </c:ext>
                    </c:extLst>
                    <c:numCache>
                      <c:formatCode>_(* #,##0_);_(* \(#,##0\);_(* "-"??_);_(@_)</c:formatCode>
                      <c:ptCount val="89"/>
                      <c:pt idx="0">
                        <c:v>20.280067408674817</c:v>
                      </c:pt>
                      <c:pt idx="1">
                        <c:v>20.488229238955395</c:v>
                      </c:pt>
                      <c:pt idx="2">
                        <c:v>19.230514729856019</c:v>
                      </c:pt>
                      <c:pt idx="3">
                        <c:v>19.225028148466496</c:v>
                      </c:pt>
                      <c:pt idx="4">
                        <c:v>18.466141706189056</c:v>
                      </c:pt>
                      <c:pt idx="5">
                        <c:v>18.745110450385617</c:v>
                      </c:pt>
                      <c:pt idx="6">
                        <c:v>18.895592879349056</c:v>
                      </c:pt>
                      <c:pt idx="7">
                        <c:v>18.518684092806513</c:v>
                      </c:pt>
                      <c:pt idx="8">
                        <c:v>18.453083957373977</c:v>
                      </c:pt>
                      <c:pt idx="9">
                        <c:v>18.268079739444854</c:v>
                      </c:pt>
                      <c:pt idx="10">
                        <c:v>18.319989268551272</c:v>
                      </c:pt>
                      <c:pt idx="11">
                        <c:v>18.041068826363784</c:v>
                      </c:pt>
                      <c:pt idx="12">
                        <c:v>17.594028664852498</c:v>
                      </c:pt>
                      <c:pt idx="13">
                        <c:v>17.202259369700947</c:v>
                      </c:pt>
                      <c:pt idx="14">
                        <c:v>18.105360144894746</c:v>
                      </c:pt>
                      <c:pt idx="15">
                        <c:v>17.891678089562433</c:v>
                      </c:pt>
                      <c:pt idx="16">
                        <c:v>17.392112699641608</c:v>
                      </c:pt>
                      <c:pt idx="17">
                        <c:v>17.145526808286863</c:v>
                      </c:pt>
                      <c:pt idx="18">
                        <c:v>17.599733807542258</c:v>
                      </c:pt>
                      <c:pt idx="19">
                        <c:v>18.032895058928702</c:v>
                      </c:pt>
                      <c:pt idx="20">
                        <c:v>18.581959817170123</c:v>
                      </c:pt>
                      <c:pt idx="21">
                        <c:v>18.576589143004043</c:v>
                      </c:pt>
                      <c:pt idx="22">
                        <c:v>18.354100010082515</c:v>
                      </c:pt>
                      <c:pt idx="23">
                        <c:v>18.615493170675173</c:v>
                      </c:pt>
                      <c:pt idx="24">
                        <c:v>18.584183207787529</c:v>
                      </c:pt>
                      <c:pt idx="25">
                        <c:v>18.761839215845381</c:v>
                      </c:pt>
                      <c:pt idx="26">
                        <c:v>18.604967127747116</c:v>
                      </c:pt>
                      <c:pt idx="27">
                        <c:v>18.750345383475167</c:v>
                      </c:pt>
                      <c:pt idx="28">
                        <c:v>18.909800458257937</c:v>
                      </c:pt>
                      <c:pt idx="29">
                        <c:v>19.669513286669286</c:v>
                      </c:pt>
                      <c:pt idx="30">
                        <c:v>19.920738776865363</c:v>
                      </c:pt>
                      <c:pt idx="31">
                        <c:v>19.916541502804076</c:v>
                      </c:pt>
                      <c:pt idx="32">
                        <c:v>19.554991389326922</c:v>
                      </c:pt>
                      <c:pt idx="33">
                        <c:v>19.62307417799795</c:v>
                      </c:pt>
                      <c:pt idx="34">
                        <c:v>19.90676212126036</c:v>
                      </c:pt>
                      <c:pt idx="35">
                        <c:v>19.915831428909414</c:v>
                      </c:pt>
                      <c:pt idx="36">
                        <c:v>20.036195374499385</c:v>
                      </c:pt>
                      <c:pt idx="37">
                        <c:v>19.686343356242361</c:v>
                      </c:pt>
                      <c:pt idx="38">
                        <c:v>19.520434765489451</c:v>
                      </c:pt>
                      <c:pt idx="39">
                        <c:v>19.866507320743811</c:v>
                      </c:pt>
                      <c:pt idx="40">
                        <c:v>19.981189351161856</c:v>
                      </c:pt>
                      <c:pt idx="41">
                        <c:v>19.263581818083619</c:v>
                      </c:pt>
                      <c:pt idx="42">
                        <c:v>18.416784765929425</c:v>
                      </c:pt>
                      <c:pt idx="43">
                        <c:v>18.303641416924897</c:v>
                      </c:pt>
                      <c:pt idx="44">
                        <c:v>18.470185168492375</c:v>
                      </c:pt>
                      <c:pt idx="45">
                        <c:v>18.68182538013258</c:v>
                      </c:pt>
                      <c:pt idx="46">
                        <c:v>18.67585097371877</c:v>
                      </c:pt>
                      <c:pt idx="47">
                        <c:v>18.469379161469611</c:v>
                      </c:pt>
                      <c:pt idx="48">
                        <c:v>18.648448846144674</c:v>
                      </c:pt>
                      <c:pt idx="49">
                        <c:v>19.073302053010078</c:v>
                      </c:pt>
                      <c:pt idx="50">
                        <c:v>19.222057153298522</c:v>
                      </c:pt>
                      <c:pt idx="51">
                        <c:v>19.054459887827317</c:v>
                      </c:pt>
                      <c:pt idx="52">
                        <c:v>19.273239357139207</c:v>
                      </c:pt>
                      <c:pt idx="53">
                        <c:v>19.707154684484152</c:v>
                      </c:pt>
                      <c:pt idx="54">
                        <c:v>20.137443137751141</c:v>
                      </c:pt>
                      <c:pt idx="55">
                        <c:v>20.212518212826218</c:v>
                      </c:pt>
                      <c:pt idx="56">
                        <c:v>20.07096627754056</c:v>
                      </c:pt>
                      <c:pt idx="57">
                        <c:v>20.246369057444944</c:v>
                      </c:pt>
                      <c:pt idx="58">
                        <c:v>20.306630127655314</c:v>
                      </c:pt>
                      <c:pt idx="59">
                        <c:v>20.595032111648788</c:v>
                      </c:pt>
                      <c:pt idx="60">
                        <c:v>20.212305308190281</c:v>
                      </c:pt>
                      <c:pt idx="61">
                        <c:v>19.033918287577649</c:v>
                      </c:pt>
                      <c:pt idx="62">
                        <c:v>17.211939299930325</c:v>
                      </c:pt>
                      <c:pt idx="63">
                        <c:v>15.37114328002983</c:v>
                      </c:pt>
                      <c:pt idx="64">
                        <c:v>13.416083658397451</c:v>
                      </c:pt>
                      <c:pt idx="65">
                        <c:v>11.956511293427742</c:v>
                      </c:pt>
                      <c:pt idx="66">
                        <c:v>10.984131003426056</c:v>
                      </c:pt>
                      <c:pt idx="67">
                        <c:v>9.8142110835061356</c:v>
                      </c:pt>
                      <c:pt idx="68">
                        <c:v>8.9307727713605995</c:v>
                      </c:pt>
                      <c:pt idx="69">
                        <c:v>7.8823541184403396</c:v>
                      </c:pt>
                      <c:pt idx="70">
                        <c:v>6.8806679274570239</c:v>
                      </c:pt>
                      <c:pt idx="71">
                        <c:v>5.6371861785601132</c:v>
                      </c:pt>
                      <c:pt idx="72">
                        <c:v>4.5080082201138616</c:v>
                      </c:pt>
                      <c:pt idx="73">
                        <c:v>4.1055460989017405</c:v>
                      </c:pt>
                      <c:pt idx="74">
                        <c:v>4.5031464097926373</c:v>
                      </c:pt>
                      <c:pt idx="75">
                        <c:v>6.3800232866695143</c:v>
                      </c:pt>
                      <c:pt idx="76">
                        <c:v>8.5791545407358569</c:v>
                      </c:pt>
                      <c:pt idx="77">
                        <c:v>9.7028083930350917</c:v>
                      </c:pt>
                      <c:pt idx="78">
                        <c:v>10.97245674528237</c:v>
                      </c:pt>
                      <c:pt idx="79">
                        <c:v>11.638777271415982</c:v>
                      </c:pt>
                      <c:pt idx="80">
                        <c:v>12.727356714144019</c:v>
                      </c:pt>
                      <c:pt idx="81">
                        <c:v>13.04420179843096</c:v>
                      </c:pt>
                      <c:pt idx="82">
                        <c:v>13.834347206997425</c:v>
                      </c:pt>
                      <c:pt idx="83">
                        <c:v>15.056902097216984</c:v>
                      </c:pt>
                      <c:pt idx="84">
                        <c:v>16.402797117405409</c:v>
                      </c:pt>
                      <c:pt idx="85">
                        <c:v>17.931010283549611</c:v>
                      </c:pt>
                      <c:pt idx="86">
                        <c:v>19.149715172981672</c:v>
                      </c:pt>
                      <c:pt idx="87">
                        <c:v>18.874924734256805</c:v>
                      </c:pt>
                      <c:pt idx="88">
                        <c:v>18.499097699500144</c:v>
                      </c:pt>
                    </c:numCache>
                  </c:numRef>
                </c:val>
                <c:extLst xmlns:c15="http://schemas.microsoft.com/office/drawing/2012/chart">
                  <c:ext xmlns:c16="http://schemas.microsoft.com/office/drawing/2014/chart" uri="{C3380CC4-5D6E-409C-BE32-E72D297353CC}">
                    <c16:uniqueId val="{0000000A-CE31-4D3D-9650-1F42CFAFA13F}"/>
                  </c:ext>
                </c:extLst>
              </c15:ser>
            </c15:filteredBarSeries>
            <c15:filteredBarSeries>
              <c15:ser>
                <c:idx val="11"/>
                <c:order val="11"/>
                <c:tx>
                  <c:strRef>
                    <c:extLst>
                      <c:ext xmlns:c15="http://schemas.microsoft.com/office/drawing/2012/chart" uri="{02D57815-91ED-43cb-92C2-25804820EDAC}">
                        <c15:formulaRef>
                          <c15:sqref>'NI overnight trips by dest'!$M$9</c15:sqref>
                        </c15:formulaRef>
                      </c:ext>
                    </c:extLst>
                    <c:strCache>
                      <c:ptCount val="1"/>
                      <c:pt idx="0">
                        <c:v>Percentage change (%) year on year on Holiday overnight trips</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'NI overnight trips by dest'!$A$10:$A$110</c15:sqref>
                        </c15:fullRef>
                        <c15:formulaRef>
                          <c15:sqref>'NI overnight trips by dest'!$A$22:$A$110</c15:sqref>
                        </c15:formulaRef>
                      </c:ext>
                    </c:extLst>
                    <c:strCache>
                      <c:ptCount val="89"/>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strCache>
                  </c:strRef>
                </c:cat>
                <c:val>
                  <c:numRef>
                    <c:extLst>
                      <c:ext xmlns:c15="http://schemas.microsoft.com/office/drawing/2012/chart" uri="{02D57815-91ED-43cb-92C2-25804820EDAC}">
                        <c15:fullRef>
                          <c15:sqref>'NI overnight trips by dest'!$M$10:$M$110</c15:sqref>
                        </c15:fullRef>
                        <c15:formulaRef>
                          <c15:sqref>'NI overnight trips by dest'!$M$22:$M$110</c15:sqref>
                        </c15:formulaRef>
                      </c:ext>
                    </c:extLst>
                    <c:numCache>
                      <c:formatCode>General</c:formatCode>
                      <c:ptCount val="89"/>
                      <c:pt idx="0" formatCode="0%">
                        <c:v>0.21713412920364705</c:v>
                      </c:pt>
                      <c:pt idx="1" formatCode="0%">
                        <c:v>0.21479100495992326</c:v>
                      </c:pt>
                      <c:pt idx="2" formatCode="0%">
                        <c:v>7.7059975845476039E-2</c:v>
                      </c:pt>
                      <c:pt idx="3" formatCode="0%">
                        <c:v>5.8484569055039945E-2</c:v>
                      </c:pt>
                      <c:pt idx="4" formatCode="0%">
                        <c:v>-5.5972247314336206E-2</c:v>
                      </c:pt>
                      <c:pt idx="5" formatCode="0%">
                        <c:v>-2.0691710035187567E-2</c:v>
                      </c:pt>
                      <c:pt idx="6" formatCode="0%">
                        <c:v>1.0377188978513623E-2</c:v>
                      </c:pt>
                      <c:pt idx="7" formatCode="0%">
                        <c:v>-2.4897004246128559E-2</c:v>
                      </c:pt>
                      <c:pt idx="8" formatCode="0%">
                        <c:v>-1.3701955294596098E-2</c:v>
                      </c:pt>
                      <c:pt idx="9" formatCode="0%">
                        <c:v>-3.8526275466931319E-2</c:v>
                      </c:pt>
                      <c:pt idx="10" formatCode="0%">
                        <c:v>-4.6341698701568193E-2</c:v>
                      </c:pt>
                      <c:pt idx="11" formatCode="0%">
                        <c:v>-8.2392524007067328E-2</c:v>
                      </c:pt>
                      <c:pt idx="12" formatCode="0%">
                        <c:v>-0.13244722957248967</c:v>
                      </c:pt>
                      <c:pt idx="13" formatCode="0%">
                        <c:v>-0.16038330257485858</c:v>
                      </c:pt>
                      <c:pt idx="14" formatCode="0%">
                        <c:v>-5.8508812726392204E-2</c:v>
                      </c:pt>
                      <c:pt idx="15" formatCode="0%">
                        <c:v>-6.9354908019233219E-2</c:v>
                      </c:pt>
                      <c:pt idx="16" formatCode="0%">
                        <c:v>-5.8162068917053743E-2</c:v>
                      </c:pt>
                      <c:pt idx="17" formatCode="0%">
                        <c:v>-8.5333380474471823E-2</c:v>
                      </c:pt>
                      <c:pt idx="18" formatCode="0%">
                        <c:v>-6.8579963596857543E-2</c:v>
                      </c:pt>
                      <c:pt idx="19" formatCode="0%">
                        <c:v>-2.6232373285449233E-2</c:v>
                      </c:pt>
                      <c:pt idx="20" formatCode="0%">
                        <c:v>6.9839740660068081E-3</c:v>
                      </c:pt>
                      <c:pt idx="21" formatCode="0%">
                        <c:v>1.6887894511049682E-2</c:v>
                      </c:pt>
                      <c:pt idx="22" formatCode="0%">
                        <c:v>1.8619411305987655E-3</c:v>
                      </c:pt>
                      <c:pt idx="23" formatCode="0%">
                        <c:v>3.183981779793283E-2</c:v>
                      </c:pt>
                      <c:pt idx="24" formatCode="0%">
                        <c:v>5.6277874828808104E-2</c:v>
                      </c:pt>
                      <c:pt idx="25" formatCode="0%">
                        <c:v>9.0661337713078938E-2</c:v>
                      </c:pt>
                      <c:pt idx="26" formatCode="0%">
                        <c:v>2.7594423908394151E-2</c:v>
                      </c:pt>
                      <c:pt idx="27" formatCode="0%">
                        <c:v>4.7992552158294205E-2</c:v>
                      </c:pt>
                      <c:pt idx="28" formatCode="0%">
                        <c:v>8.7262990116640848E-2</c:v>
                      </c:pt>
                      <c:pt idx="29" formatCode="0%">
                        <c:v>0.14720961954709472</c:v>
                      </c:pt>
                      <c:pt idx="30" formatCode="0%">
                        <c:v>0.13187727693520304</c:v>
                      </c:pt>
                      <c:pt idx="31" formatCode="0%">
                        <c:v>0.10445613073884755</c:v>
                      </c:pt>
                      <c:pt idx="32" formatCode="0%">
                        <c:v>5.2364313653164685E-2</c:v>
                      </c:pt>
                      <c:pt idx="33" formatCode="0%">
                        <c:v>5.6333540400661443E-2</c:v>
                      </c:pt>
                      <c:pt idx="34" formatCode="0%">
                        <c:v>8.4594837683401342E-2</c:v>
                      </c:pt>
                      <c:pt idx="35" formatCode="0%">
                        <c:v>6.9852474297197389E-2</c:v>
                      </c:pt>
                      <c:pt idx="36" formatCode="0%">
                        <c:v>7.8131610653913719E-2</c:v>
                      </c:pt>
                      <c:pt idx="37" formatCode="0%">
                        <c:v>4.9275773540164797E-2</c:v>
                      </c:pt>
                      <c:pt idx="38" formatCode="0%">
                        <c:v>4.9205549865069254E-2</c:v>
                      </c:pt>
                      <c:pt idx="39" formatCode="0%">
                        <c:v>5.9527540130131458E-2</c:v>
                      </c:pt>
                      <c:pt idx="40" formatCode="0%">
                        <c:v>5.6657863485600216E-2</c:v>
                      </c:pt>
                      <c:pt idx="41" formatCode="0%">
                        <c:v>-2.0637595992819044E-2</c:v>
                      </c:pt>
                      <c:pt idx="42" formatCode="0%">
                        <c:v>-7.5496899376168311E-2</c:v>
                      </c:pt>
                      <c:pt idx="43" formatCode="0%">
                        <c:v>-8.0982940017577693E-2</c:v>
                      </c:pt>
                      <c:pt idx="44" formatCode="0%">
                        <c:v>-5.5474645794353697E-2</c:v>
                      </c:pt>
                      <c:pt idx="45" formatCode="0%">
                        <c:v>-4.7966429180639286E-2</c:v>
                      </c:pt>
                      <c:pt idx="46" formatCode="0%">
                        <c:v>-6.1833820088048427E-2</c:v>
                      </c:pt>
                      <c:pt idx="47" formatCode="0%">
                        <c:v>-7.2628264233054421E-2</c:v>
                      </c:pt>
                      <c:pt idx="48" formatCode="0%">
                        <c:v>-6.9261978255658954E-2</c:v>
                      </c:pt>
                      <c:pt idx="49" formatCode="0%">
                        <c:v>-3.1140435383998976E-2</c:v>
                      </c:pt>
                      <c:pt idx="50" formatCode="0%">
                        <c:v>-1.5285397880504018E-2</c:v>
                      </c:pt>
                      <c:pt idx="51" formatCode="0%">
                        <c:v>-4.0875198634869561E-2</c:v>
                      </c:pt>
                      <c:pt idx="52" formatCode="0%">
                        <c:v>-3.5430823540115383E-2</c:v>
                      </c:pt>
                      <c:pt idx="53" formatCode="0%">
                        <c:v>2.3026499982683944E-2</c:v>
                      </c:pt>
                      <c:pt idx="54" formatCode="0%">
                        <c:v>9.3428814730185161E-2</c:v>
                      </c:pt>
                      <c:pt idx="55" formatCode="0%">
                        <c:v>0.10428945543787985</c:v>
                      </c:pt>
                      <c:pt idx="56" formatCode="0%">
                        <c:v>8.6668384450140773E-2</c:v>
                      </c:pt>
                      <c:pt idx="57" formatCode="0%">
                        <c:v>8.374683123717655E-2</c:v>
                      </c:pt>
                      <c:pt idx="58" formatCode="0%">
                        <c:v>8.7320205983193289E-2</c:v>
                      </c:pt>
                      <c:pt idx="59" formatCode="0%">
                        <c:v>0.11509065527300801</c:v>
                      </c:pt>
                      <c:pt idx="60" formatCode="0%">
                        <c:v>8.3859868182490346E-2</c:v>
                      </c:pt>
                      <c:pt idx="61" formatCode="0%">
                        <c:v>-2.0648635104173786E-3</c:v>
                      </c:pt>
                      <c:pt idx="62" formatCode="0%">
                        <c:v>-0.10457350310308794</c:v>
                      </c:pt>
                      <c:pt idx="63" formatCode="0%">
                        <c:v>-0.19330469766558556</c:v>
                      </c:pt>
                      <c:pt idx="64" formatCode="0%">
                        <c:v>-0.30390094732944539</c:v>
                      </c:pt>
                      <c:pt idx="65" formatCode="0%">
                        <c:v>-0.39329083853787639</c:v>
                      </c:pt>
                      <c:pt idx="66" formatCode="0%">
                        <c:v>-0.45454192330731452</c:v>
                      </c:pt>
                      <c:pt idx="67" formatCode="0%">
                        <c:v>-0.51444886875706808</c:v>
                      </c:pt>
                      <c:pt idx="68" formatCode="0%">
                        <c:v>-0.5550402183997416</c:v>
                      </c:pt>
                      <c:pt idx="69" formatCode="0%">
                        <c:v>-0.61067813709827345</c:v>
                      </c:pt>
                      <c:pt idx="70" formatCode="0%">
                        <c:v>-0.66116150812801089</c:v>
                      </c:pt>
                      <c:pt idx="71" formatCode="0%">
                        <c:v>-0.726284176300378</c:v>
                      </c:pt>
                      <c:pt idx="72" formatCode="0%">
                        <c:v>-0.7769671419772608</c:v>
                      </c:pt>
                      <c:pt idx="73" formatCode="0%">
                        <c:v>-0.78430368162391473</c:v>
                      </c:pt>
                      <c:pt idx="74" formatCode="0%">
                        <c:v>-0.73837077093277526</c:v>
                      </c:pt>
                      <c:pt idx="75" formatCode="0%">
                        <c:v>-0.58493501944267001</c:v>
                      </c:pt>
                      <c:pt idx="76" formatCode="0%">
                        <c:v>-0.36053212254934347</c:v>
                      </c:pt>
                      <c:pt idx="77" formatCode="0%">
                        <c:v>-0.18849167997954938</c:v>
                      </c:pt>
                      <c:pt idx="78" formatCode="0%">
                        <c:v>-1.0628294709926498E-3</c:v>
                      </c:pt>
                      <c:pt idx="79" formatCode="0%">
                        <c:v>0.1859106322846705</c:v>
                      </c:pt>
                      <c:pt idx="80" formatCode="0%">
                        <c:v>0.42511258991589052</c:v>
                      </c:pt>
                      <c:pt idx="81" formatCode="0%">
                        <c:v>0.6548611750282517</c:v>
                      </c:pt>
                      <c:pt idx="82" formatCode="0%">
                        <c:v>1.010611084977961</c:v>
                      </c:pt>
                      <c:pt idx="83" formatCode="0%">
                        <c:v>1.6709960643987307</c:v>
                      </c:pt>
                      <c:pt idx="84" formatCode="0%">
                        <c:v>2.6385907736856598</c:v>
                      </c:pt>
                      <c:pt idx="85" formatCode="0%">
                        <c:v>3.3675091818713883</c:v>
                      </c:pt>
                      <c:pt idx="86" formatCode="0%">
                        <c:v>3.252518890200482</c:v>
                      </c:pt>
                      <c:pt idx="87" formatCode="0%">
                        <c:v>1.9584413545471322</c:v>
                      </c:pt>
                      <c:pt idx="88" formatCode="0%">
                        <c:v>1.1562844697180881</c:v>
                      </c:pt>
                    </c:numCache>
                  </c:numRef>
                </c:val>
                <c:extLst xmlns:c15="http://schemas.microsoft.com/office/drawing/2012/chart">
                  <c:ext xmlns:c16="http://schemas.microsoft.com/office/drawing/2014/chart" uri="{C3380CC4-5D6E-409C-BE32-E72D297353CC}">
                    <c16:uniqueId val="{0000000B-CE31-4D3D-9650-1F42CFAFA13F}"/>
                  </c:ext>
                </c:extLst>
              </c15:ser>
            </c15:filteredBarSeries>
          </c:ext>
        </c:extLst>
      </c:barChart>
      <c:catAx>
        <c:axId val="141515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48600"/>
        <c:crosses val="autoZero"/>
        <c:auto val="1"/>
        <c:lblAlgn val="ctr"/>
        <c:lblOffset val="100"/>
        <c:tickLblSkip val="12"/>
        <c:tickMarkSkip val="12"/>
        <c:noMultiLvlLbl val="0"/>
      </c:catAx>
      <c:valAx>
        <c:axId val="14151486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5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Registered</a:t>
            </a:r>
            <a:r>
              <a:rPr lang="en-GB" baseline="0"/>
              <a:t> Tourism Businesses Operating in NI</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chart'!$A$15</c:f>
              <c:strCache>
                <c:ptCount val="1"/>
                <c:pt idx="0">
                  <c:v>Accommodation for visitors</c:v>
                </c:pt>
              </c:strCache>
            </c:strRef>
          </c:tx>
          <c:spPr>
            <a:ln w="28575" cap="rnd">
              <a:solidFill>
                <a:schemeClr val="accent1"/>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chart'!$B$15:$I$15</c:f>
              <c:numCache>
                <c:formatCode>#,##0</c:formatCode>
                <c:ptCount val="8"/>
                <c:pt idx="0">
                  <c:v>315</c:v>
                </c:pt>
                <c:pt idx="1">
                  <c:v>325</c:v>
                </c:pt>
                <c:pt idx="2">
                  <c:v>330</c:v>
                </c:pt>
                <c:pt idx="3">
                  <c:v>350</c:v>
                </c:pt>
                <c:pt idx="4">
                  <c:v>365</c:v>
                </c:pt>
                <c:pt idx="5">
                  <c:v>370</c:v>
                </c:pt>
                <c:pt idx="6">
                  <c:v>380</c:v>
                </c:pt>
                <c:pt idx="7">
                  <c:v>400</c:v>
                </c:pt>
              </c:numCache>
            </c:numRef>
          </c:val>
          <c:smooth val="0"/>
          <c:extLst>
            <c:ext xmlns:c16="http://schemas.microsoft.com/office/drawing/2014/chart" uri="{C3380CC4-5D6E-409C-BE32-E72D297353CC}">
              <c16:uniqueId val="{00000000-FAE6-4640-8360-208DA88BC216}"/>
            </c:ext>
          </c:extLst>
        </c:ser>
        <c:ser>
          <c:idx val="1"/>
          <c:order val="1"/>
          <c:tx>
            <c:strRef>
              <c:f>'businesses chart'!$A$16</c:f>
              <c:strCache>
                <c:ptCount val="1"/>
                <c:pt idx="0">
                  <c:v>Food and beverage serving activities</c:v>
                </c:pt>
              </c:strCache>
            </c:strRef>
          </c:tx>
          <c:spPr>
            <a:ln w="28575" cap="rnd">
              <a:solidFill>
                <a:schemeClr val="accent2"/>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chart'!$B$16:$I$16</c:f>
              <c:numCache>
                <c:formatCode>#,##0</c:formatCode>
                <c:ptCount val="8"/>
                <c:pt idx="0">
                  <c:v>3265</c:v>
                </c:pt>
                <c:pt idx="1">
                  <c:v>3390</c:v>
                </c:pt>
                <c:pt idx="2">
                  <c:v>3535</c:v>
                </c:pt>
                <c:pt idx="3">
                  <c:v>3650</c:v>
                </c:pt>
                <c:pt idx="4">
                  <c:v>3775</c:v>
                </c:pt>
                <c:pt idx="5">
                  <c:v>3855</c:v>
                </c:pt>
                <c:pt idx="6">
                  <c:v>3895</c:v>
                </c:pt>
                <c:pt idx="7">
                  <c:v>4095</c:v>
                </c:pt>
              </c:numCache>
            </c:numRef>
          </c:val>
          <c:smooth val="0"/>
          <c:extLst>
            <c:ext xmlns:c16="http://schemas.microsoft.com/office/drawing/2014/chart" uri="{C3380CC4-5D6E-409C-BE32-E72D297353CC}">
              <c16:uniqueId val="{00000001-FAE6-4640-8360-208DA88BC216}"/>
            </c:ext>
          </c:extLst>
        </c:ser>
        <c:ser>
          <c:idx val="2"/>
          <c:order val="2"/>
          <c:tx>
            <c:strRef>
              <c:f>'businesses chart'!$A$17</c:f>
              <c:strCache>
                <c:ptCount val="1"/>
                <c:pt idx="0">
                  <c:v>Transport</c:v>
                </c:pt>
              </c:strCache>
            </c:strRef>
          </c:tx>
          <c:spPr>
            <a:ln w="28575" cap="rnd">
              <a:solidFill>
                <a:schemeClr val="accent3"/>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chart'!$B$17:$I$17</c:f>
              <c:numCache>
                <c:formatCode>#,##0</c:formatCode>
                <c:ptCount val="8"/>
                <c:pt idx="0">
                  <c:v>345</c:v>
                </c:pt>
                <c:pt idx="1">
                  <c:v>370</c:v>
                </c:pt>
                <c:pt idx="2">
                  <c:v>360</c:v>
                </c:pt>
                <c:pt idx="3">
                  <c:v>360</c:v>
                </c:pt>
                <c:pt idx="4">
                  <c:v>365</c:v>
                </c:pt>
                <c:pt idx="5">
                  <c:v>365</c:v>
                </c:pt>
                <c:pt idx="6">
                  <c:v>350</c:v>
                </c:pt>
                <c:pt idx="7">
                  <c:v>355</c:v>
                </c:pt>
              </c:numCache>
            </c:numRef>
          </c:val>
          <c:smooth val="0"/>
          <c:extLst>
            <c:ext xmlns:c16="http://schemas.microsoft.com/office/drawing/2014/chart" uri="{C3380CC4-5D6E-409C-BE32-E72D297353CC}">
              <c16:uniqueId val="{00000002-FAE6-4640-8360-208DA88BC216}"/>
            </c:ext>
          </c:extLst>
        </c:ser>
        <c:ser>
          <c:idx val="3"/>
          <c:order val="3"/>
          <c:tx>
            <c:strRef>
              <c:f>'businesses chart'!$A$18</c:f>
              <c:strCache>
                <c:ptCount val="1"/>
                <c:pt idx="0">
                  <c:v>Sporting and recreational activities</c:v>
                </c:pt>
              </c:strCache>
            </c:strRef>
          </c:tx>
          <c:spPr>
            <a:ln w="28575" cap="rnd">
              <a:solidFill>
                <a:schemeClr val="accent4"/>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chart'!$B$18:$I$18</c:f>
              <c:numCache>
                <c:formatCode>#,##0</c:formatCode>
                <c:ptCount val="8"/>
                <c:pt idx="0">
                  <c:v>385</c:v>
                </c:pt>
                <c:pt idx="1">
                  <c:v>400</c:v>
                </c:pt>
                <c:pt idx="2">
                  <c:v>420</c:v>
                </c:pt>
                <c:pt idx="3">
                  <c:v>425</c:v>
                </c:pt>
                <c:pt idx="4">
                  <c:v>440</c:v>
                </c:pt>
                <c:pt idx="5">
                  <c:v>455</c:v>
                </c:pt>
                <c:pt idx="6">
                  <c:v>470</c:v>
                </c:pt>
                <c:pt idx="7">
                  <c:v>480</c:v>
                </c:pt>
              </c:numCache>
            </c:numRef>
          </c:val>
          <c:smooth val="0"/>
          <c:extLst>
            <c:ext xmlns:c16="http://schemas.microsoft.com/office/drawing/2014/chart" uri="{C3380CC4-5D6E-409C-BE32-E72D297353CC}">
              <c16:uniqueId val="{00000003-FAE6-4640-8360-208DA88BC216}"/>
            </c:ext>
          </c:extLst>
        </c:ser>
        <c:ser>
          <c:idx val="4"/>
          <c:order val="4"/>
          <c:tx>
            <c:strRef>
              <c:f>'businesses chart'!$A$19</c:f>
              <c:strCache>
                <c:ptCount val="1"/>
                <c:pt idx="0">
                  <c:v>Other</c:v>
                </c:pt>
              </c:strCache>
            </c:strRef>
          </c:tx>
          <c:spPr>
            <a:ln w="28575" cap="rnd">
              <a:solidFill>
                <a:schemeClr val="accent5"/>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chart'!$B$19:$I$19</c:f>
              <c:numCache>
                <c:formatCode>#,##0</c:formatCode>
                <c:ptCount val="8"/>
                <c:pt idx="0">
                  <c:v>390</c:v>
                </c:pt>
                <c:pt idx="1">
                  <c:v>410</c:v>
                </c:pt>
                <c:pt idx="2">
                  <c:v>420</c:v>
                </c:pt>
                <c:pt idx="3">
                  <c:v>440</c:v>
                </c:pt>
                <c:pt idx="4">
                  <c:v>460</c:v>
                </c:pt>
                <c:pt idx="5">
                  <c:v>480</c:v>
                </c:pt>
                <c:pt idx="6">
                  <c:v>480</c:v>
                </c:pt>
                <c:pt idx="7">
                  <c:v>485</c:v>
                </c:pt>
              </c:numCache>
            </c:numRef>
          </c:val>
          <c:smooth val="0"/>
          <c:extLst>
            <c:ext xmlns:c16="http://schemas.microsoft.com/office/drawing/2014/chart" uri="{C3380CC4-5D6E-409C-BE32-E72D297353CC}">
              <c16:uniqueId val="{00000004-FAE6-4640-8360-208DA88BC216}"/>
            </c:ext>
          </c:extLst>
        </c:ser>
        <c:dLbls>
          <c:showLegendKey val="0"/>
          <c:showVal val="0"/>
          <c:showCatName val="0"/>
          <c:showSerName val="0"/>
          <c:showPercent val="0"/>
          <c:showBubbleSize val="0"/>
        </c:dLbls>
        <c:smooth val="0"/>
        <c:axId val="370408552"/>
        <c:axId val="370408944"/>
      </c:lineChart>
      <c:catAx>
        <c:axId val="37040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944"/>
        <c:crosses val="autoZero"/>
        <c:auto val="1"/>
        <c:lblAlgn val="ctr"/>
        <c:lblOffset val="100"/>
        <c:noMultiLvlLbl val="0"/>
      </c:catAx>
      <c:valAx>
        <c:axId val="370408944"/>
        <c:scaling>
          <c:orientation val="minMax"/>
          <c:max val="45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552"/>
        <c:crosses val="autoZero"/>
        <c:crossBetween val="between"/>
        <c:majorUnit val="1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year on year in registered Businesses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'businesses chart'!$B$23</c:f>
              <c:strCache>
                <c:ptCount val="1"/>
                <c:pt idx="0">
                  <c:v>Accommodation for visitors</c:v>
                </c:pt>
              </c:strCache>
            </c:strRef>
          </c:tx>
          <c:spPr>
            <a:solidFill>
              <a:schemeClr val="accent3"/>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chart'!$C$23:$I$23</c:f>
              <c:numCache>
                <c:formatCode>0%</c:formatCode>
                <c:ptCount val="7"/>
                <c:pt idx="0">
                  <c:v>3.1746031746031744E-2</c:v>
                </c:pt>
                <c:pt idx="1">
                  <c:v>1.5384615384615385E-2</c:v>
                </c:pt>
                <c:pt idx="2">
                  <c:v>6.0606060606060608E-2</c:v>
                </c:pt>
                <c:pt idx="3">
                  <c:v>4.2857142857142858E-2</c:v>
                </c:pt>
                <c:pt idx="4">
                  <c:v>1.3698630136986301E-2</c:v>
                </c:pt>
                <c:pt idx="5">
                  <c:v>2.7027027027027029E-2</c:v>
                </c:pt>
                <c:pt idx="6">
                  <c:v>5.2631578947368418E-2</c:v>
                </c:pt>
              </c:numCache>
            </c:numRef>
          </c:val>
          <c:extLst>
            <c:ext xmlns:c16="http://schemas.microsoft.com/office/drawing/2014/chart" uri="{C3380CC4-5D6E-409C-BE32-E72D297353CC}">
              <c16:uniqueId val="{00000000-5F71-4554-9F0B-305B00CF1CCE}"/>
            </c:ext>
          </c:extLst>
        </c:ser>
        <c:ser>
          <c:idx val="1"/>
          <c:order val="1"/>
          <c:tx>
            <c:strRef>
              <c:f>'businesses chart'!$B$24</c:f>
              <c:strCache>
                <c:ptCount val="1"/>
                <c:pt idx="0">
                  <c:v>Food and beverage serving activities</c:v>
                </c:pt>
              </c:strCache>
            </c:strRef>
          </c:tx>
          <c:spPr>
            <a:solidFill>
              <a:schemeClr val="accent3">
                <a:lumMod val="75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chart'!$C$24:$I$24</c:f>
              <c:numCache>
                <c:formatCode>0%</c:formatCode>
                <c:ptCount val="7"/>
                <c:pt idx="0">
                  <c:v>3.8284839203675342E-2</c:v>
                </c:pt>
                <c:pt idx="1">
                  <c:v>4.2772861356932153E-2</c:v>
                </c:pt>
                <c:pt idx="2">
                  <c:v>3.2531824611032531E-2</c:v>
                </c:pt>
                <c:pt idx="3">
                  <c:v>3.4246575342465752E-2</c:v>
                </c:pt>
                <c:pt idx="4">
                  <c:v>2.119205298013245E-2</c:v>
                </c:pt>
                <c:pt idx="5">
                  <c:v>1.0376134889753566E-2</c:v>
                </c:pt>
                <c:pt idx="6">
                  <c:v>5.1347881899871634E-2</c:v>
                </c:pt>
              </c:numCache>
            </c:numRef>
          </c:val>
          <c:extLst>
            <c:ext xmlns:c16="http://schemas.microsoft.com/office/drawing/2014/chart" uri="{C3380CC4-5D6E-409C-BE32-E72D297353CC}">
              <c16:uniqueId val="{00000001-5F71-4554-9F0B-305B00CF1CCE}"/>
            </c:ext>
          </c:extLst>
        </c:ser>
        <c:ser>
          <c:idx val="2"/>
          <c:order val="2"/>
          <c:tx>
            <c:strRef>
              <c:f>'businesses chart'!$B$25</c:f>
              <c:strCache>
                <c:ptCount val="1"/>
                <c:pt idx="0">
                  <c:v>Transport</c:v>
                </c:pt>
              </c:strCache>
            </c:strRef>
          </c:tx>
          <c:spPr>
            <a:solidFill>
              <a:schemeClr val="accent3">
                <a:lumMod val="60000"/>
                <a:lumOff val="4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chart'!$C$25:$I$25</c:f>
              <c:numCache>
                <c:formatCode>0%</c:formatCode>
                <c:ptCount val="7"/>
                <c:pt idx="0">
                  <c:v>7.2463768115942032E-2</c:v>
                </c:pt>
                <c:pt idx="1">
                  <c:v>-2.7027027027027029E-2</c:v>
                </c:pt>
                <c:pt idx="2">
                  <c:v>0</c:v>
                </c:pt>
                <c:pt idx="3">
                  <c:v>1.3888888888888888E-2</c:v>
                </c:pt>
                <c:pt idx="4">
                  <c:v>0</c:v>
                </c:pt>
                <c:pt idx="5">
                  <c:v>-4.1095890410958902E-2</c:v>
                </c:pt>
                <c:pt idx="6">
                  <c:v>1.4285714285714285E-2</c:v>
                </c:pt>
              </c:numCache>
            </c:numRef>
          </c:val>
          <c:extLst>
            <c:ext xmlns:c16="http://schemas.microsoft.com/office/drawing/2014/chart" uri="{C3380CC4-5D6E-409C-BE32-E72D297353CC}">
              <c16:uniqueId val="{00000002-5F71-4554-9F0B-305B00CF1CCE}"/>
            </c:ext>
          </c:extLst>
        </c:ser>
        <c:ser>
          <c:idx val="3"/>
          <c:order val="3"/>
          <c:tx>
            <c:strRef>
              <c:f>'businesses chart'!$B$26</c:f>
              <c:strCache>
                <c:ptCount val="1"/>
                <c:pt idx="0">
                  <c:v>Sporting and recreational activities</c:v>
                </c:pt>
              </c:strCache>
            </c:strRef>
          </c:tx>
          <c:spPr>
            <a:solidFill>
              <a:schemeClr val="accent3">
                <a:lumMod val="40000"/>
                <a:lumOff val="6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chart'!$C$26:$I$26</c:f>
              <c:numCache>
                <c:formatCode>0%</c:formatCode>
                <c:ptCount val="7"/>
                <c:pt idx="0">
                  <c:v>3.896103896103896E-2</c:v>
                </c:pt>
                <c:pt idx="1">
                  <c:v>0.05</c:v>
                </c:pt>
                <c:pt idx="2">
                  <c:v>1.1904761904761904E-2</c:v>
                </c:pt>
                <c:pt idx="3">
                  <c:v>3.5294117647058823E-2</c:v>
                </c:pt>
                <c:pt idx="4">
                  <c:v>3.4090909090909088E-2</c:v>
                </c:pt>
                <c:pt idx="5">
                  <c:v>3.2967032967032968E-2</c:v>
                </c:pt>
                <c:pt idx="6">
                  <c:v>2.1276595744680851E-2</c:v>
                </c:pt>
              </c:numCache>
            </c:numRef>
          </c:val>
          <c:extLst>
            <c:ext xmlns:c16="http://schemas.microsoft.com/office/drawing/2014/chart" uri="{C3380CC4-5D6E-409C-BE32-E72D297353CC}">
              <c16:uniqueId val="{00000003-5F71-4554-9F0B-305B00CF1CCE}"/>
            </c:ext>
          </c:extLst>
        </c:ser>
        <c:ser>
          <c:idx val="4"/>
          <c:order val="4"/>
          <c:tx>
            <c:strRef>
              <c:f>'businesses chart'!$B$27</c:f>
              <c:strCache>
                <c:ptCount val="1"/>
                <c:pt idx="0">
                  <c:v>Other</c:v>
                </c:pt>
              </c:strCache>
            </c:strRef>
          </c:tx>
          <c:spPr>
            <a:solidFill>
              <a:schemeClr val="accent3">
                <a:lumMod val="20000"/>
                <a:lumOff val="8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chart'!$C$27:$I$27</c:f>
              <c:numCache>
                <c:formatCode>0%</c:formatCode>
                <c:ptCount val="7"/>
                <c:pt idx="0">
                  <c:v>5.128205128205128E-2</c:v>
                </c:pt>
                <c:pt idx="1">
                  <c:v>2.4390243902439025E-2</c:v>
                </c:pt>
                <c:pt idx="2">
                  <c:v>4.7619047619047616E-2</c:v>
                </c:pt>
                <c:pt idx="3">
                  <c:v>4.5454545454545456E-2</c:v>
                </c:pt>
                <c:pt idx="4">
                  <c:v>4.3478260869565216E-2</c:v>
                </c:pt>
                <c:pt idx="5">
                  <c:v>0</c:v>
                </c:pt>
                <c:pt idx="6">
                  <c:v>1.0416666666666666E-2</c:v>
                </c:pt>
              </c:numCache>
            </c:numRef>
          </c:val>
          <c:extLst>
            <c:ext xmlns:c16="http://schemas.microsoft.com/office/drawing/2014/chart" uri="{C3380CC4-5D6E-409C-BE32-E72D297353CC}">
              <c16:uniqueId val="{00000004-5F71-4554-9F0B-305B00CF1CCE}"/>
            </c:ext>
          </c:extLst>
        </c:ser>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chart'!$C$28:$I$28</c:f>
              <c:numCache>
                <c:formatCode>0%</c:formatCode>
                <c:ptCount val="7"/>
                <c:pt idx="0">
                  <c:v>3.9319872476089264E-2</c:v>
                </c:pt>
                <c:pt idx="1">
                  <c:v>3.5787321063394682E-2</c:v>
                </c:pt>
                <c:pt idx="2">
                  <c:v>3.1589338598223098E-2</c:v>
                </c:pt>
                <c:pt idx="3">
                  <c:v>3.4449760765550237E-2</c:v>
                </c:pt>
                <c:pt idx="4">
                  <c:v>2.1276595744680851E-2</c:v>
                </c:pt>
                <c:pt idx="5">
                  <c:v>9.057971014492754E-3</c:v>
                </c:pt>
                <c:pt idx="6">
                  <c:v>4.5780969479353679E-2</c:v>
                </c:pt>
              </c:numCache>
            </c:numRef>
          </c:val>
          <c:extLst>
            <c:ext xmlns:c16="http://schemas.microsoft.com/office/drawing/2014/chart" uri="{C3380CC4-5D6E-409C-BE32-E72D297353CC}">
              <c16:uniqueId val="{00000005-5F71-4554-9F0B-305B00CF1CCE}"/>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chart'!$C$29:$I$29</c:f>
              <c:numCache>
                <c:formatCode>0%</c:formatCode>
                <c:ptCount val="7"/>
                <c:pt idx="0">
                  <c:v>2.8934420210031578E-2</c:v>
                </c:pt>
                <c:pt idx="1">
                  <c:v>2.226821782884876E-2</c:v>
                </c:pt>
                <c:pt idx="2">
                  <c:v>3.4140892271172243E-2</c:v>
                </c:pt>
                <c:pt idx="3">
                  <c:v>1.9308668647042938E-2</c:v>
                </c:pt>
                <c:pt idx="4">
                  <c:v>7.9480725923963443E-3</c:v>
                </c:pt>
                <c:pt idx="5">
                  <c:v>2.0370613746878697E-2</c:v>
                </c:pt>
                <c:pt idx="6">
                  <c:v>1.6035548686244204E-2</c:v>
                </c:pt>
              </c:numCache>
            </c:numRef>
          </c:val>
          <c:extLst>
            <c:ext xmlns:c16="http://schemas.microsoft.com/office/drawing/2014/chart" uri="{C3380CC4-5D6E-409C-BE32-E72D297353CC}">
              <c16:uniqueId val="{00000006-5F71-4554-9F0B-305B00CF1CCE}"/>
            </c:ext>
          </c:extLst>
        </c:ser>
        <c:dLbls>
          <c:showLegendKey val="0"/>
          <c:showVal val="0"/>
          <c:showCatName val="0"/>
          <c:showSerName val="0"/>
          <c:showPercent val="0"/>
          <c:showBubbleSize val="0"/>
        </c:dLbls>
        <c:gapWidth val="219"/>
        <c:overlap val="-27"/>
        <c:axId val="965869288"/>
        <c:axId val="965872032"/>
      </c:barChart>
      <c:catAx>
        <c:axId val="96586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72032"/>
        <c:crosses val="autoZero"/>
        <c:auto val="1"/>
        <c:lblAlgn val="ctr"/>
        <c:lblOffset val="100"/>
        <c:noMultiLvlLbl val="0"/>
      </c:catAx>
      <c:valAx>
        <c:axId val="965872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6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UK Residents travel abroad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'UK Travel abroad'!$B$8</c:f>
              <c:strCache>
                <c:ptCount val="1"/>
                <c:pt idx="0">
                  <c:v>Trips (thousands)</c:v>
                </c:pt>
              </c:strCache>
            </c:strRef>
          </c:tx>
          <c:spPr>
            <a:ln w="28575" cap="rnd">
              <a:solidFill>
                <a:schemeClr val="accent1"/>
              </a:solidFill>
              <a:round/>
            </a:ln>
            <a:effectLst/>
          </c:spPr>
          <c:marker>
            <c:symbol val="none"/>
          </c:marker>
          <c:cat>
            <c:strRef>
              <c:f>'UK Travel abroad'!$A$9:$A$74</c:f>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f>'UK Travel abroad'!$B$9:$B$74</c:f>
              <c:numCache>
                <c:formatCode>_(* #,##0_);_(* \(#,##0\);_(* "-"??_);_(@_)</c:formatCode>
                <c:ptCount val="66"/>
                <c:pt idx="0">
                  <c:v>81758</c:v>
                </c:pt>
                <c:pt idx="1">
                  <c:v>82302</c:v>
                </c:pt>
                <c:pt idx="2">
                  <c:v>82313</c:v>
                </c:pt>
                <c:pt idx="3">
                  <c:v>82721</c:v>
                </c:pt>
                <c:pt idx="4">
                  <c:v>83468</c:v>
                </c:pt>
                <c:pt idx="5">
                  <c:v>83635</c:v>
                </c:pt>
                <c:pt idx="6">
                  <c:v>84677</c:v>
                </c:pt>
                <c:pt idx="7">
                  <c:v>85016</c:v>
                </c:pt>
                <c:pt idx="8">
                  <c:v>85305</c:v>
                </c:pt>
                <c:pt idx="9">
                  <c:v>85827</c:v>
                </c:pt>
                <c:pt idx="10">
                  <c:v>86403</c:v>
                </c:pt>
                <c:pt idx="11">
                  <c:v>86791</c:v>
                </c:pt>
                <c:pt idx="12">
                  <c:v>87242</c:v>
                </c:pt>
                <c:pt idx="13">
                  <c:v>87591</c:v>
                </c:pt>
                <c:pt idx="14">
                  <c:v>87720</c:v>
                </c:pt>
                <c:pt idx="15">
                  <c:v>87899</c:v>
                </c:pt>
                <c:pt idx="16">
                  <c:v>88257</c:v>
                </c:pt>
                <c:pt idx="17">
                  <c:v>88728</c:v>
                </c:pt>
                <c:pt idx="18">
                  <c:v>88803</c:v>
                </c:pt>
                <c:pt idx="19">
                  <c:v>89221</c:v>
                </c:pt>
                <c:pt idx="20">
                  <c:v>89935</c:v>
                </c:pt>
                <c:pt idx="21">
                  <c:v>90027</c:v>
                </c:pt>
                <c:pt idx="22">
                  <c:v>90377</c:v>
                </c:pt>
                <c:pt idx="23">
                  <c:v>90610</c:v>
                </c:pt>
                <c:pt idx="24">
                  <c:v>90571</c:v>
                </c:pt>
                <c:pt idx="25">
                  <c:v>90889</c:v>
                </c:pt>
                <c:pt idx="26">
                  <c:v>91356</c:v>
                </c:pt>
                <c:pt idx="27">
                  <c:v>92139</c:v>
                </c:pt>
                <c:pt idx="28">
                  <c:v>92527</c:v>
                </c:pt>
                <c:pt idx="29">
                  <c:v>93152</c:v>
                </c:pt>
                <c:pt idx="30">
                  <c:v>93251</c:v>
                </c:pt>
                <c:pt idx="31">
                  <c:v>93152</c:v>
                </c:pt>
                <c:pt idx="32">
                  <c:v>93247</c:v>
                </c:pt>
                <c:pt idx="33">
                  <c:v>93328</c:v>
                </c:pt>
                <c:pt idx="34">
                  <c:v>93107</c:v>
                </c:pt>
                <c:pt idx="35">
                  <c:v>93090</c:v>
                </c:pt>
                <c:pt idx="36">
                  <c:v>93086</c:v>
                </c:pt>
                <c:pt idx="37">
                  <c:v>92356</c:v>
                </c:pt>
                <c:pt idx="38">
                  <c:v>92050</c:v>
                </c:pt>
                <c:pt idx="39">
                  <c:v>88816</c:v>
                </c:pt>
                <c:pt idx="40">
                  <c:v>80629</c:v>
                </c:pt>
                <c:pt idx="41">
                  <c:v>72676</c:v>
                </c:pt>
                <c:pt idx="42">
                  <c:v>63996</c:v>
                </c:pt>
                <c:pt idx="43">
                  <c:v>56709</c:v>
                </c:pt>
                <c:pt idx="44">
                  <c:v>47840</c:v>
                </c:pt>
                <c:pt idx="45">
                  <c:v>40187</c:v>
                </c:pt>
                <c:pt idx="46">
                  <c:v>33122</c:v>
                </c:pt>
                <c:pt idx="47">
                  <c:v>28098</c:v>
                </c:pt>
                <c:pt idx="48">
                  <c:v>23827</c:v>
                </c:pt>
                <c:pt idx="49">
                  <c:v>18532</c:v>
                </c:pt>
                <c:pt idx="50">
                  <c:v>13592</c:v>
                </c:pt>
                <c:pt idx="51">
                  <c:v>10710</c:v>
                </c:pt>
                <c:pt idx="52">
                  <c:v>10751</c:v>
                </c:pt>
                <c:pt idx="53">
                  <c:v>10763</c:v>
                </c:pt>
                <c:pt idx="54">
                  <c:v>10771</c:v>
                </c:pt>
                <c:pt idx="55">
                  <c:v>10843</c:v>
                </c:pt>
                <c:pt idx="56">
                  <c:v>11128</c:v>
                </c:pt>
                <c:pt idx="57">
                  <c:v>12689</c:v>
                </c:pt>
                <c:pt idx="58">
                  <c:v>14583</c:v>
                </c:pt>
                <c:pt idx="59">
                  <c:v>16757</c:v>
                </c:pt>
                <c:pt idx="60">
                  <c:v>18846</c:v>
                </c:pt>
                <c:pt idx="61">
                  <c:v>21242</c:v>
                </c:pt>
                <c:pt idx="62">
                  <c:v>23910</c:v>
                </c:pt>
                <c:pt idx="63">
                  <c:v>27553</c:v>
                </c:pt>
                <c:pt idx="64">
                  <c:v>32893</c:v>
                </c:pt>
                <c:pt idx="65">
                  <c:v>38606</c:v>
                </c:pt>
              </c:numCache>
            </c:numRef>
          </c:val>
          <c:smooth val="0"/>
          <c:extLst>
            <c:ext xmlns:c16="http://schemas.microsoft.com/office/drawing/2014/chart" uri="{C3380CC4-5D6E-409C-BE32-E72D297353CC}">
              <c16:uniqueId val="{00000000-C144-41D2-949F-A6EBD89C292A}"/>
            </c:ext>
          </c:extLst>
        </c:ser>
        <c:dLbls>
          <c:showLegendKey val="0"/>
          <c:showVal val="0"/>
          <c:showCatName val="0"/>
          <c:showSerName val="0"/>
          <c:showPercent val="0"/>
          <c:showBubbleSize val="0"/>
        </c:dLbls>
        <c:marker val="1"/>
        <c:smooth val="0"/>
        <c:axId val="908472264"/>
        <c:axId val="908473248"/>
      </c:lineChart>
      <c:lineChart>
        <c:grouping val="standard"/>
        <c:varyColors val="0"/>
        <c:ser>
          <c:idx val="2"/>
          <c:order val="2"/>
          <c:tx>
            <c:strRef>
              <c:f>'UK Travel abroad'!$D$8</c:f>
              <c:strCache>
                <c:ptCount val="1"/>
                <c:pt idx="0">
                  <c:v>Spend (£ Millions)</c:v>
                </c:pt>
              </c:strCache>
            </c:strRef>
          </c:tx>
          <c:spPr>
            <a:ln w="28575" cap="rnd">
              <a:solidFill>
                <a:srgbClr val="00B050"/>
              </a:solidFill>
              <a:round/>
            </a:ln>
            <a:effectLst/>
          </c:spPr>
          <c:marker>
            <c:symbol val="none"/>
          </c:marker>
          <c:cat>
            <c:strRef>
              <c:f>'UK Travel abroad'!$A$9:$A$74</c:f>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f>'UK Travel abroad'!$D$9:$D$74</c:f>
              <c:numCache>
                <c:formatCode>_(* #,##0_);_(* \(#,##0\);_(* "-"??_);_(@_)</c:formatCode>
                <c:ptCount val="66"/>
                <c:pt idx="0">
                  <c:v>50863</c:v>
                </c:pt>
                <c:pt idx="1">
                  <c:v>51058</c:v>
                </c:pt>
                <c:pt idx="2">
                  <c:v>51400</c:v>
                </c:pt>
                <c:pt idx="3">
                  <c:v>51890</c:v>
                </c:pt>
                <c:pt idx="4">
                  <c:v>52177</c:v>
                </c:pt>
                <c:pt idx="5">
                  <c:v>52089</c:v>
                </c:pt>
                <c:pt idx="6">
                  <c:v>53171</c:v>
                </c:pt>
                <c:pt idx="7">
                  <c:v>53424</c:v>
                </c:pt>
                <c:pt idx="8">
                  <c:v>53908</c:v>
                </c:pt>
                <c:pt idx="9">
                  <c:v>54162</c:v>
                </c:pt>
                <c:pt idx="10">
                  <c:v>54117</c:v>
                </c:pt>
                <c:pt idx="11">
                  <c:v>54160</c:v>
                </c:pt>
                <c:pt idx="12">
                  <c:v>54429</c:v>
                </c:pt>
                <c:pt idx="13">
                  <c:v>54759</c:v>
                </c:pt>
                <c:pt idx="14">
                  <c:v>54765</c:v>
                </c:pt>
                <c:pt idx="15">
                  <c:v>55262</c:v>
                </c:pt>
                <c:pt idx="16">
                  <c:v>55112</c:v>
                </c:pt>
                <c:pt idx="17">
                  <c:v>55951</c:v>
                </c:pt>
                <c:pt idx="18">
                  <c:v>55888</c:v>
                </c:pt>
                <c:pt idx="19">
                  <c:v>56386</c:v>
                </c:pt>
                <c:pt idx="20">
                  <c:v>56903</c:v>
                </c:pt>
                <c:pt idx="21">
                  <c:v>57181</c:v>
                </c:pt>
                <c:pt idx="22">
                  <c:v>57806</c:v>
                </c:pt>
                <c:pt idx="23">
                  <c:v>57826</c:v>
                </c:pt>
                <c:pt idx="24">
                  <c:v>58129</c:v>
                </c:pt>
                <c:pt idx="25">
                  <c:v>58741</c:v>
                </c:pt>
                <c:pt idx="26">
                  <c:v>58821</c:v>
                </c:pt>
                <c:pt idx="27">
                  <c:v>58905</c:v>
                </c:pt>
                <c:pt idx="28">
                  <c:v>59680</c:v>
                </c:pt>
                <c:pt idx="29">
                  <c:v>59851</c:v>
                </c:pt>
                <c:pt idx="30">
                  <c:v>60318</c:v>
                </c:pt>
                <c:pt idx="31">
                  <c:v>60333</c:v>
                </c:pt>
                <c:pt idx="32">
                  <c:v>60980</c:v>
                </c:pt>
                <c:pt idx="33">
                  <c:v>61667</c:v>
                </c:pt>
                <c:pt idx="34">
                  <c:v>61950</c:v>
                </c:pt>
                <c:pt idx="35">
                  <c:v>62393</c:v>
                </c:pt>
                <c:pt idx="36">
                  <c:v>62326</c:v>
                </c:pt>
                <c:pt idx="37">
                  <c:v>61672</c:v>
                </c:pt>
                <c:pt idx="38">
                  <c:v>61770</c:v>
                </c:pt>
                <c:pt idx="39">
                  <c:v>60085</c:v>
                </c:pt>
                <c:pt idx="40">
                  <c:v>55218</c:v>
                </c:pt>
                <c:pt idx="41">
                  <c:v>50346</c:v>
                </c:pt>
                <c:pt idx="42">
                  <c:v>44331</c:v>
                </c:pt>
                <c:pt idx="43">
                  <c:v>39742</c:v>
                </c:pt>
                <c:pt idx="44">
                  <c:v>31901</c:v>
                </c:pt>
                <c:pt idx="45">
                  <c:v>25400</c:v>
                </c:pt>
                <c:pt idx="46">
                  <c:v>20103</c:v>
                </c:pt>
                <c:pt idx="47">
                  <c:v>16506</c:v>
                </c:pt>
                <c:pt idx="48">
                  <c:v>13767</c:v>
                </c:pt>
                <c:pt idx="49">
                  <c:v>10551</c:v>
                </c:pt>
                <c:pt idx="50">
                  <c:v>7368</c:v>
                </c:pt>
                <c:pt idx="51">
                  <c:v>5370</c:v>
                </c:pt>
                <c:pt idx="52">
                  <c:v>5529</c:v>
                </c:pt>
                <c:pt idx="53">
                  <c:v>5734</c:v>
                </c:pt>
                <c:pt idx="54">
                  <c:v>6090</c:v>
                </c:pt>
                <c:pt idx="55">
                  <c:v>5995</c:v>
                </c:pt>
                <c:pt idx="56">
                  <c:v>7593</c:v>
                </c:pt>
                <c:pt idx="57">
                  <c:v>9728</c:v>
                </c:pt>
                <c:pt idx="58">
                  <c:v>11559</c:v>
                </c:pt>
                <c:pt idx="59">
                  <c:v>13307</c:v>
                </c:pt>
                <c:pt idx="60">
                  <c:v>15227</c:v>
                </c:pt>
                <c:pt idx="61">
                  <c:v>17223</c:v>
                </c:pt>
                <c:pt idx="62">
                  <c:v>19302</c:v>
                </c:pt>
                <c:pt idx="63">
                  <c:v>21899</c:v>
                </c:pt>
                <c:pt idx="64">
                  <c:v>25699</c:v>
                </c:pt>
                <c:pt idx="65">
                  <c:v>30095</c:v>
                </c:pt>
              </c:numCache>
            </c:numRef>
          </c:val>
          <c:smooth val="0"/>
          <c:extLst>
            <c:ext xmlns:c16="http://schemas.microsoft.com/office/drawing/2014/chart" uri="{C3380CC4-5D6E-409C-BE32-E72D297353CC}">
              <c16:uniqueId val="{00000002-C144-41D2-949F-A6EBD89C292A}"/>
            </c:ext>
          </c:extLst>
        </c:ser>
        <c:dLbls>
          <c:showLegendKey val="0"/>
          <c:showVal val="0"/>
          <c:showCatName val="0"/>
          <c:showSerName val="0"/>
          <c:showPercent val="0"/>
          <c:showBubbleSize val="0"/>
        </c:dLbls>
        <c:marker val="1"/>
        <c:smooth val="0"/>
        <c:axId val="1034479312"/>
        <c:axId val="1034470784"/>
        <c:extLst>
          <c:ext xmlns:c15="http://schemas.microsoft.com/office/drawing/2012/chart" uri="{02D57815-91ED-43cb-92C2-25804820EDAC}">
            <c15:filteredLineSeries>
              <c15:ser>
                <c:idx val="1"/>
                <c:order val="1"/>
                <c:tx>
                  <c:strRef>
                    <c:extLst>
                      <c:ext uri="{02D57815-91ED-43cb-92C2-25804820EDAC}">
                        <c15:formulaRef>
                          <c15:sqref>'UK Travel abroad'!$C$8</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'UK Travel abroad'!$A$9:$A$74</c15:sqref>
                        </c15:formulaRef>
                      </c:ext>
                    </c:extLst>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extLst>
                      <c:ext uri="{02D57815-91ED-43cb-92C2-25804820EDAC}">
                        <c15:formulaRef>
                          <c15:sqref>'UK Travel abroad'!$C$9:$C$74</c15:sqref>
                        </c15:formulaRef>
                      </c:ext>
                    </c:extLst>
                    <c:numCache>
                      <c:formatCode>_(* #,##0_);_(* \(#,##0\);_(* "-"??_);_(@_)</c:formatCode>
                      <c:ptCount val="66"/>
                      <c:pt idx="0">
                        <c:v>0</c:v>
                      </c:pt>
                      <c:pt idx="1">
                        <c:v>0</c:v>
                      </c:pt>
                      <c:pt idx="2">
                        <c:v>0</c:v>
                      </c:pt>
                      <c:pt idx="3">
                        <c:v>0</c:v>
                      </c:pt>
                      <c:pt idx="4">
                        <c:v>0</c:v>
                      </c:pt>
                      <c:pt idx="5">
                        <c:v>0</c:v>
                      </c:pt>
                      <c:pt idx="6">
                        <c:v>0</c:v>
                      </c:pt>
                      <c:pt idx="7">
                        <c:v>0</c:v>
                      </c:pt>
                      <c:pt idx="8">
                        <c:v>0</c:v>
                      </c:pt>
                      <c:pt idx="9">
                        <c:v>0</c:v>
                      </c:pt>
                      <c:pt idx="10">
                        <c:v>0</c:v>
                      </c:pt>
                      <c:pt idx="11">
                        <c:v>0</c:v>
                      </c:pt>
                      <c:pt idx="12" formatCode="0%">
                        <c:v>6.7076004794637836E-2</c:v>
                      </c:pt>
                      <c:pt idx="13" formatCode="0%">
                        <c:v>6.4263322884012541E-2</c:v>
                      </c:pt>
                      <c:pt idx="14" formatCode="0%">
                        <c:v>6.5688287390813116E-2</c:v>
                      </c:pt>
                      <c:pt idx="15" formatCode="0%">
                        <c:v>6.2595955077912505E-2</c:v>
                      </c:pt>
                      <c:pt idx="16" formatCode="0%">
                        <c:v>5.7375281545023242E-2</c:v>
                      </c:pt>
                      <c:pt idx="17" formatCode="0%">
                        <c:v>6.0895558079751298E-2</c:v>
                      </c:pt>
                      <c:pt idx="18" formatCode="0%">
                        <c:v>4.8726336549476244E-2</c:v>
                      </c:pt>
                      <c:pt idx="19" formatCode="0%">
                        <c:v>4.9461277877105483E-2</c:v>
                      </c:pt>
                      <c:pt idx="20" formatCode="0%">
                        <c:v>5.4275833772932422E-2</c:v>
                      </c:pt>
                      <c:pt idx="21" formatCode="0%">
                        <c:v>4.8935649620748714E-2</c:v>
                      </c:pt>
                      <c:pt idx="22" formatCode="0%">
                        <c:v>4.5993773364350773E-2</c:v>
                      </c:pt>
                      <c:pt idx="23" formatCode="0%">
                        <c:v>4.400225829867152E-2</c:v>
                      </c:pt>
                      <c:pt idx="24" formatCode="0%">
                        <c:v>3.8158226542261753E-2</c:v>
                      </c:pt>
                      <c:pt idx="25" formatCode="0%">
                        <c:v>3.7652270210409747E-2</c:v>
                      </c:pt>
                      <c:pt idx="26" formatCode="0%">
                        <c:v>4.1450068399452804E-2</c:v>
                      </c:pt>
                      <c:pt idx="27" formatCode="0%">
                        <c:v>4.8237181310367583E-2</c:v>
                      </c:pt>
                      <c:pt idx="28" formatCode="0%">
                        <c:v>4.8381431501184041E-2</c:v>
                      </c:pt>
                      <c:pt idx="29" formatCode="0%">
                        <c:v>4.9860247047155352E-2</c:v>
                      </c:pt>
                      <c:pt idx="30" formatCode="0%">
                        <c:v>5.008839791448487E-2</c:v>
                      </c:pt>
                      <c:pt idx="31" formatCode="0%">
                        <c:v>4.4059134060366954E-2</c:v>
                      </c:pt>
                      <c:pt idx="32" formatCode="0%">
                        <c:v>3.6826596986712624E-2</c:v>
                      </c:pt>
                      <c:pt idx="33" formatCode="0%">
                        <c:v>3.666677774445444E-2</c:v>
                      </c:pt>
                      <c:pt idx="34" formatCode="0%">
                        <c:v>3.020680040275734E-2</c:v>
                      </c:pt>
                      <c:pt idx="35" formatCode="0%">
                        <c:v>2.7370047456130669E-2</c:v>
                      </c:pt>
                      <c:pt idx="36" formatCode="0%">
                        <c:v>2.7768270196862132E-2</c:v>
                      </c:pt>
                      <c:pt idx="37" formatCode="0%">
                        <c:v>1.6140567065321437E-2</c:v>
                      </c:pt>
                      <c:pt idx="38" formatCode="0%">
                        <c:v>7.5966548447830469E-3</c:v>
                      </c:pt>
                      <c:pt idx="39" formatCode="0%">
                        <c:v>-3.6065075592311618E-2</c:v>
                      </c:pt>
                      <c:pt idx="40" formatCode="0%">
                        <c:v>-0.12858949279669718</c:v>
                      </c:pt>
                      <c:pt idx="41" formatCode="0%">
                        <c:v>-0.21981277911370664</c:v>
                      </c:pt>
                      <c:pt idx="42" formatCode="0%">
                        <c:v>-0.31372317723134335</c:v>
                      </c:pt>
                      <c:pt idx="43" formatCode="0%">
                        <c:v>-0.39122080041222945</c:v>
                      </c:pt>
                      <c:pt idx="44" formatCode="0%">
                        <c:v>-0.48695400388216242</c:v>
                      </c:pt>
                      <c:pt idx="45" formatCode="0%">
                        <c:v>-0.56940039430824618</c:v>
                      </c:pt>
                      <c:pt idx="46" formatCode="0%">
                        <c:v>-0.6442587560548616</c:v>
                      </c:pt>
                      <c:pt idx="47" formatCode="0%">
                        <c:v>-0.69816306799871097</c:v>
                      </c:pt>
                      <c:pt idx="48" formatCode="0%">
                        <c:v>-0.7440324001461015</c:v>
                      </c:pt>
                      <c:pt idx="49" formatCode="0%">
                        <c:v>-0.79934167785525578</c:v>
                      </c:pt>
                      <c:pt idx="50" formatCode="0%">
                        <c:v>-0.85234111895708853</c:v>
                      </c:pt>
                      <c:pt idx="51" formatCode="0%">
                        <c:v>-0.87941361916771754</c:v>
                      </c:pt>
                      <c:pt idx="52" formatCode="0%">
                        <c:v>-0.86666087884011955</c:v>
                      </c:pt>
                      <c:pt idx="53" formatCode="0%">
                        <c:v>-0.85190434256150582</c:v>
                      </c:pt>
                      <c:pt idx="54" formatCode="0%">
                        <c:v>-0.83169260578786175</c:v>
                      </c:pt>
                      <c:pt idx="55" formatCode="0%">
                        <c:v>-0.80879578197464252</c:v>
                      </c:pt>
                      <c:pt idx="56" formatCode="0%">
                        <c:v>-0.7673913043478261</c:v>
                      </c:pt>
                      <c:pt idx="57" formatCode="0%">
                        <c:v>-0.68425112598601534</c:v>
                      </c:pt>
                      <c:pt idx="58" formatCode="0%">
                        <c:v>-0.55971861602560236</c:v>
                      </c:pt>
                      <c:pt idx="59" formatCode="0%">
                        <c:v>-0.40362303366787672</c:v>
                      </c:pt>
                      <c:pt idx="60" formatCode="0%">
                        <c:v>-0.2090485583581651</c:v>
                      </c:pt>
                      <c:pt idx="61" formatCode="0%">
                        <c:v>0.14623354198143751</c:v>
                      </c:pt>
                      <c:pt idx="62" formatCode="0%">
                        <c:v>0.75912301353737488</c:v>
                      </c:pt>
                      <c:pt idx="63" formatCode="0%">
                        <c:v>1.5726423902894491</c:v>
                      </c:pt>
                      <c:pt idx="64" formatCode="0%">
                        <c:v>2.0595293461073387</c:v>
                      </c:pt>
                      <c:pt idx="65" formatCode="0%">
                        <c:v>2.5869181454984669</c:v>
                      </c:pt>
                    </c:numCache>
                  </c:numRef>
                </c:val>
                <c:smooth val="0"/>
                <c:extLst>
                  <c:ext xmlns:c16="http://schemas.microsoft.com/office/drawing/2014/chart" uri="{C3380CC4-5D6E-409C-BE32-E72D297353CC}">
                    <c16:uniqueId val="{00000001-C144-41D2-949F-A6EBD89C292A}"/>
                  </c:ext>
                </c:extLst>
              </c15:ser>
            </c15:filteredLineSeries>
            <c15:filteredLineSeries>
              <c15:ser>
                <c:idx val="3"/>
                <c:order val="3"/>
                <c:tx>
                  <c:strRef>
                    <c:extLst>
                      <c:ext xmlns:c15="http://schemas.microsoft.com/office/drawing/2012/chart" uri="{02D57815-91ED-43cb-92C2-25804820EDAC}">
                        <c15:formulaRef>
                          <c15:sqref>'UK Travel abroad'!$E$8</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'UK Travel abroad'!$A$9:$A$74</c15:sqref>
                        </c15:formulaRef>
                      </c:ext>
                    </c:extLst>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extLst>
                      <c:ext xmlns:c15="http://schemas.microsoft.com/office/drawing/2012/chart" uri="{02D57815-91ED-43cb-92C2-25804820EDAC}">
                        <c15:formulaRef>
                          <c15:sqref>'UK Travel abroad'!$E$9:$E$74</c15:sqref>
                        </c15:formulaRef>
                      </c:ext>
                    </c:extLst>
                    <c:numCache>
                      <c:formatCode>_(* #,##0_);_(* \(#,##0\);_(* "-"??_);_(@_)</c:formatCode>
                      <c:ptCount val="66"/>
                      <c:pt idx="0">
                        <c:v>0</c:v>
                      </c:pt>
                      <c:pt idx="1">
                        <c:v>0</c:v>
                      </c:pt>
                      <c:pt idx="2">
                        <c:v>0</c:v>
                      </c:pt>
                      <c:pt idx="3">
                        <c:v>0</c:v>
                      </c:pt>
                      <c:pt idx="4">
                        <c:v>0</c:v>
                      </c:pt>
                      <c:pt idx="5">
                        <c:v>0</c:v>
                      </c:pt>
                      <c:pt idx="6">
                        <c:v>0</c:v>
                      </c:pt>
                      <c:pt idx="7">
                        <c:v>0</c:v>
                      </c:pt>
                      <c:pt idx="8">
                        <c:v>0</c:v>
                      </c:pt>
                      <c:pt idx="9">
                        <c:v>0</c:v>
                      </c:pt>
                      <c:pt idx="10">
                        <c:v>0</c:v>
                      </c:pt>
                      <c:pt idx="11">
                        <c:v>0</c:v>
                      </c:pt>
                      <c:pt idx="12" formatCode="0%">
                        <c:v>0.71523504315514219</c:v>
                      </c:pt>
                      <c:pt idx="13" formatCode="0%">
                        <c:v>0.71551960515492186</c:v>
                      </c:pt>
                      <c:pt idx="14" formatCode="0%">
                        <c:v>0.70661478599221794</c:v>
                      </c:pt>
                      <c:pt idx="15" formatCode="0%">
                        <c:v>0.6939487377143958</c:v>
                      </c:pt>
                      <c:pt idx="16" formatCode="0%">
                        <c:v>0.69149242003181477</c:v>
                      </c:pt>
                      <c:pt idx="17" formatCode="0%">
                        <c:v>0.70339227092092382</c:v>
                      </c:pt>
                      <c:pt idx="18" formatCode="0%">
                        <c:v>0.67013973782701097</c:v>
                      </c:pt>
                      <c:pt idx="19" formatCode="0%">
                        <c:v>0.67005465708295897</c:v>
                      </c:pt>
                      <c:pt idx="20" formatCode="0%">
                        <c:v>0.66830526081472141</c:v>
                      </c:pt>
                      <c:pt idx="21" formatCode="0%">
                        <c:v>0.66218012628780321</c:v>
                      </c:pt>
                      <c:pt idx="22" formatCode="0%">
                        <c:v>0.67002975035571077</c:v>
                      </c:pt>
                      <c:pt idx="23" formatCode="0%">
                        <c:v>0.67300590841949781</c:v>
                      </c:pt>
                      <c:pt idx="24" formatCode="0%">
                        <c:v>0.66402101820720572</c:v>
                      </c:pt>
                      <c:pt idx="25" formatCode="0%">
                        <c:v>0.65980021548969114</c:v>
                      </c:pt>
                      <c:pt idx="26" formatCode="0%">
                        <c:v>0.66814571350314977</c:v>
                      </c:pt>
                      <c:pt idx="27" formatCode="0%">
                        <c:v>0.66731207701494699</c:v>
                      </c:pt>
                      <c:pt idx="28" formatCode="0%">
                        <c:v>0.67889025983451878</c:v>
                      </c:pt>
                      <c:pt idx="29" formatCode="0%">
                        <c:v>0.66488534610641459</c:v>
                      </c:pt>
                      <c:pt idx="30" formatCode="0%">
                        <c:v>0.6685334955625537</c:v>
                      </c:pt>
                      <c:pt idx="31" formatCode="0%">
                        <c:v>0.65204128684425211</c:v>
                      </c:pt>
                      <c:pt idx="32" formatCode="0%">
                        <c:v>0.63870094722598103</c:v>
                      </c:pt>
                      <c:pt idx="33" formatCode="0%">
                        <c:v>0.63215053951487388</c:v>
                      </c:pt>
                      <c:pt idx="34" formatCode="0%">
                        <c:v>0.61068055219181405</c:v>
                      </c:pt>
                      <c:pt idx="35" formatCode="0%">
                        <c:v>0.6098294884653962</c:v>
                      </c:pt>
                      <c:pt idx="36" formatCode="0%">
                        <c:v>0.60136936812950503</c:v>
                      </c:pt>
                      <c:pt idx="37" formatCode="0%">
                        <c:v>0.57225787780255699</c:v>
                      </c:pt>
                      <c:pt idx="38" formatCode="0%">
                        <c:v>0.56491729144353209</c:v>
                      </c:pt>
                      <c:pt idx="39" formatCode="0%">
                        <c:v>0.50778371954842538</c:v>
                      </c:pt>
                      <c:pt idx="40" formatCode="0%">
                        <c:v>0.35102211796246646</c:v>
                      </c:pt>
                      <c:pt idx="41" formatCode="0%">
                        <c:v>0.21428213396601561</c:v>
                      </c:pt>
                      <c:pt idx="42" formatCode="0%">
                        <c:v>6.0976822838953545E-2</c:v>
                      </c:pt>
                      <c:pt idx="43" formatCode="0%">
                        <c:v>-6.0066630202376806E-2</c:v>
                      </c:pt>
                      <c:pt idx="44" formatCode="0%">
                        <c:v>-0.21548048540505083</c:v>
                      </c:pt>
                      <c:pt idx="45" formatCode="0%">
                        <c:v>-0.34832244150031622</c:v>
                      </c:pt>
                      <c:pt idx="46" formatCode="0%">
                        <c:v>-0.46534301856335752</c:v>
                      </c:pt>
                      <c:pt idx="47" formatCode="0%">
                        <c:v>-0.54966101966566761</c:v>
                      </c:pt>
                      <c:pt idx="48" formatCode="0%">
                        <c:v>-0.6177036870647884</c:v>
                      </c:pt>
                      <c:pt idx="49" formatCode="0%">
                        <c:v>-0.69950706965884035</c:v>
                      </c:pt>
                      <c:pt idx="50" formatCode="0%">
                        <c:v>-0.77995790836975876</c:v>
                      </c:pt>
                      <c:pt idx="51" formatCode="0%">
                        <c:v>-0.82175251726720477</c:v>
                      </c:pt>
                      <c:pt idx="52" formatCode="0%">
                        <c:v>-0.80529899670397331</c:v>
                      </c:pt>
                      <c:pt idx="53" formatCode="0%">
                        <c:v>-0.7862193620148572</c:v>
                      </c:pt>
                      <c:pt idx="54" formatCode="0%">
                        <c:v>-0.75703232500958695</c:v>
                      </c:pt>
                      <c:pt idx="55" formatCode="0%">
                        <c:v>-0.72716521564088366</c:v>
                      </c:pt>
                      <c:pt idx="56" formatCode="0%">
                        <c:v>-0.65117080969248609</c:v>
                      </c:pt>
                      <c:pt idx="57" formatCode="0%">
                        <c:v>-0.50043307086614175</c:v>
                      </c:pt>
                      <c:pt idx="58" formatCode="0%">
                        <c:v>-0.27458588270407402</c:v>
                      </c:pt>
                      <c:pt idx="59" formatCode="0%">
                        <c:v>1.5206591542469405E-2</c:v>
                      </c:pt>
                      <c:pt idx="60" formatCode="0%">
                        <c:v>0.36892569187186752</c:v>
                      </c:pt>
                      <c:pt idx="61" formatCode="0%">
                        <c:v>1.0132688844659274</c:v>
                      </c:pt>
                      <c:pt idx="62" formatCode="0%">
                        <c:v>2.2451140065146582</c:v>
                      </c:pt>
                      <c:pt idx="63" formatCode="0%">
                        <c:v>4.1309124767225329</c:v>
                      </c:pt>
                      <c:pt idx="64" formatCode="0%">
                        <c:v>4.9491770663772838</c:v>
                      </c:pt>
                      <c:pt idx="65" formatCode="0%">
                        <c:v>5.7328217649110567</c:v>
                      </c:pt>
                    </c:numCache>
                  </c:numRef>
                </c:val>
                <c:smooth val="0"/>
                <c:extLst xmlns:c15="http://schemas.microsoft.com/office/drawing/2012/chart">
                  <c:ext xmlns:c16="http://schemas.microsoft.com/office/drawing/2014/chart" uri="{C3380CC4-5D6E-409C-BE32-E72D297353CC}">
                    <c16:uniqueId val="{00000003-C144-41D2-949F-A6EBD89C292A}"/>
                  </c:ext>
                </c:extLst>
              </c15:ser>
            </c15:filteredLineSeries>
          </c:ext>
        </c:extLst>
      </c:lineChart>
      <c:catAx>
        <c:axId val="9084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3248"/>
        <c:crosses val="autoZero"/>
        <c:auto val="1"/>
        <c:lblAlgn val="ctr"/>
        <c:lblOffset val="100"/>
        <c:tickLblSkip val="12"/>
        <c:noMultiLvlLbl val="0"/>
      </c:catAx>
      <c:valAx>
        <c:axId val="90847324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2264"/>
        <c:crosses val="autoZero"/>
        <c:crossBetween val="between"/>
      </c:valAx>
      <c:valAx>
        <c:axId val="1034470784"/>
        <c:scaling>
          <c:orientation val="minMax"/>
          <c:max val="1000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479312"/>
        <c:crosses val="max"/>
        <c:crossBetween val="between"/>
      </c:valAx>
      <c:catAx>
        <c:axId val="1034479312"/>
        <c:scaling>
          <c:orientation val="minMax"/>
        </c:scaling>
        <c:delete val="1"/>
        <c:axPos val="b"/>
        <c:numFmt formatCode="General" sourceLinked="1"/>
        <c:majorTickMark val="out"/>
        <c:minorTickMark val="none"/>
        <c:tickLblPos val="nextTo"/>
        <c:crossAx val="1034470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 year on year on UK Residents Trips Abroad</a:t>
            </a:r>
          </a:p>
        </c:rich>
      </c:tx>
      <c:layout>
        <c:manualLayout>
          <c:xMode val="edge"/>
          <c:yMode val="edge"/>
          <c:x val="0.46377368284453674"/>
          <c:y val="1.65118679050567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'UK Travel abroad'!$C$8</c:f>
              <c:strCache>
                <c:ptCount val="1"/>
                <c:pt idx="0">
                  <c:v>Change (%) year on year in Trips</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'UK Travel abroad'!$A$9:$A$74</c15:sqref>
                  </c15:fullRef>
                </c:ext>
              </c:extLst>
              <c:f>'UK Travel abroad'!$A$13:$A$74</c:f>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xmlns:c15="http://schemas.microsoft.com/office/drawing/2012/chart" uri="{02D57815-91ED-43cb-92C2-25804820EDAC}">
                  <c15:fullRef>
                    <c15:sqref>'UK Travel abroad'!$C$9:$C$74</c15:sqref>
                  </c15:fullRef>
                </c:ext>
              </c:extLst>
              <c:f>'UK Travel abroad'!$C$13:$C$74</c:f>
              <c:numCache>
                <c:formatCode>_(* #,##0_);_(* \(#,##0\);_(* "-"??_);_(@_)</c:formatCode>
                <c:ptCount val="62"/>
                <c:pt idx="0">
                  <c:v>0</c:v>
                </c:pt>
                <c:pt idx="1">
                  <c:v>0</c:v>
                </c:pt>
                <c:pt idx="2">
                  <c:v>0</c:v>
                </c:pt>
                <c:pt idx="3">
                  <c:v>0</c:v>
                </c:pt>
                <c:pt idx="4">
                  <c:v>0</c:v>
                </c:pt>
                <c:pt idx="5">
                  <c:v>0</c:v>
                </c:pt>
                <c:pt idx="6">
                  <c:v>0</c:v>
                </c:pt>
                <c:pt idx="7">
                  <c:v>0</c:v>
                </c:pt>
                <c:pt idx="8" formatCode="0%">
                  <c:v>6.7076004794637836E-2</c:v>
                </c:pt>
                <c:pt idx="9" formatCode="0%">
                  <c:v>6.4263322884012541E-2</c:v>
                </c:pt>
                <c:pt idx="10" formatCode="0%">
                  <c:v>6.5688287390813116E-2</c:v>
                </c:pt>
                <c:pt idx="11" formatCode="0%">
                  <c:v>6.2595955077912505E-2</c:v>
                </c:pt>
                <c:pt idx="12" formatCode="0%">
                  <c:v>5.7375281545023242E-2</c:v>
                </c:pt>
                <c:pt idx="13" formatCode="0%">
                  <c:v>6.0895558079751298E-2</c:v>
                </c:pt>
                <c:pt idx="14" formatCode="0%">
                  <c:v>4.8726336549476244E-2</c:v>
                </c:pt>
                <c:pt idx="15" formatCode="0%">
                  <c:v>4.9461277877105483E-2</c:v>
                </c:pt>
                <c:pt idx="16" formatCode="0%">
                  <c:v>5.4275833772932422E-2</c:v>
                </c:pt>
                <c:pt idx="17" formatCode="0%">
                  <c:v>4.8935649620748714E-2</c:v>
                </c:pt>
                <c:pt idx="18" formatCode="0%">
                  <c:v>4.5993773364350773E-2</c:v>
                </c:pt>
                <c:pt idx="19" formatCode="0%">
                  <c:v>4.400225829867152E-2</c:v>
                </c:pt>
                <c:pt idx="20" formatCode="0%">
                  <c:v>3.8158226542261753E-2</c:v>
                </c:pt>
                <c:pt idx="21" formatCode="0%">
                  <c:v>3.7652270210409747E-2</c:v>
                </c:pt>
                <c:pt idx="22" formatCode="0%">
                  <c:v>4.1450068399452804E-2</c:v>
                </c:pt>
                <c:pt idx="23" formatCode="0%">
                  <c:v>4.8237181310367583E-2</c:v>
                </c:pt>
                <c:pt idx="24" formatCode="0%">
                  <c:v>4.8381431501184041E-2</c:v>
                </c:pt>
                <c:pt idx="25" formatCode="0%">
                  <c:v>4.9860247047155352E-2</c:v>
                </c:pt>
                <c:pt idx="26" formatCode="0%">
                  <c:v>5.008839791448487E-2</c:v>
                </c:pt>
                <c:pt idx="27" formatCode="0%">
                  <c:v>4.4059134060366954E-2</c:v>
                </c:pt>
                <c:pt idx="28" formatCode="0%">
                  <c:v>3.6826596986712624E-2</c:v>
                </c:pt>
                <c:pt idx="29" formatCode="0%">
                  <c:v>3.666677774445444E-2</c:v>
                </c:pt>
                <c:pt idx="30" formatCode="0%">
                  <c:v>3.020680040275734E-2</c:v>
                </c:pt>
                <c:pt idx="31" formatCode="0%">
                  <c:v>2.7370047456130669E-2</c:v>
                </c:pt>
                <c:pt idx="32" formatCode="0%">
                  <c:v>2.7768270196862132E-2</c:v>
                </c:pt>
                <c:pt idx="33" formatCode="0%">
                  <c:v>1.6140567065321437E-2</c:v>
                </c:pt>
                <c:pt idx="34" formatCode="0%">
                  <c:v>7.5966548447830469E-3</c:v>
                </c:pt>
                <c:pt idx="35" formatCode="0%">
                  <c:v>-3.6065075592311618E-2</c:v>
                </c:pt>
                <c:pt idx="36" formatCode="0%">
                  <c:v>-0.12858949279669718</c:v>
                </c:pt>
                <c:pt idx="37" formatCode="0%">
                  <c:v>-0.21981277911370664</c:v>
                </c:pt>
                <c:pt idx="38" formatCode="0%">
                  <c:v>-0.31372317723134335</c:v>
                </c:pt>
                <c:pt idx="39" formatCode="0%">
                  <c:v>-0.39122080041222945</c:v>
                </c:pt>
                <c:pt idx="40" formatCode="0%">
                  <c:v>-0.48695400388216242</c:v>
                </c:pt>
                <c:pt idx="41" formatCode="0%">
                  <c:v>-0.56940039430824618</c:v>
                </c:pt>
                <c:pt idx="42" formatCode="0%">
                  <c:v>-0.6442587560548616</c:v>
                </c:pt>
                <c:pt idx="43" formatCode="0%">
                  <c:v>-0.69816306799871097</c:v>
                </c:pt>
                <c:pt idx="44" formatCode="0%">
                  <c:v>-0.7440324001461015</c:v>
                </c:pt>
                <c:pt idx="45" formatCode="0%">
                  <c:v>-0.79934167785525578</c:v>
                </c:pt>
                <c:pt idx="46" formatCode="0%">
                  <c:v>-0.85234111895708853</c:v>
                </c:pt>
                <c:pt idx="47" formatCode="0%">
                  <c:v>-0.87941361916771754</c:v>
                </c:pt>
                <c:pt idx="48" formatCode="0%">
                  <c:v>-0.86666087884011955</c:v>
                </c:pt>
                <c:pt idx="49" formatCode="0%">
                  <c:v>-0.85190434256150582</c:v>
                </c:pt>
                <c:pt idx="50" formatCode="0%">
                  <c:v>-0.83169260578786175</c:v>
                </c:pt>
                <c:pt idx="51" formatCode="0%">
                  <c:v>-0.80879578197464252</c:v>
                </c:pt>
                <c:pt idx="52" formatCode="0%">
                  <c:v>-0.7673913043478261</c:v>
                </c:pt>
                <c:pt idx="53" formatCode="0%">
                  <c:v>-0.68425112598601534</c:v>
                </c:pt>
                <c:pt idx="54" formatCode="0%">
                  <c:v>-0.55971861602560236</c:v>
                </c:pt>
                <c:pt idx="55" formatCode="0%">
                  <c:v>-0.40362303366787672</c:v>
                </c:pt>
                <c:pt idx="56" formatCode="0%">
                  <c:v>-0.2090485583581651</c:v>
                </c:pt>
                <c:pt idx="57" formatCode="0%">
                  <c:v>0.14623354198143751</c:v>
                </c:pt>
                <c:pt idx="58" formatCode="0%">
                  <c:v>0.75912301353737488</c:v>
                </c:pt>
                <c:pt idx="59" formatCode="0%">
                  <c:v>1.5726423902894491</c:v>
                </c:pt>
                <c:pt idx="60" formatCode="0%">
                  <c:v>2.0595293461073387</c:v>
                </c:pt>
                <c:pt idx="61" formatCode="0%">
                  <c:v>2.5869181454984669</c:v>
                </c:pt>
              </c:numCache>
            </c:numRef>
          </c:val>
          <c:extLst>
            <c:ext xmlns:c16="http://schemas.microsoft.com/office/drawing/2014/chart" uri="{C3380CC4-5D6E-409C-BE32-E72D297353CC}">
              <c16:uniqueId val="{00000001-4B34-4C70-A7B5-0713F6601DA2}"/>
            </c:ext>
          </c:extLst>
        </c:ser>
        <c:ser>
          <c:idx val="3"/>
          <c:order val="3"/>
          <c:tx>
            <c:strRef>
              <c:f>'UK Travel abroad'!$E$8</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'UK Travel abroad'!$A$9:$A$74</c15:sqref>
                  </c15:fullRef>
                </c:ext>
              </c:extLst>
              <c:f>'UK Travel abroad'!$A$13:$A$74</c:f>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xmlns:c15="http://schemas.microsoft.com/office/drawing/2012/chart" uri="{02D57815-91ED-43cb-92C2-25804820EDAC}">
                  <c15:fullRef>
                    <c15:sqref>'UK Travel abroad'!$E$9:$E$74</c15:sqref>
                  </c15:fullRef>
                </c:ext>
              </c:extLst>
              <c:f>'UK Travel abroad'!$E$13:$E$74</c:f>
              <c:numCache>
                <c:formatCode>_(* #,##0_);_(* \(#,##0\);_(* "-"??_);_(@_)</c:formatCode>
                <c:ptCount val="62"/>
                <c:pt idx="0">
                  <c:v>0</c:v>
                </c:pt>
                <c:pt idx="1">
                  <c:v>0</c:v>
                </c:pt>
                <c:pt idx="2">
                  <c:v>0</c:v>
                </c:pt>
                <c:pt idx="3">
                  <c:v>0</c:v>
                </c:pt>
                <c:pt idx="4">
                  <c:v>0</c:v>
                </c:pt>
                <c:pt idx="5">
                  <c:v>0</c:v>
                </c:pt>
                <c:pt idx="6">
                  <c:v>0</c:v>
                </c:pt>
                <c:pt idx="7">
                  <c:v>0</c:v>
                </c:pt>
                <c:pt idx="8" formatCode="0%">
                  <c:v>0.71523504315514219</c:v>
                </c:pt>
                <c:pt idx="9" formatCode="0%">
                  <c:v>0.71551960515492186</c:v>
                </c:pt>
                <c:pt idx="10" formatCode="0%">
                  <c:v>0.70661478599221794</c:v>
                </c:pt>
                <c:pt idx="11" formatCode="0%">
                  <c:v>0.6939487377143958</c:v>
                </c:pt>
                <c:pt idx="12" formatCode="0%">
                  <c:v>0.69149242003181477</c:v>
                </c:pt>
                <c:pt idx="13" formatCode="0%">
                  <c:v>0.70339227092092382</c:v>
                </c:pt>
                <c:pt idx="14" formatCode="0%">
                  <c:v>0.67013973782701097</c:v>
                </c:pt>
                <c:pt idx="15" formatCode="0%">
                  <c:v>0.67005465708295897</c:v>
                </c:pt>
                <c:pt idx="16" formatCode="0%">
                  <c:v>0.66830526081472141</c:v>
                </c:pt>
                <c:pt idx="17" formatCode="0%">
                  <c:v>0.66218012628780321</c:v>
                </c:pt>
                <c:pt idx="18" formatCode="0%">
                  <c:v>0.67002975035571077</c:v>
                </c:pt>
                <c:pt idx="19" formatCode="0%">
                  <c:v>0.67300590841949781</c:v>
                </c:pt>
                <c:pt idx="20" formatCode="0%">
                  <c:v>0.66402101820720572</c:v>
                </c:pt>
                <c:pt idx="21" formatCode="0%">
                  <c:v>0.65980021548969114</c:v>
                </c:pt>
                <c:pt idx="22" formatCode="0%">
                  <c:v>0.66814571350314977</c:v>
                </c:pt>
                <c:pt idx="23" formatCode="0%">
                  <c:v>0.66731207701494699</c:v>
                </c:pt>
                <c:pt idx="24" formatCode="0%">
                  <c:v>0.67889025983451878</c:v>
                </c:pt>
                <c:pt idx="25" formatCode="0%">
                  <c:v>0.66488534610641459</c:v>
                </c:pt>
                <c:pt idx="26" formatCode="0%">
                  <c:v>0.6685334955625537</c:v>
                </c:pt>
                <c:pt idx="27" formatCode="0%">
                  <c:v>0.65204128684425211</c:v>
                </c:pt>
                <c:pt idx="28" formatCode="0%">
                  <c:v>0.63870094722598103</c:v>
                </c:pt>
                <c:pt idx="29" formatCode="0%">
                  <c:v>0.63215053951487388</c:v>
                </c:pt>
                <c:pt idx="30" formatCode="0%">
                  <c:v>0.61068055219181405</c:v>
                </c:pt>
                <c:pt idx="31" formatCode="0%">
                  <c:v>0.6098294884653962</c:v>
                </c:pt>
                <c:pt idx="32" formatCode="0%">
                  <c:v>0.60136936812950503</c:v>
                </c:pt>
                <c:pt idx="33" formatCode="0%">
                  <c:v>0.57225787780255699</c:v>
                </c:pt>
                <c:pt idx="34" formatCode="0%">
                  <c:v>0.56491729144353209</c:v>
                </c:pt>
                <c:pt idx="35" formatCode="0%">
                  <c:v>0.50778371954842538</c:v>
                </c:pt>
                <c:pt idx="36" formatCode="0%">
                  <c:v>0.35102211796246646</c:v>
                </c:pt>
                <c:pt idx="37" formatCode="0%">
                  <c:v>0.21428213396601561</c:v>
                </c:pt>
                <c:pt idx="38" formatCode="0%">
                  <c:v>6.0976822838953545E-2</c:v>
                </c:pt>
                <c:pt idx="39" formatCode="0%">
                  <c:v>-6.0066630202376806E-2</c:v>
                </c:pt>
                <c:pt idx="40" formatCode="0%">
                  <c:v>-0.21548048540505083</c:v>
                </c:pt>
                <c:pt idx="41" formatCode="0%">
                  <c:v>-0.34832244150031622</c:v>
                </c:pt>
                <c:pt idx="42" formatCode="0%">
                  <c:v>-0.46534301856335752</c:v>
                </c:pt>
                <c:pt idx="43" formatCode="0%">
                  <c:v>-0.54966101966566761</c:v>
                </c:pt>
                <c:pt idx="44" formatCode="0%">
                  <c:v>-0.6177036870647884</c:v>
                </c:pt>
                <c:pt idx="45" formatCode="0%">
                  <c:v>-0.69950706965884035</c:v>
                </c:pt>
                <c:pt idx="46" formatCode="0%">
                  <c:v>-0.77995790836975876</c:v>
                </c:pt>
                <c:pt idx="47" formatCode="0%">
                  <c:v>-0.82175251726720477</c:v>
                </c:pt>
                <c:pt idx="48" formatCode="0%">
                  <c:v>-0.80529899670397331</c:v>
                </c:pt>
                <c:pt idx="49" formatCode="0%">
                  <c:v>-0.7862193620148572</c:v>
                </c:pt>
                <c:pt idx="50" formatCode="0%">
                  <c:v>-0.75703232500958695</c:v>
                </c:pt>
                <c:pt idx="51" formatCode="0%">
                  <c:v>-0.72716521564088366</c:v>
                </c:pt>
                <c:pt idx="52" formatCode="0%">
                  <c:v>-0.65117080969248609</c:v>
                </c:pt>
                <c:pt idx="53" formatCode="0%">
                  <c:v>-0.50043307086614175</c:v>
                </c:pt>
                <c:pt idx="54" formatCode="0%">
                  <c:v>-0.27458588270407402</c:v>
                </c:pt>
                <c:pt idx="55" formatCode="0%">
                  <c:v>1.5206591542469405E-2</c:v>
                </c:pt>
                <c:pt idx="56" formatCode="0%">
                  <c:v>0.36892569187186752</c:v>
                </c:pt>
                <c:pt idx="57" formatCode="0%">
                  <c:v>1.0132688844659274</c:v>
                </c:pt>
                <c:pt idx="58" formatCode="0%">
                  <c:v>2.2451140065146582</c:v>
                </c:pt>
                <c:pt idx="59" formatCode="0%">
                  <c:v>4.1309124767225329</c:v>
                </c:pt>
                <c:pt idx="60" formatCode="0%">
                  <c:v>4.9491770663772838</c:v>
                </c:pt>
                <c:pt idx="61" formatCode="0%">
                  <c:v>5.7328217649110567</c:v>
                </c:pt>
              </c:numCache>
            </c:numRef>
          </c:val>
          <c:extLst>
            <c:ext xmlns:c16="http://schemas.microsoft.com/office/drawing/2014/chart" uri="{C3380CC4-5D6E-409C-BE32-E72D297353CC}">
              <c16:uniqueId val="{00000003-4B34-4C70-A7B5-0713F6601DA2}"/>
            </c:ext>
          </c:extLst>
        </c:ser>
        <c:dLbls>
          <c:showLegendKey val="0"/>
          <c:showVal val="0"/>
          <c:showCatName val="0"/>
          <c:showSerName val="0"/>
          <c:showPercent val="0"/>
          <c:showBubbleSize val="0"/>
        </c:dLbls>
        <c:gapWidth val="219"/>
        <c:overlap val="-27"/>
        <c:axId val="1042573432"/>
        <c:axId val="1042574088"/>
        <c:extLst>
          <c:ext xmlns:c15="http://schemas.microsoft.com/office/drawing/2012/chart" uri="{02D57815-91ED-43cb-92C2-25804820EDAC}">
            <c15:filteredBarSeries>
              <c15:ser>
                <c:idx val="0"/>
                <c:order val="0"/>
                <c:tx>
                  <c:strRef>
                    <c:extLst>
                      <c:ext uri="{02D57815-91ED-43cb-92C2-25804820EDAC}">
                        <c15:formulaRef>
                          <c15:sqref>'UK Travel abroad'!$B$8</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'UK Travel abroad'!$A$9:$A$74</c15:sqref>
                        </c15:fullRef>
                        <c15:formulaRef>
                          <c15:sqref>'UK Travel abroad'!$A$13:$A$74</c15:sqref>
                        </c15:formulaRef>
                      </c:ext>
                    </c:extLst>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uri="{02D57815-91ED-43cb-92C2-25804820EDAC}">
                        <c15:fullRef>
                          <c15:sqref>'UK Travel abroad'!$B$9:$B$74</c15:sqref>
                        </c15:fullRef>
                        <c15:formulaRef>
                          <c15:sqref>'UK Travel abroad'!$B$13:$B$74</c15:sqref>
                        </c15:formulaRef>
                      </c:ext>
                    </c:extLst>
                    <c:numCache>
                      <c:formatCode>_(* #,##0_);_(* \(#,##0\);_(* "-"??_);_(@_)</c:formatCode>
                      <c:ptCount val="62"/>
                      <c:pt idx="0">
                        <c:v>83468</c:v>
                      </c:pt>
                      <c:pt idx="1">
                        <c:v>83635</c:v>
                      </c:pt>
                      <c:pt idx="2">
                        <c:v>84677</c:v>
                      </c:pt>
                      <c:pt idx="3">
                        <c:v>85016</c:v>
                      </c:pt>
                      <c:pt idx="4">
                        <c:v>85305</c:v>
                      </c:pt>
                      <c:pt idx="5">
                        <c:v>85827</c:v>
                      </c:pt>
                      <c:pt idx="6">
                        <c:v>86403</c:v>
                      </c:pt>
                      <c:pt idx="7">
                        <c:v>86791</c:v>
                      </c:pt>
                      <c:pt idx="8">
                        <c:v>87242</c:v>
                      </c:pt>
                      <c:pt idx="9">
                        <c:v>87591</c:v>
                      </c:pt>
                      <c:pt idx="10">
                        <c:v>87720</c:v>
                      </c:pt>
                      <c:pt idx="11">
                        <c:v>87899</c:v>
                      </c:pt>
                      <c:pt idx="12">
                        <c:v>88257</c:v>
                      </c:pt>
                      <c:pt idx="13">
                        <c:v>88728</c:v>
                      </c:pt>
                      <c:pt idx="14">
                        <c:v>88803</c:v>
                      </c:pt>
                      <c:pt idx="15">
                        <c:v>89221</c:v>
                      </c:pt>
                      <c:pt idx="16">
                        <c:v>89935</c:v>
                      </c:pt>
                      <c:pt idx="17">
                        <c:v>90027</c:v>
                      </c:pt>
                      <c:pt idx="18">
                        <c:v>90377</c:v>
                      </c:pt>
                      <c:pt idx="19">
                        <c:v>90610</c:v>
                      </c:pt>
                      <c:pt idx="20">
                        <c:v>90571</c:v>
                      </c:pt>
                      <c:pt idx="21">
                        <c:v>90889</c:v>
                      </c:pt>
                      <c:pt idx="22">
                        <c:v>91356</c:v>
                      </c:pt>
                      <c:pt idx="23">
                        <c:v>92139</c:v>
                      </c:pt>
                      <c:pt idx="24">
                        <c:v>92527</c:v>
                      </c:pt>
                      <c:pt idx="25">
                        <c:v>93152</c:v>
                      </c:pt>
                      <c:pt idx="26">
                        <c:v>93251</c:v>
                      </c:pt>
                      <c:pt idx="27">
                        <c:v>93152</c:v>
                      </c:pt>
                      <c:pt idx="28">
                        <c:v>93247</c:v>
                      </c:pt>
                      <c:pt idx="29">
                        <c:v>93328</c:v>
                      </c:pt>
                      <c:pt idx="30">
                        <c:v>93107</c:v>
                      </c:pt>
                      <c:pt idx="31">
                        <c:v>93090</c:v>
                      </c:pt>
                      <c:pt idx="32">
                        <c:v>93086</c:v>
                      </c:pt>
                      <c:pt idx="33">
                        <c:v>92356</c:v>
                      </c:pt>
                      <c:pt idx="34">
                        <c:v>92050</c:v>
                      </c:pt>
                      <c:pt idx="35">
                        <c:v>88816</c:v>
                      </c:pt>
                      <c:pt idx="36">
                        <c:v>80629</c:v>
                      </c:pt>
                      <c:pt idx="37">
                        <c:v>72676</c:v>
                      </c:pt>
                      <c:pt idx="38">
                        <c:v>63996</c:v>
                      </c:pt>
                      <c:pt idx="39">
                        <c:v>56709</c:v>
                      </c:pt>
                      <c:pt idx="40">
                        <c:v>47840</c:v>
                      </c:pt>
                      <c:pt idx="41">
                        <c:v>40187</c:v>
                      </c:pt>
                      <c:pt idx="42">
                        <c:v>33122</c:v>
                      </c:pt>
                      <c:pt idx="43">
                        <c:v>28098</c:v>
                      </c:pt>
                      <c:pt idx="44">
                        <c:v>23827</c:v>
                      </c:pt>
                      <c:pt idx="45">
                        <c:v>18532</c:v>
                      </c:pt>
                      <c:pt idx="46">
                        <c:v>13592</c:v>
                      </c:pt>
                      <c:pt idx="47">
                        <c:v>10710</c:v>
                      </c:pt>
                      <c:pt idx="48">
                        <c:v>10751</c:v>
                      </c:pt>
                      <c:pt idx="49">
                        <c:v>10763</c:v>
                      </c:pt>
                      <c:pt idx="50">
                        <c:v>10771</c:v>
                      </c:pt>
                      <c:pt idx="51">
                        <c:v>10843</c:v>
                      </c:pt>
                      <c:pt idx="52">
                        <c:v>11128</c:v>
                      </c:pt>
                      <c:pt idx="53">
                        <c:v>12689</c:v>
                      </c:pt>
                      <c:pt idx="54">
                        <c:v>14583</c:v>
                      </c:pt>
                      <c:pt idx="55">
                        <c:v>16757</c:v>
                      </c:pt>
                      <c:pt idx="56">
                        <c:v>18846</c:v>
                      </c:pt>
                      <c:pt idx="57">
                        <c:v>21242</c:v>
                      </c:pt>
                      <c:pt idx="58">
                        <c:v>23910</c:v>
                      </c:pt>
                      <c:pt idx="59">
                        <c:v>27553</c:v>
                      </c:pt>
                      <c:pt idx="60">
                        <c:v>32893</c:v>
                      </c:pt>
                      <c:pt idx="61">
                        <c:v>38606</c:v>
                      </c:pt>
                    </c:numCache>
                  </c:numRef>
                </c:val>
                <c:extLst>
                  <c:ext xmlns:c16="http://schemas.microsoft.com/office/drawing/2014/chart" uri="{C3380CC4-5D6E-409C-BE32-E72D297353CC}">
                    <c16:uniqueId val="{00000000-4B34-4C70-A7B5-0713F6601DA2}"/>
                  </c:ext>
                </c:extLst>
              </c15:ser>
            </c15:filteredBarSeries>
            <c15:filteredBarSeries>
              <c15:ser>
                <c:idx val="2"/>
                <c:order val="2"/>
                <c:tx>
                  <c:strRef>
                    <c:extLst>
                      <c:ext xmlns:c15="http://schemas.microsoft.com/office/drawing/2012/chart" uri="{02D57815-91ED-43cb-92C2-25804820EDAC}">
                        <c15:formulaRef>
                          <c15:sqref>'UK Travel abroad'!$D$8</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'UK Travel abroad'!$A$9:$A$74</c15:sqref>
                        </c15:fullRef>
                        <c15:formulaRef>
                          <c15:sqref>'UK Travel abroad'!$A$13:$A$74</c15:sqref>
                        </c15:formulaRef>
                      </c:ext>
                    </c:extLst>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xmlns:c15="http://schemas.microsoft.com/office/drawing/2012/chart" uri="{02D57815-91ED-43cb-92C2-25804820EDAC}">
                        <c15:fullRef>
                          <c15:sqref>'UK Travel abroad'!$D$9:$D$74</c15:sqref>
                        </c15:fullRef>
                        <c15:formulaRef>
                          <c15:sqref>'UK Travel abroad'!$D$13:$D$74</c15:sqref>
                        </c15:formulaRef>
                      </c:ext>
                    </c:extLst>
                    <c:numCache>
                      <c:formatCode>_(* #,##0_);_(* \(#,##0\);_(* "-"??_);_(@_)</c:formatCode>
                      <c:ptCount val="62"/>
                      <c:pt idx="0">
                        <c:v>52177</c:v>
                      </c:pt>
                      <c:pt idx="1">
                        <c:v>52089</c:v>
                      </c:pt>
                      <c:pt idx="2">
                        <c:v>53171</c:v>
                      </c:pt>
                      <c:pt idx="3">
                        <c:v>53424</c:v>
                      </c:pt>
                      <c:pt idx="4">
                        <c:v>53908</c:v>
                      </c:pt>
                      <c:pt idx="5">
                        <c:v>54162</c:v>
                      </c:pt>
                      <c:pt idx="6">
                        <c:v>54117</c:v>
                      </c:pt>
                      <c:pt idx="7">
                        <c:v>54160</c:v>
                      </c:pt>
                      <c:pt idx="8">
                        <c:v>54429</c:v>
                      </c:pt>
                      <c:pt idx="9">
                        <c:v>54759</c:v>
                      </c:pt>
                      <c:pt idx="10">
                        <c:v>54765</c:v>
                      </c:pt>
                      <c:pt idx="11">
                        <c:v>55262</c:v>
                      </c:pt>
                      <c:pt idx="12">
                        <c:v>55112</c:v>
                      </c:pt>
                      <c:pt idx="13">
                        <c:v>55951</c:v>
                      </c:pt>
                      <c:pt idx="14">
                        <c:v>55888</c:v>
                      </c:pt>
                      <c:pt idx="15">
                        <c:v>56386</c:v>
                      </c:pt>
                      <c:pt idx="16">
                        <c:v>56903</c:v>
                      </c:pt>
                      <c:pt idx="17">
                        <c:v>57181</c:v>
                      </c:pt>
                      <c:pt idx="18">
                        <c:v>57806</c:v>
                      </c:pt>
                      <c:pt idx="19">
                        <c:v>57826</c:v>
                      </c:pt>
                      <c:pt idx="20">
                        <c:v>58129</c:v>
                      </c:pt>
                      <c:pt idx="21">
                        <c:v>58741</c:v>
                      </c:pt>
                      <c:pt idx="22">
                        <c:v>58821</c:v>
                      </c:pt>
                      <c:pt idx="23">
                        <c:v>58905</c:v>
                      </c:pt>
                      <c:pt idx="24">
                        <c:v>59680</c:v>
                      </c:pt>
                      <c:pt idx="25">
                        <c:v>59851</c:v>
                      </c:pt>
                      <c:pt idx="26">
                        <c:v>60318</c:v>
                      </c:pt>
                      <c:pt idx="27">
                        <c:v>60333</c:v>
                      </c:pt>
                      <c:pt idx="28">
                        <c:v>60980</c:v>
                      </c:pt>
                      <c:pt idx="29">
                        <c:v>61667</c:v>
                      </c:pt>
                      <c:pt idx="30">
                        <c:v>61950</c:v>
                      </c:pt>
                      <c:pt idx="31">
                        <c:v>62393</c:v>
                      </c:pt>
                      <c:pt idx="32">
                        <c:v>62326</c:v>
                      </c:pt>
                      <c:pt idx="33">
                        <c:v>61672</c:v>
                      </c:pt>
                      <c:pt idx="34">
                        <c:v>61770</c:v>
                      </c:pt>
                      <c:pt idx="35">
                        <c:v>60085</c:v>
                      </c:pt>
                      <c:pt idx="36">
                        <c:v>55218</c:v>
                      </c:pt>
                      <c:pt idx="37">
                        <c:v>50346</c:v>
                      </c:pt>
                      <c:pt idx="38">
                        <c:v>44331</c:v>
                      </c:pt>
                      <c:pt idx="39">
                        <c:v>39742</c:v>
                      </c:pt>
                      <c:pt idx="40">
                        <c:v>31901</c:v>
                      </c:pt>
                      <c:pt idx="41">
                        <c:v>25400</c:v>
                      </c:pt>
                      <c:pt idx="42">
                        <c:v>20103</c:v>
                      </c:pt>
                      <c:pt idx="43">
                        <c:v>16506</c:v>
                      </c:pt>
                      <c:pt idx="44">
                        <c:v>13767</c:v>
                      </c:pt>
                      <c:pt idx="45">
                        <c:v>10551</c:v>
                      </c:pt>
                      <c:pt idx="46">
                        <c:v>7368</c:v>
                      </c:pt>
                      <c:pt idx="47">
                        <c:v>5370</c:v>
                      </c:pt>
                      <c:pt idx="48">
                        <c:v>5529</c:v>
                      </c:pt>
                      <c:pt idx="49">
                        <c:v>5734</c:v>
                      </c:pt>
                      <c:pt idx="50">
                        <c:v>6090</c:v>
                      </c:pt>
                      <c:pt idx="51">
                        <c:v>5995</c:v>
                      </c:pt>
                      <c:pt idx="52">
                        <c:v>7593</c:v>
                      </c:pt>
                      <c:pt idx="53">
                        <c:v>9728</c:v>
                      </c:pt>
                      <c:pt idx="54">
                        <c:v>11559</c:v>
                      </c:pt>
                      <c:pt idx="55">
                        <c:v>13307</c:v>
                      </c:pt>
                      <c:pt idx="56">
                        <c:v>15227</c:v>
                      </c:pt>
                      <c:pt idx="57">
                        <c:v>17223</c:v>
                      </c:pt>
                      <c:pt idx="58">
                        <c:v>19302</c:v>
                      </c:pt>
                      <c:pt idx="59">
                        <c:v>21899</c:v>
                      </c:pt>
                      <c:pt idx="60">
                        <c:v>25699</c:v>
                      </c:pt>
                      <c:pt idx="61">
                        <c:v>30095</c:v>
                      </c:pt>
                    </c:numCache>
                  </c:numRef>
                </c:val>
                <c:extLst xmlns:c15="http://schemas.microsoft.com/office/drawing/2012/chart">
                  <c:ext xmlns:c16="http://schemas.microsoft.com/office/drawing/2014/chart" uri="{C3380CC4-5D6E-409C-BE32-E72D297353CC}">
                    <c16:uniqueId val="{00000002-4B34-4C70-A7B5-0713F6601DA2}"/>
                  </c:ext>
                </c:extLst>
              </c15:ser>
            </c15:filteredBarSeries>
          </c:ext>
        </c:extLst>
      </c:barChart>
      <c:catAx>
        <c:axId val="1042573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4088"/>
        <c:crosses val="autoZero"/>
        <c:auto val="1"/>
        <c:lblAlgn val="ctr"/>
        <c:lblOffset val="100"/>
        <c:tickLblSkip val="12"/>
        <c:noMultiLvlLbl val="0"/>
      </c:catAx>
      <c:valAx>
        <c:axId val="1042574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'Overseas visits'!$B$8</c:f>
              <c:strCache>
                <c:ptCount val="1"/>
                <c:pt idx="0">
                  <c:v>Trips (thousands)</c:v>
                </c:pt>
              </c:strCache>
            </c:strRef>
          </c:tx>
          <c:spPr>
            <a:ln w="28575" cap="rnd">
              <a:solidFill>
                <a:schemeClr val="accent1"/>
              </a:solidFill>
              <a:round/>
            </a:ln>
            <a:effectLst/>
          </c:spPr>
          <c:marker>
            <c:symbol val="none"/>
          </c:marker>
          <c:cat>
            <c:strRef>
              <c:f>'Overseas visits'!$A$9:$A$74</c:f>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f>'Overseas visits'!$B$9:$B$74</c:f>
              <c:numCache>
                <c:formatCode>_(* #,##0_);_(* \(#,##0\);_(* "-"??_);_(@_)</c:formatCode>
                <c:ptCount val="66"/>
                <c:pt idx="0">
                  <c:v>39127</c:v>
                </c:pt>
                <c:pt idx="1">
                  <c:v>39393</c:v>
                </c:pt>
                <c:pt idx="2">
                  <c:v>39407</c:v>
                </c:pt>
                <c:pt idx="3">
                  <c:v>39776</c:v>
                </c:pt>
                <c:pt idx="4">
                  <c:v>40448</c:v>
                </c:pt>
                <c:pt idx="5">
                  <c:v>40395</c:v>
                </c:pt>
                <c:pt idx="6">
                  <c:v>40651</c:v>
                </c:pt>
                <c:pt idx="7">
                  <c:v>41118</c:v>
                </c:pt>
                <c:pt idx="8">
                  <c:v>41517</c:v>
                </c:pt>
                <c:pt idx="9">
                  <c:v>41658</c:v>
                </c:pt>
                <c:pt idx="10">
                  <c:v>41482</c:v>
                </c:pt>
                <c:pt idx="11">
                  <c:v>41407</c:v>
                </c:pt>
                <c:pt idx="12">
                  <c:v>41080</c:v>
                </c:pt>
                <c:pt idx="13">
                  <c:v>40691</c:v>
                </c:pt>
                <c:pt idx="14">
                  <c:v>40736</c:v>
                </c:pt>
                <c:pt idx="15">
                  <c:v>40780</c:v>
                </c:pt>
                <c:pt idx="16">
                  <c:v>40453</c:v>
                </c:pt>
                <c:pt idx="17">
                  <c:v>40448</c:v>
                </c:pt>
                <c:pt idx="18">
                  <c:v>40289</c:v>
                </c:pt>
                <c:pt idx="19">
                  <c:v>40117</c:v>
                </c:pt>
                <c:pt idx="20">
                  <c:v>39990</c:v>
                </c:pt>
                <c:pt idx="21">
                  <c:v>39925</c:v>
                </c:pt>
                <c:pt idx="22">
                  <c:v>40057</c:v>
                </c:pt>
                <c:pt idx="23">
                  <c:v>39986</c:v>
                </c:pt>
                <c:pt idx="24">
                  <c:v>40281</c:v>
                </c:pt>
                <c:pt idx="25">
                  <c:v>40377</c:v>
                </c:pt>
                <c:pt idx="26">
                  <c:v>40176</c:v>
                </c:pt>
                <c:pt idx="27">
                  <c:v>40065</c:v>
                </c:pt>
                <c:pt idx="28">
                  <c:v>39860</c:v>
                </c:pt>
                <c:pt idx="29">
                  <c:v>39684</c:v>
                </c:pt>
                <c:pt idx="30">
                  <c:v>39908</c:v>
                </c:pt>
                <c:pt idx="31">
                  <c:v>39891</c:v>
                </c:pt>
                <c:pt idx="32">
                  <c:v>40183</c:v>
                </c:pt>
                <c:pt idx="33">
                  <c:v>40238</c:v>
                </c:pt>
                <c:pt idx="34">
                  <c:v>40478</c:v>
                </c:pt>
                <c:pt idx="35">
                  <c:v>40487</c:v>
                </c:pt>
                <c:pt idx="36">
                  <c:v>40857</c:v>
                </c:pt>
                <c:pt idx="37">
                  <c:v>41063</c:v>
                </c:pt>
                <c:pt idx="38">
                  <c:v>41203</c:v>
                </c:pt>
                <c:pt idx="39">
                  <c:v>39520</c:v>
                </c:pt>
                <c:pt idx="40">
                  <c:v>36416</c:v>
                </c:pt>
                <c:pt idx="41">
                  <c:v>33105</c:v>
                </c:pt>
                <c:pt idx="42">
                  <c:v>29554</c:v>
                </c:pt>
                <c:pt idx="43">
                  <c:v>26032</c:v>
                </c:pt>
                <c:pt idx="44">
                  <c:v>22607</c:v>
                </c:pt>
                <c:pt idx="45">
                  <c:v>20011</c:v>
                </c:pt>
                <c:pt idx="46">
                  <c:v>16850</c:v>
                </c:pt>
                <c:pt idx="47">
                  <c:v>14087</c:v>
                </c:pt>
                <c:pt idx="48">
                  <c:v>11100</c:v>
                </c:pt>
                <c:pt idx="49">
                  <c:v>8129</c:v>
                </c:pt>
                <c:pt idx="50">
                  <c:v>5686</c:v>
                </c:pt>
                <c:pt idx="51">
                  <c:v>4301</c:v>
                </c:pt>
                <c:pt idx="52">
                  <c:v>4271</c:v>
                </c:pt>
                <c:pt idx="53">
                  <c:v>4230</c:v>
                </c:pt>
                <c:pt idx="54">
                  <c:v>4180</c:v>
                </c:pt>
                <c:pt idx="55">
                  <c:v>3878</c:v>
                </c:pt>
                <c:pt idx="56">
                  <c:v>3644</c:v>
                </c:pt>
                <c:pt idx="57">
                  <c:v>3897</c:v>
                </c:pt>
                <c:pt idx="58">
                  <c:v>4430</c:v>
                </c:pt>
                <c:pt idx="59">
                  <c:v>5682</c:v>
                </c:pt>
                <c:pt idx="60">
                  <c:v>6263</c:v>
                </c:pt>
                <c:pt idx="61">
                  <c:v>7018</c:v>
                </c:pt>
                <c:pt idx="62">
                  <c:v>7999</c:v>
                </c:pt>
                <c:pt idx="63">
                  <c:v>9788</c:v>
                </c:pt>
                <c:pt idx="64">
                  <c:v>11873</c:v>
                </c:pt>
                <c:pt idx="65">
                  <c:v>14517</c:v>
                </c:pt>
              </c:numCache>
            </c:numRef>
          </c:val>
          <c:smooth val="0"/>
          <c:extLst>
            <c:ext xmlns:c16="http://schemas.microsoft.com/office/drawing/2014/chart" uri="{C3380CC4-5D6E-409C-BE32-E72D297353CC}">
              <c16:uniqueId val="{00000000-0399-47DA-8A21-F221274F6532}"/>
            </c:ext>
          </c:extLst>
        </c:ser>
        <c:dLbls>
          <c:showLegendKey val="0"/>
          <c:showVal val="0"/>
          <c:showCatName val="0"/>
          <c:showSerName val="0"/>
          <c:showPercent val="0"/>
          <c:showBubbleSize val="0"/>
        </c:dLbls>
        <c:marker val="1"/>
        <c:smooth val="0"/>
        <c:axId val="1042575072"/>
        <c:axId val="1042573432"/>
        <c:extLst>
          <c:ext xmlns:c15="http://schemas.microsoft.com/office/drawing/2012/chart" uri="{02D57815-91ED-43cb-92C2-25804820EDAC}">
            <c15:filteredLineSeries>
              <c15:ser>
                <c:idx val="1"/>
                <c:order val="1"/>
                <c:tx>
                  <c:strRef>
                    <c:extLst>
                      <c:ext uri="{02D57815-91ED-43cb-92C2-25804820EDAC}">
                        <c15:formulaRef>
                          <c15:sqref>'Overseas visits'!$C$8</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'Overseas visits'!$A$9:$A$74</c15:sqref>
                        </c15:formulaRef>
                      </c:ext>
                    </c:extLst>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extLst>
                      <c:ext uri="{02D57815-91ED-43cb-92C2-25804820EDAC}">
                        <c15:formulaRef>
                          <c15:sqref>'Overseas visits'!$C$9:$C$74</c15:sqref>
                        </c15:formulaRef>
                      </c:ext>
                    </c:extLst>
                    <c:numCache>
                      <c:formatCode>_(* #,##0_);_(* \(#,##0\);_(* "-"??_);_(@_)</c:formatCode>
                      <c:ptCount val="66"/>
                      <c:pt idx="0">
                        <c:v>0</c:v>
                      </c:pt>
                      <c:pt idx="1">
                        <c:v>0</c:v>
                      </c:pt>
                      <c:pt idx="2">
                        <c:v>0</c:v>
                      </c:pt>
                      <c:pt idx="3">
                        <c:v>0</c:v>
                      </c:pt>
                      <c:pt idx="4">
                        <c:v>0</c:v>
                      </c:pt>
                      <c:pt idx="5">
                        <c:v>0</c:v>
                      </c:pt>
                      <c:pt idx="6">
                        <c:v>0</c:v>
                      </c:pt>
                      <c:pt idx="7">
                        <c:v>0</c:v>
                      </c:pt>
                      <c:pt idx="8">
                        <c:v>0</c:v>
                      </c:pt>
                      <c:pt idx="9">
                        <c:v>0</c:v>
                      </c:pt>
                      <c:pt idx="10">
                        <c:v>0</c:v>
                      </c:pt>
                      <c:pt idx="11">
                        <c:v>0</c:v>
                      </c:pt>
                      <c:pt idx="12" formatCode="0%">
                        <c:v>1.2297134970736321</c:v>
                      </c:pt>
                      <c:pt idx="13" formatCode="0%">
                        <c:v>1.2235168684791715</c:v>
                      </c:pt>
                      <c:pt idx="14" formatCode="0%">
                        <c:v>1.2260004567716396</c:v>
                      </c:pt>
                      <c:pt idx="15" formatCode="0%">
                        <c:v>1.2098501609010459</c:v>
                      </c:pt>
                      <c:pt idx="16" formatCode="0%">
                        <c:v>1.1819867484177216</c:v>
                      </c:pt>
                      <c:pt idx="17" formatCode="0%">
                        <c:v>1.1965094689936873</c:v>
                      </c:pt>
                      <c:pt idx="18" formatCode="0%">
                        <c:v>1.1845219059801726</c:v>
                      </c:pt>
                      <c:pt idx="19" formatCode="0%">
                        <c:v>1.1698769395398609</c:v>
                      </c:pt>
                      <c:pt idx="20" formatCode="0%">
                        <c:v>1.1662210660693211</c:v>
                      </c:pt>
                      <c:pt idx="21" formatCode="0%">
                        <c:v>1.1610975082817225</c:v>
                      </c:pt>
                      <c:pt idx="22" formatCode="0%">
                        <c:v>1.1787040161997975</c:v>
                      </c:pt>
                      <c:pt idx="23" formatCode="0%">
                        <c:v>1.1882773444103654</c:v>
                      </c:pt>
                      <c:pt idx="24" formatCode="0%">
                        <c:v>1.204746835443038</c:v>
                      </c:pt>
                      <c:pt idx="25" formatCode="0%">
                        <c:v>1.2336388882062372</c:v>
                      </c:pt>
                      <c:pt idx="26" formatCode="0%">
                        <c:v>1.2426355066771406</c:v>
                      </c:pt>
                      <c:pt idx="27" formatCode="0%">
                        <c:v>1.2594163805787151</c:v>
                      </c:pt>
                      <c:pt idx="28" formatCode="0%">
                        <c:v>1.2872716485798334</c:v>
                      </c:pt>
                      <c:pt idx="29" formatCode="0%">
                        <c:v>1.303006329113924</c:v>
                      </c:pt>
                      <c:pt idx="30" formatCode="0%">
                        <c:v>1.3145523592047457</c:v>
                      </c:pt>
                      <c:pt idx="31" formatCode="0%">
                        <c:v>1.322008126230775</c:v>
                      </c:pt>
                      <c:pt idx="32" formatCode="0%">
                        <c:v>1.3317579394848713</c:v>
                      </c:pt>
                      <c:pt idx="33" formatCode="0%">
                        <c:v>1.3375829680651221</c:v>
                      </c:pt>
                      <c:pt idx="34" formatCode="0%">
                        <c:v>1.3243627830341762</c:v>
                      </c:pt>
                      <c:pt idx="35" formatCode="0%">
                        <c:v>1.3280648226879408</c:v>
                      </c:pt>
                      <c:pt idx="36" formatCode="0%">
                        <c:v>1.3109158163898613</c:v>
                      </c:pt>
                      <c:pt idx="37" formatCode="0%">
                        <c:v>1.2873418035019937</c:v>
                      </c:pt>
                      <c:pt idx="38" formatCode="0%">
                        <c:v>1.291168857029072</c:v>
                      </c:pt>
                      <c:pt idx="39" formatCode="0%">
                        <c:v>1.2167977037314364</c:v>
                      </c:pt>
                      <c:pt idx="40" formatCode="0%">
                        <c:v>1.0228048168590065</c:v>
                      </c:pt>
                      <c:pt idx="41" formatCode="0%">
                        <c:v>0.83136780566475155</c:v>
                      </c:pt>
                      <c:pt idx="42" formatCode="0%">
                        <c:v>0.60358825298185825</c:v>
                      </c:pt>
                      <c:pt idx="43" formatCode="0%">
                        <c:v>0.42159885688501164</c:v>
                      </c:pt>
                      <c:pt idx="44" formatCode="0%">
                        <c:v>0.1905532190229699</c:v>
                      </c:pt>
                      <c:pt idx="45" formatCode="0%">
                        <c:v>-1.2674586212038372E-3</c:v>
                      </c:pt>
                      <c:pt idx="46" formatCode="0%">
                        <c:v>-0.18172834626216711</c:v>
                      </c:pt>
                      <c:pt idx="47" formatCode="0%">
                        <c:v>-0.30599945661570382</c:v>
                      </c:pt>
                      <c:pt idx="48" formatCode="0%">
                        <c:v>-0.41681963922950782</c:v>
                      </c:pt>
                      <c:pt idx="49" formatCode="0%">
                        <c:v>-0.5486934710079634</c:v>
                      </c:pt>
                      <c:pt idx="50" formatCode="0%">
                        <c:v>-0.67012110768633348</c:v>
                      </c:pt>
                      <c:pt idx="51" formatCode="0%">
                        <c:v>-0.728997975708502</c:v>
                      </c:pt>
                      <c:pt idx="52" formatCode="0%">
                        <c:v>-0.70477262741652025</c:v>
                      </c:pt>
                      <c:pt idx="53" formatCode="0%">
                        <c:v>-0.67488294819513672</c:v>
                      </c:pt>
                      <c:pt idx="54" formatCode="0%">
                        <c:v>-0.63554848751438042</c:v>
                      </c:pt>
                      <c:pt idx="55" formatCode="0%">
                        <c:v>-0.58347418561770126</c:v>
                      </c:pt>
                      <c:pt idx="56" formatCode="0%">
                        <c:v>-0.50776308223116728</c:v>
                      </c:pt>
                      <c:pt idx="57" formatCode="0%">
                        <c:v>-0.36589875568437358</c:v>
                      </c:pt>
                      <c:pt idx="58" formatCode="0%">
                        <c:v>-0.134540059347181</c:v>
                      </c:pt>
                      <c:pt idx="59" formatCode="0%">
                        <c:v>0.1895364520479875</c:v>
                      </c:pt>
                      <c:pt idx="60" formatCode="0%">
                        <c:v>0.69783783783783782</c:v>
                      </c:pt>
                      <c:pt idx="61" formatCode="0%">
                        <c:v>1.6131135441013655</c:v>
                      </c:pt>
                      <c:pt idx="62" formatCode="0%">
                        <c:v>3.2050650721069291</c:v>
                      </c:pt>
                      <c:pt idx="63" formatCode="0%">
                        <c:v>5.4061846082306442</c:v>
                      </c:pt>
                      <c:pt idx="64" formatCode="0%">
                        <c:v>6.701475064387731</c:v>
                      </c:pt>
                      <c:pt idx="65" formatCode="0%">
                        <c:v>8.1267139479905435</c:v>
                      </c:pt>
                    </c:numCache>
                  </c:numRef>
                </c:val>
                <c:smooth val="0"/>
                <c:extLst>
                  <c:ext xmlns:c16="http://schemas.microsoft.com/office/drawing/2014/chart" uri="{C3380CC4-5D6E-409C-BE32-E72D297353CC}">
                    <c16:uniqueId val="{00000001-0399-47DA-8A21-F221274F6532}"/>
                  </c:ext>
                </c:extLst>
              </c15:ser>
            </c15:filteredLineSeries>
            <c15:filteredLineSeries>
              <c15:ser>
                <c:idx val="3"/>
                <c:order val="3"/>
                <c:tx>
                  <c:strRef>
                    <c:extLst>
                      <c:ext xmlns:c15="http://schemas.microsoft.com/office/drawing/2012/chart" uri="{02D57815-91ED-43cb-92C2-25804820EDAC}">
                        <c15:formulaRef>
                          <c15:sqref>'Overseas visits'!$E$8</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'Overseas visits'!$A$9:$A$74</c15:sqref>
                        </c15:formulaRef>
                      </c:ext>
                    </c:extLst>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extLst>
                      <c:ext xmlns:c15="http://schemas.microsoft.com/office/drawing/2012/chart" uri="{02D57815-91ED-43cb-92C2-25804820EDAC}">
                        <c15:formulaRef>
                          <c15:sqref>'Overseas visits'!$E$9:$E$74</c15:sqref>
                        </c15:formulaRef>
                      </c:ext>
                    </c:extLst>
                    <c:numCache>
                      <c:formatCode>_(* #,##0_);_(* \(#,##0\);_(* "-"??_);_(@_)</c:formatCode>
                      <c:ptCount val="66"/>
                      <c:pt idx="0">
                        <c:v>0</c:v>
                      </c:pt>
                      <c:pt idx="1">
                        <c:v>0</c:v>
                      </c:pt>
                      <c:pt idx="2">
                        <c:v>0</c:v>
                      </c:pt>
                      <c:pt idx="3">
                        <c:v>0</c:v>
                      </c:pt>
                      <c:pt idx="4">
                        <c:v>0</c:v>
                      </c:pt>
                      <c:pt idx="5">
                        <c:v>0</c:v>
                      </c:pt>
                      <c:pt idx="6">
                        <c:v>0</c:v>
                      </c:pt>
                      <c:pt idx="7">
                        <c:v>0</c:v>
                      </c:pt>
                      <c:pt idx="8">
                        <c:v>0</c:v>
                      </c:pt>
                      <c:pt idx="9">
                        <c:v>0</c:v>
                      </c:pt>
                      <c:pt idx="10">
                        <c:v>0</c:v>
                      </c:pt>
                      <c:pt idx="11">
                        <c:v>0</c:v>
                      </c:pt>
                      <c:pt idx="12" formatCode="0%">
                        <c:v>2.4328322971590461</c:v>
                      </c:pt>
                      <c:pt idx="13" formatCode="0%">
                        <c:v>2.4151200873362444</c:v>
                      </c:pt>
                      <c:pt idx="14" formatCode="0%">
                        <c:v>2.4076606324294927</c:v>
                      </c:pt>
                      <c:pt idx="15" formatCode="0%">
                        <c:v>2.3752783964365256</c:v>
                      </c:pt>
                      <c:pt idx="16" formatCode="0%">
                        <c:v>2.3204288939051918</c:v>
                      </c:pt>
                      <c:pt idx="17" formatCode="0%">
                        <c:v>2.3286314525810323</c:v>
                      </c:pt>
                      <c:pt idx="18" formatCode="0%">
                        <c:v>2.3306953716900458</c:v>
                      </c:pt>
                      <c:pt idx="19" formatCode="0%">
                        <c:v>2.2658955305831108</c:v>
                      </c:pt>
                      <c:pt idx="20" formatCode="0%">
                        <c:v>2.2128822520720206</c:v>
                      </c:pt>
                      <c:pt idx="21" formatCode="0%">
                        <c:v>2.1571804313519198</c:v>
                      </c:pt>
                      <c:pt idx="22" formatCode="0%">
                        <c:v>2.1663455137862173</c:v>
                      </c:pt>
                      <c:pt idx="23" formatCode="0%">
                        <c:v>2.1612182953633603</c:v>
                      </c:pt>
                      <c:pt idx="24" formatCode="0%">
                        <c:v>2.1895689533737146</c:v>
                      </c:pt>
                      <c:pt idx="25" formatCode="0%">
                        <c:v>2.2134422288219486</c:v>
                      </c:pt>
                      <c:pt idx="26" formatCode="0%">
                        <c:v>2.2315528829147504</c:v>
                      </c:pt>
                      <c:pt idx="27" formatCode="0%">
                        <c:v>2.231246712256707</c:v>
                      </c:pt>
                      <c:pt idx="28" formatCode="0%">
                        <c:v>2.2640843828271069</c:v>
                      </c:pt>
                      <c:pt idx="29" formatCode="0%">
                        <c:v>2.281617698865638</c:v>
                      </c:pt>
                      <c:pt idx="30" formatCode="0%">
                        <c:v>2.2950883392226147</c:v>
                      </c:pt>
                      <c:pt idx="31" formatCode="0%">
                        <c:v>2.3698223781789243</c:v>
                      </c:pt>
                      <c:pt idx="32" formatCode="0%">
                        <c:v>2.4221594245449207</c:v>
                      </c:pt>
                      <c:pt idx="33" formatCode="0%">
                        <c:v>2.5068575508210271</c:v>
                      </c:pt>
                      <c:pt idx="34" formatCode="0%">
                        <c:v>2.4975019721272678</c:v>
                      </c:pt>
                      <c:pt idx="35" formatCode="0%">
                        <c:v>2.5294786729857819</c:v>
                      </c:pt>
                      <c:pt idx="36" formatCode="0%">
                        <c:v>2.5118841017128197</c:v>
                      </c:pt>
                      <c:pt idx="37" formatCode="0%">
                        <c:v>2.4925124792013311</c:v>
                      </c:pt>
                      <c:pt idx="38" formatCode="0%">
                        <c:v>2.4933586337760909</c:v>
                      </c:pt>
                      <c:pt idx="39" formatCode="0%">
                        <c:v>2.400827079185174</c:v>
                      </c:pt>
                      <c:pt idx="40" formatCode="0%">
                        <c:v>2.1272156071830275</c:v>
                      </c:pt>
                      <c:pt idx="41" formatCode="0%">
                        <c:v>1.8229170712759759</c:v>
                      </c:pt>
                      <c:pt idx="42" formatCode="0%">
                        <c:v>1.4543990181790289</c:v>
                      </c:pt>
                      <c:pt idx="43" formatCode="0%">
                        <c:v>1.156235741444867</c:v>
                      </c:pt>
                      <c:pt idx="44" formatCode="0%">
                        <c:v>0.80181537418552973</c:v>
                      </c:pt>
                      <c:pt idx="45" formatCode="0%">
                        <c:v>0.4958311620635748</c:v>
                      </c:pt>
                      <c:pt idx="46" formatCode="0%">
                        <c:v>0.2133045166489615</c:v>
                      </c:pt>
                      <c:pt idx="47" formatCode="0%">
                        <c:v>1.5468015901698591E-2</c:v>
                      </c:pt>
                      <c:pt idx="48" formatCode="0%">
                        <c:v>-0.16240728372060323</c:v>
                      </c:pt>
                      <c:pt idx="49" formatCode="0%">
                        <c:v>-0.35713046796406145</c:v>
                      </c:pt>
                      <c:pt idx="50" formatCode="0%">
                        <c:v>-0.53206871621854235</c:v>
                      </c:pt>
                      <c:pt idx="51" formatCode="0%">
                        <c:v>-0.61732232822381816</c:v>
                      </c:pt>
                      <c:pt idx="52" formatCode="0%">
                        <c:v>-0.5903600685844923</c:v>
                      </c:pt>
                      <c:pt idx="53" formatCode="0%">
                        <c:v>-0.5510365828223418</c:v>
                      </c:pt>
                      <c:pt idx="54" formatCode="0%">
                        <c:v>-0.4945328265052325</c:v>
                      </c:pt>
                      <c:pt idx="55" formatCode="0%">
                        <c:v>-0.4070975503062117</c:v>
                      </c:pt>
                      <c:pt idx="56" formatCode="0%">
                        <c:v>-0.27253709877753807</c:v>
                      </c:pt>
                      <c:pt idx="57" formatCode="0%">
                        <c:v>-3.5203771289537715E-2</c:v>
                      </c:pt>
                      <c:pt idx="58" formatCode="0%">
                        <c:v>0.35315950635612881</c:v>
                      </c:pt>
                      <c:pt idx="59" formatCode="0%">
                        <c:v>0.91903344021988087</c:v>
                      </c:pt>
                      <c:pt idx="60" formatCode="0%">
                        <c:v>2.0352713802544695</c:v>
                      </c:pt>
                      <c:pt idx="61" formatCode="0%">
                        <c:v>3.9875557642639117</c:v>
                      </c:pt>
                      <c:pt idx="62" formatCode="0%">
                        <c:v>7.5301462718515877</c:v>
                      </c:pt>
                      <c:pt idx="63" formatCode="0%">
                        <c:v>12.045928030303031</c:v>
                      </c:pt>
                      <c:pt idx="64" formatCode="0%">
                        <c:v>14.5375531412376</c:v>
                      </c:pt>
                      <c:pt idx="65" formatCode="0%">
                        <c:v>16.741727941176471</c:v>
                      </c:pt>
                    </c:numCache>
                  </c:numRef>
                </c:val>
                <c:smooth val="0"/>
                <c:extLst xmlns:c15="http://schemas.microsoft.com/office/drawing/2012/chart">
                  <c:ext xmlns:c16="http://schemas.microsoft.com/office/drawing/2014/chart" uri="{C3380CC4-5D6E-409C-BE32-E72D297353CC}">
                    <c16:uniqueId val="{00000003-0399-47DA-8A21-F221274F6532}"/>
                  </c:ext>
                </c:extLst>
              </c15:ser>
            </c15:filteredLineSeries>
          </c:ext>
        </c:extLst>
      </c:lineChart>
      <c:lineChart>
        <c:grouping val="standard"/>
        <c:varyColors val="0"/>
        <c:ser>
          <c:idx val="2"/>
          <c:order val="2"/>
          <c:tx>
            <c:strRef>
              <c:f>'Overseas visits'!$D$8</c:f>
              <c:strCache>
                <c:ptCount val="1"/>
                <c:pt idx="0">
                  <c:v>Spend (£ Millions)</c:v>
                </c:pt>
              </c:strCache>
            </c:strRef>
          </c:tx>
          <c:spPr>
            <a:ln w="28575" cap="rnd">
              <a:solidFill>
                <a:srgbClr val="00B050"/>
              </a:solidFill>
              <a:round/>
            </a:ln>
            <a:effectLst/>
          </c:spPr>
          <c:marker>
            <c:symbol val="none"/>
          </c:marker>
          <c:cat>
            <c:strRef>
              <c:f>'Overseas visits'!$A$9:$A$74</c:f>
              <c:strCache>
                <c:ptCount val="66"/>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strCache>
            </c:strRef>
          </c:cat>
          <c:val>
            <c:numRef>
              <c:f>'Overseas visits'!$D$9:$D$74</c:f>
              <c:numCache>
                <c:formatCode>_(* #,##0_);_(* \(#,##0\);_(* "-"??_);_(@_)</c:formatCode>
                <c:ptCount val="66"/>
                <c:pt idx="0">
                  <c:v>25414</c:v>
                </c:pt>
                <c:pt idx="1">
                  <c:v>25648</c:v>
                </c:pt>
                <c:pt idx="2">
                  <c:v>25742</c:v>
                </c:pt>
                <c:pt idx="3">
                  <c:v>26042</c:v>
                </c:pt>
                <c:pt idx="4">
                  <c:v>26580</c:v>
                </c:pt>
                <c:pt idx="5">
                  <c:v>26656</c:v>
                </c:pt>
                <c:pt idx="6">
                  <c:v>26662</c:v>
                </c:pt>
                <c:pt idx="7">
                  <c:v>27319</c:v>
                </c:pt>
                <c:pt idx="8">
                  <c:v>27992</c:v>
                </c:pt>
                <c:pt idx="9">
                  <c:v>28515</c:v>
                </c:pt>
                <c:pt idx="10">
                  <c:v>28543</c:v>
                </c:pt>
                <c:pt idx="11">
                  <c:v>28663</c:v>
                </c:pt>
                <c:pt idx="12">
                  <c:v>28396</c:v>
                </c:pt>
                <c:pt idx="13">
                  <c:v>28284</c:v>
                </c:pt>
                <c:pt idx="14">
                  <c:v>28270</c:v>
                </c:pt>
                <c:pt idx="15">
                  <c:v>28515</c:v>
                </c:pt>
                <c:pt idx="16">
                  <c:v>28347</c:v>
                </c:pt>
                <c:pt idx="17">
                  <c:v>28386</c:v>
                </c:pt>
                <c:pt idx="18">
                  <c:v>28300</c:v>
                </c:pt>
                <c:pt idx="19">
                  <c:v>27643</c:v>
                </c:pt>
                <c:pt idx="20">
                  <c:v>27248</c:v>
                </c:pt>
                <c:pt idx="21">
                  <c:v>26613</c:v>
                </c:pt>
                <c:pt idx="22">
                  <c:v>26621</c:v>
                </c:pt>
                <c:pt idx="23">
                  <c:v>26375</c:v>
                </c:pt>
                <c:pt idx="24">
                  <c:v>26506</c:v>
                </c:pt>
                <c:pt idx="25">
                  <c:v>26444</c:v>
                </c:pt>
                <c:pt idx="26">
                  <c:v>26350</c:v>
                </c:pt>
                <c:pt idx="27">
                  <c:v>26116</c:v>
                </c:pt>
                <c:pt idx="28">
                  <c:v>25783</c:v>
                </c:pt>
                <c:pt idx="29">
                  <c:v>25745</c:v>
                </c:pt>
                <c:pt idx="30">
                  <c:v>26074</c:v>
                </c:pt>
                <c:pt idx="31">
                  <c:v>26300</c:v>
                </c:pt>
                <c:pt idx="32">
                  <c:v>26551</c:v>
                </c:pt>
                <c:pt idx="33">
                  <c:v>26866</c:v>
                </c:pt>
                <c:pt idx="34">
                  <c:v>27299</c:v>
                </c:pt>
                <c:pt idx="35">
                  <c:v>27670</c:v>
                </c:pt>
                <c:pt idx="36">
                  <c:v>28447</c:v>
                </c:pt>
                <c:pt idx="37">
                  <c:v>28827</c:v>
                </c:pt>
                <c:pt idx="38">
                  <c:v>29047</c:v>
                </c:pt>
                <c:pt idx="39">
                  <c:v>27987</c:v>
                </c:pt>
                <c:pt idx="40">
                  <c:v>26245</c:v>
                </c:pt>
                <c:pt idx="41">
                  <c:v>23973</c:v>
                </c:pt>
                <c:pt idx="42">
                  <c:v>21309</c:v>
                </c:pt>
                <c:pt idx="43">
                  <c:v>18288</c:v>
                </c:pt>
                <c:pt idx="44">
                  <c:v>15297</c:v>
                </c:pt>
                <c:pt idx="45">
                  <c:v>13152</c:v>
                </c:pt>
                <c:pt idx="46">
                  <c:v>10777</c:v>
                </c:pt>
                <c:pt idx="47">
                  <c:v>8732</c:v>
                </c:pt>
                <c:pt idx="48">
                  <c:v>6209</c:v>
                </c:pt>
                <c:pt idx="49">
                  <c:v>4259</c:v>
                </c:pt>
                <c:pt idx="50">
                  <c:v>2803</c:v>
                </c:pt>
                <c:pt idx="51">
                  <c:v>2112</c:v>
                </c:pt>
                <c:pt idx="52">
                  <c:v>2117</c:v>
                </c:pt>
                <c:pt idx="53">
                  <c:v>2176</c:v>
                </c:pt>
                <c:pt idx="54">
                  <c:v>2280</c:v>
                </c:pt>
                <c:pt idx="55">
                  <c:v>2644</c:v>
                </c:pt>
                <c:pt idx="56">
                  <c:v>2751</c:v>
                </c:pt>
                <c:pt idx="57">
                  <c:v>3019</c:v>
                </c:pt>
                <c:pt idx="58">
                  <c:v>3616</c:v>
                </c:pt>
                <c:pt idx="59">
                  <c:v>4646</c:v>
                </c:pt>
                <c:pt idx="60">
                  <c:v>5446</c:v>
                </c:pt>
                <c:pt idx="61">
                  <c:v>5990</c:v>
                </c:pt>
                <c:pt idx="62">
                  <c:v>6648</c:v>
                </c:pt>
                <c:pt idx="63">
                  <c:v>7859</c:v>
                </c:pt>
                <c:pt idx="64">
                  <c:v>9432</c:v>
                </c:pt>
                <c:pt idx="65">
                  <c:v>11408</c:v>
                </c:pt>
              </c:numCache>
            </c:numRef>
          </c:val>
          <c:smooth val="0"/>
          <c:extLst>
            <c:ext xmlns:c16="http://schemas.microsoft.com/office/drawing/2014/chart" uri="{C3380CC4-5D6E-409C-BE32-E72D297353CC}">
              <c16:uniqueId val="{00000002-0399-47DA-8A21-F221274F6532}"/>
            </c:ext>
          </c:extLst>
        </c:ser>
        <c:dLbls>
          <c:showLegendKey val="0"/>
          <c:showVal val="0"/>
          <c:showCatName val="0"/>
          <c:showSerName val="0"/>
          <c:showPercent val="0"/>
          <c:showBubbleSize val="0"/>
        </c:dLbls>
        <c:marker val="1"/>
        <c:smooth val="0"/>
        <c:axId val="1034688096"/>
        <c:axId val="1072646576"/>
      </c:lineChart>
      <c:catAx>
        <c:axId val="104257507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auto val="1"/>
        <c:lblAlgn val="ctr"/>
        <c:lblOffset val="100"/>
        <c:tickLblSkip val="12"/>
        <c:noMultiLvlLbl val="0"/>
      </c:catAx>
      <c:valAx>
        <c:axId val="10425734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5072"/>
        <c:crosses val="autoZero"/>
        <c:crossBetween val="between"/>
      </c:valAx>
      <c:valAx>
        <c:axId val="107264657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688096"/>
        <c:crosses val="max"/>
        <c:crossBetween val="between"/>
      </c:valAx>
      <c:catAx>
        <c:axId val="1034688096"/>
        <c:scaling>
          <c:orientation val="minMax"/>
        </c:scaling>
        <c:delete val="1"/>
        <c:axPos val="b"/>
        <c:numFmt formatCode="General" sourceLinked="1"/>
        <c:majorTickMark val="out"/>
        <c:minorTickMark val="none"/>
        <c:tickLblPos val="nextTo"/>
        <c:crossAx val="1072646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 in 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'Overseas visits'!$C$8</c:f>
              <c:strCache>
                <c:ptCount val="1"/>
                <c:pt idx="0">
                  <c:v>Change (%) year on year in Trips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'Overseas visits'!$A$9:$A$74</c15:sqref>
                  </c15:fullRef>
                </c:ext>
              </c:extLst>
              <c:f>'Overseas visits'!$A$13:$A$74</c:f>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xmlns:c15="http://schemas.microsoft.com/office/drawing/2012/chart" uri="{02D57815-91ED-43cb-92C2-25804820EDAC}">
                  <c15:fullRef>
                    <c15:sqref>'Overseas visits'!$C$9:$C$74</c15:sqref>
                  </c15:fullRef>
                </c:ext>
              </c:extLst>
              <c:f>'Overseas visits'!$C$13:$C$74</c:f>
              <c:numCache>
                <c:formatCode>_(* #,##0_);_(* \(#,##0\);_(* "-"??_);_(@_)</c:formatCode>
                <c:ptCount val="62"/>
                <c:pt idx="0">
                  <c:v>0</c:v>
                </c:pt>
                <c:pt idx="1">
                  <c:v>0</c:v>
                </c:pt>
                <c:pt idx="2">
                  <c:v>0</c:v>
                </c:pt>
                <c:pt idx="3">
                  <c:v>0</c:v>
                </c:pt>
                <c:pt idx="4">
                  <c:v>0</c:v>
                </c:pt>
                <c:pt idx="5">
                  <c:v>0</c:v>
                </c:pt>
                <c:pt idx="6">
                  <c:v>0</c:v>
                </c:pt>
                <c:pt idx="7">
                  <c:v>0</c:v>
                </c:pt>
                <c:pt idx="8" formatCode="0%">
                  <c:v>1.2297134970736321</c:v>
                </c:pt>
                <c:pt idx="9" formatCode="0%">
                  <c:v>1.2235168684791715</c:v>
                </c:pt>
                <c:pt idx="10" formatCode="0%">
                  <c:v>1.2260004567716396</c:v>
                </c:pt>
                <c:pt idx="11" formatCode="0%">
                  <c:v>1.2098501609010459</c:v>
                </c:pt>
                <c:pt idx="12" formatCode="0%">
                  <c:v>1.1819867484177216</c:v>
                </c:pt>
                <c:pt idx="13" formatCode="0%">
                  <c:v>1.1965094689936873</c:v>
                </c:pt>
                <c:pt idx="14" formatCode="0%">
                  <c:v>1.1845219059801726</c:v>
                </c:pt>
                <c:pt idx="15" formatCode="0%">
                  <c:v>1.1698769395398609</c:v>
                </c:pt>
                <c:pt idx="16" formatCode="0%">
                  <c:v>1.1662210660693211</c:v>
                </c:pt>
                <c:pt idx="17" formatCode="0%">
                  <c:v>1.1610975082817225</c:v>
                </c:pt>
                <c:pt idx="18" formatCode="0%">
                  <c:v>1.1787040161997975</c:v>
                </c:pt>
                <c:pt idx="19" formatCode="0%">
                  <c:v>1.1882773444103654</c:v>
                </c:pt>
                <c:pt idx="20" formatCode="0%">
                  <c:v>1.204746835443038</c:v>
                </c:pt>
                <c:pt idx="21" formatCode="0%">
                  <c:v>1.2336388882062372</c:v>
                </c:pt>
                <c:pt idx="22" formatCode="0%">
                  <c:v>1.2426355066771406</c:v>
                </c:pt>
                <c:pt idx="23" formatCode="0%">
                  <c:v>1.2594163805787151</c:v>
                </c:pt>
                <c:pt idx="24" formatCode="0%">
                  <c:v>1.2872716485798334</c:v>
                </c:pt>
                <c:pt idx="25" formatCode="0%">
                  <c:v>1.303006329113924</c:v>
                </c:pt>
                <c:pt idx="26" formatCode="0%">
                  <c:v>1.3145523592047457</c:v>
                </c:pt>
                <c:pt idx="27" formatCode="0%">
                  <c:v>1.322008126230775</c:v>
                </c:pt>
                <c:pt idx="28" formatCode="0%">
                  <c:v>1.3317579394848713</c:v>
                </c:pt>
                <c:pt idx="29" formatCode="0%">
                  <c:v>1.3375829680651221</c:v>
                </c:pt>
                <c:pt idx="30" formatCode="0%">
                  <c:v>1.3243627830341762</c:v>
                </c:pt>
                <c:pt idx="31" formatCode="0%">
                  <c:v>1.3280648226879408</c:v>
                </c:pt>
                <c:pt idx="32" formatCode="0%">
                  <c:v>1.3109158163898613</c:v>
                </c:pt>
                <c:pt idx="33" formatCode="0%">
                  <c:v>1.2873418035019937</c:v>
                </c:pt>
                <c:pt idx="34" formatCode="0%">
                  <c:v>1.291168857029072</c:v>
                </c:pt>
                <c:pt idx="35" formatCode="0%">
                  <c:v>1.2167977037314364</c:v>
                </c:pt>
                <c:pt idx="36" formatCode="0%">
                  <c:v>1.0228048168590065</c:v>
                </c:pt>
                <c:pt idx="37" formatCode="0%">
                  <c:v>0.83136780566475155</c:v>
                </c:pt>
                <c:pt idx="38" formatCode="0%">
                  <c:v>0.60358825298185825</c:v>
                </c:pt>
                <c:pt idx="39" formatCode="0%">
                  <c:v>0.42159885688501164</c:v>
                </c:pt>
                <c:pt idx="40" formatCode="0%">
                  <c:v>0.1905532190229699</c:v>
                </c:pt>
                <c:pt idx="41" formatCode="0%">
                  <c:v>-1.2674586212038372E-3</c:v>
                </c:pt>
                <c:pt idx="42" formatCode="0%">
                  <c:v>-0.18172834626216711</c:v>
                </c:pt>
                <c:pt idx="43" formatCode="0%">
                  <c:v>-0.30599945661570382</c:v>
                </c:pt>
                <c:pt idx="44" formatCode="0%">
                  <c:v>-0.41681963922950782</c:v>
                </c:pt>
                <c:pt idx="45" formatCode="0%">
                  <c:v>-0.5486934710079634</c:v>
                </c:pt>
                <c:pt idx="46" formatCode="0%">
                  <c:v>-0.67012110768633348</c:v>
                </c:pt>
                <c:pt idx="47" formatCode="0%">
                  <c:v>-0.728997975708502</c:v>
                </c:pt>
                <c:pt idx="48" formatCode="0%">
                  <c:v>-0.70477262741652025</c:v>
                </c:pt>
                <c:pt idx="49" formatCode="0%">
                  <c:v>-0.67488294819513672</c:v>
                </c:pt>
                <c:pt idx="50" formatCode="0%">
                  <c:v>-0.63554848751438042</c:v>
                </c:pt>
                <c:pt idx="51" formatCode="0%">
                  <c:v>-0.58347418561770126</c:v>
                </c:pt>
                <c:pt idx="52" formatCode="0%">
                  <c:v>-0.50776308223116728</c:v>
                </c:pt>
                <c:pt idx="53" formatCode="0%">
                  <c:v>-0.36589875568437358</c:v>
                </c:pt>
                <c:pt idx="54" formatCode="0%">
                  <c:v>-0.134540059347181</c:v>
                </c:pt>
                <c:pt idx="55" formatCode="0%">
                  <c:v>0.1895364520479875</c:v>
                </c:pt>
                <c:pt idx="56" formatCode="0%">
                  <c:v>0.69783783783783782</c:v>
                </c:pt>
                <c:pt idx="57" formatCode="0%">
                  <c:v>1.6131135441013655</c:v>
                </c:pt>
                <c:pt idx="58" formatCode="0%">
                  <c:v>3.2050650721069291</c:v>
                </c:pt>
                <c:pt idx="59" formatCode="0%">
                  <c:v>5.4061846082306442</c:v>
                </c:pt>
                <c:pt idx="60" formatCode="0%">
                  <c:v>6.701475064387731</c:v>
                </c:pt>
                <c:pt idx="61" formatCode="0%">
                  <c:v>8.1267139479905435</c:v>
                </c:pt>
              </c:numCache>
            </c:numRef>
          </c:val>
          <c:extLst>
            <c:ext xmlns:c16="http://schemas.microsoft.com/office/drawing/2014/chart" uri="{C3380CC4-5D6E-409C-BE32-E72D297353CC}">
              <c16:uniqueId val="{00000001-5A8A-4895-8C3E-188F41349FC4}"/>
            </c:ext>
          </c:extLst>
        </c:ser>
        <c:ser>
          <c:idx val="3"/>
          <c:order val="3"/>
          <c:tx>
            <c:strRef>
              <c:f>'Overseas visits'!$E$8</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'Overseas visits'!$A$9:$A$74</c15:sqref>
                  </c15:fullRef>
                </c:ext>
              </c:extLst>
              <c:f>'Overseas visits'!$A$13:$A$74</c:f>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xmlns:c15="http://schemas.microsoft.com/office/drawing/2012/chart" uri="{02D57815-91ED-43cb-92C2-25804820EDAC}">
                  <c15:fullRef>
                    <c15:sqref>'Overseas visits'!$E$9:$E$74</c15:sqref>
                  </c15:fullRef>
                </c:ext>
              </c:extLst>
              <c:f>'Overseas visits'!$E$13:$E$74</c:f>
              <c:numCache>
                <c:formatCode>_(* #,##0_);_(* \(#,##0\);_(* "-"??_);_(@_)</c:formatCode>
                <c:ptCount val="62"/>
                <c:pt idx="0">
                  <c:v>0</c:v>
                </c:pt>
                <c:pt idx="1">
                  <c:v>0</c:v>
                </c:pt>
                <c:pt idx="2">
                  <c:v>0</c:v>
                </c:pt>
                <c:pt idx="3">
                  <c:v>0</c:v>
                </c:pt>
                <c:pt idx="4">
                  <c:v>0</c:v>
                </c:pt>
                <c:pt idx="5">
                  <c:v>0</c:v>
                </c:pt>
                <c:pt idx="6">
                  <c:v>0</c:v>
                </c:pt>
                <c:pt idx="7">
                  <c:v>0</c:v>
                </c:pt>
                <c:pt idx="8" formatCode="0%">
                  <c:v>2.4328322971590461</c:v>
                </c:pt>
                <c:pt idx="9" formatCode="0%">
                  <c:v>2.4151200873362444</c:v>
                </c:pt>
                <c:pt idx="10" formatCode="0%">
                  <c:v>2.4076606324294927</c:v>
                </c:pt>
                <c:pt idx="11" formatCode="0%">
                  <c:v>2.3752783964365256</c:v>
                </c:pt>
                <c:pt idx="12" formatCode="0%">
                  <c:v>2.3204288939051918</c:v>
                </c:pt>
                <c:pt idx="13" formatCode="0%">
                  <c:v>2.3286314525810323</c:v>
                </c:pt>
                <c:pt idx="14" formatCode="0%">
                  <c:v>2.3306953716900458</c:v>
                </c:pt>
                <c:pt idx="15" formatCode="0%">
                  <c:v>2.2658955305831108</c:v>
                </c:pt>
                <c:pt idx="16" formatCode="0%">
                  <c:v>2.2128822520720206</c:v>
                </c:pt>
                <c:pt idx="17" formatCode="0%">
                  <c:v>2.1571804313519198</c:v>
                </c:pt>
                <c:pt idx="18" formatCode="0%">
                  <c:v>2.1663455137862173</c:v>
                </c:pt>
                <c:pt idx="19" formatCode="0%">
                  <c:v>2.1612182953633603</c:v>
                </c:pt>
                <c:pt idx="20" formatCode="0%">
                  <c:v>2.1895689533737146</c:v>
                </c:pt>
                <c:pt idx="21" formatCode="0%">
                  <c:v>2.2134422288219486</c:v>
                </c:pt>
                <c:pt idx="22" formatCode="0%">
                  <c:v>2.2315528829147504</c:v>
                </c:pt>
                <c:pt idx="23" formatCode="0%">
                  <c:v>2.231246712256707</c:v>
                </c:pt>
                <c:pt idx="24" formatCode="0%">
                  <c:v>2.2640843828271069</c:v>
                </c:pt>
                <c:pt idx="25" formatCode="0%">
                  <c:v>2.281617698865638</c:v>
                </c:pt>
                <c:pt idx="26" formatCode="0%">
                  <c:v>2.2950883392226147</c:v>
                </c:pt>
                <c:pt idx="27" formatCode="0%">
                  <c:v>2.3698223781789243</c:v>
                </c:pt>
                <c:pt idx="28" formatCode="0%">
                  <c:v>2.4221594245449207</c:v>
                </c:pt>
                <c:pt idx="29" formatCode="0%">
                  <c:v>2.5068575508210271</c:v>
                </c:pt>
                <c:pt idx="30" formatCode="0%">
                  <c:v>2.4975019721272678</c:v>
                </c:pt>
                <c:pt idx="31" formatCode="0%">
                  <c:v>2.5294786729857819</c:v>
                </c:pt>
                <c:pt idx="32" formatCode="0%">
                  <c:v>2.5118841017128197</c:v>
                </c:pt>
                <c:pt idx="33" formatCode="0%">
                  <c:v>2.4925124792013311</c:v>
                </c:pt>
                <c:pt idx="34" formatCode="0%">
                  <c:v>2.4933586337760909</c:v>
                </c:pt>
                <c:pt idx="35" formatCode="0%">
                  <c:v>2.400827079185174</c:v>
                </c:pt>
                <c:pt idx="36" formatCode="0%">
                  <c:v>2.1272156071830275</c:v>
                </c:pt>
                <c:pt idx="37" formatCode="0%">
                  <c:v>1.8229170712759759</c:v>
                </c:pt>
                <c:pt idx="38" formatCode="0%">
                  <c:v>1.4543990181790289</c:v>
                </c:pt>
                <c:pt idx="39" formatCode="0%">
                  <c:v>1.156235741444867</c:v>
                </c:pt>
                <c:pt idx="40" formatCode="0%">
                  <c:v>0.80181537418552973</c:v>
                </c:pt>
                <c:pt idx="41" formatCode="0%">
                  <c:v>0.4958311620635748</c:v>
                </c:pt>
                <c:pt idx="42" formatCode="0%">
                  <c:v>0.2133045166489615</c:v>
                </c:pt>
                <c:pt idx="43" formatCode="0%">
                  <c:v>1.5468015901698591E-2</c:v>
                </c:pt>
                <c:pt idx="44" formatCode="0%">
                  <c:v>-0.16240728372060323</c:v>
                </c:pt>
                <c:pt idx="45" formatCode="0%">
                  <c:v>-0.35713046796406145</c:v>
                </c:pt>
                <c:pt idx="46" formatCode="0%">
                  <c:v>-0.53206871621854235</c:v>
                </c:pt>
                <c:pt idx="47" formatCode="0%">
                  <c:v>-0.61732232822381816</c:v>
                </c:pt>
                <c:pt idx="48" formatCode="0%">
                  <c:v>-0.5903600685844923</c:v>
                </c:pt>
                <c:pt idx="49" formatCode="0%">
                  <c:v>-0.5510365828223418</c:v>
                </c:pt>
                <c:pt idx="50" formatCode="0%">
                  <c:v>-0.4945328265052325</c:v>
                </c:pt>
                <c:pt idx="51" formatCode="0%">
                  <c:v>-0.4070975503062117</c:v>
                </c:pt>
                <c:pt idx="52" formatCode="0%">
                  <c:v>-0.27253709877753807</c:v>
                </c:pt>
                <c:pt idx="53" formatCode="0%">
                  <c:v>-3.5203771289537715E-2</c:v>
                </c:pt>
                <c:pt idx="54" formatCode="0%">
                  <c:v>0.35315950635612881</c:v>
                </c:pt>
                <c:pt idx="55" formatCode="0%">
                  <c:v>0.91903344021988087</c:v>
                </c:pt>
                <c:pt idx="56" formatCode="0%">
                  <c:v>2.0352713802544695</c:v>
                </c:pt>
                <c:pt idx="57" formatCode="0%">
                  <c:v>3.9875557642639117</c:v>
                </c:pt>
                <c:pt idx="58" formatCode="0%">
                  <c:v>7.5301462718515877</c:v>
                </c:pt>
                <c:pt idx="59" formatCode="0%">
                  <c:v>12.045928030303031</c:v>
                </c:pt>
                <c:pt idx="60" formatCode="0%">
                  <c:v>14.5375531412376</c:v>
                </c:pt>
                <c:pt idx="61" formatCode="0%">
                  <c:v>16.741727941176471</c:v>
                </c:pt>
              </c:numCache>
            </c:numRef>
          </c:val>
          <c:extLst>
            <c:ext xmlns:c16="http://schemas.microsoft.com/office/drawing/2014/chart" uri="{C3380CC4-5D6E-409C-BE32-E72D297353CC}">
              <c16:uniqueId val="{00000003-5A8A-4895-8C3E-188F41349FC4}"/>
            </c:ext>
          </c:extLst>
        </c:ser>
        <c:dLbls>
          <c:showLegendKey val="0"/>
          <c:showVal val="0"/>
          <c:showCatName val="0"/>
          <c:showSerName val="0"/>
          <c:showPercent val="0"/>
          <c:showBubbleSize val="0"/>
        </c:dLbls>
        <c:gapWidth val="219"/>
        <c:overlap val="-27"/>
        <c:axId val="1240494856"/>
        <c:axId val="1240491248"/>
        <c:extLst>
          <c:ext xmlns:c15="http://schemas.microsoft.com/office/drawing/2012/chart" uri="{02D57815-91ED-43cb-92C2-25804820EDAC}">
            <c15:filteredBarSeries>
              <c15:ser>
                <c:idx val="0"/>
                <c:order val="0"/>
                <c:tx>
                  <c:strRef>
                    <c:extLst>
                      <c:ext uri="{02D57815-91ED-43cb-92C2-25804820EDAC}">
                        <c15:formulaRef>
                          <c15:sqref>'Overseas visits'!$B$8</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'Overseas visits'!$A$9:$A$74</c15:sqref>
                        </c15:fullRef>
                        <c15:formulaRef>
                          <c15:sqref>'Overseas visits'!$A$13:$A$74</c15:sqref>
                        </c15:formulaRef>
                      </c:ext>
                    </c:extLst>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uri="{02D57815-91ED-43cb-92C2-25804820EDAC}">
                        <c15:fullRef>
                          <c15:sqref>'Overseas visits'!$B$9:$B$74</c15:sqref>
                        </c15:fullRef>
                        <c15:formulaRef>
                          <c15:sqref>'Overseas visits'!$B$13:$B$74</c15:sqref>
                        </c15:formulaRef>
                      </c:ext>
                    </c:extLst>
                    <c:numCache>
                      <c:formatCode>_(* #,##0_);_(* \(#,##0\);_(* "-"??_);_(@_)</c:formatCode>
                      <c:ptCount val="62"/>
                      <c:pt idx="0">
                        <c:v>40448</c:v>
                      </c:pt>
                      <c:pt idx="1">
                        <c:v>40395</c:v>
                      </c:pt>
                      <c:pt idx="2">
                        <c:v>40651</c:v>
                      </c:pt>
                      <c:pt idx="3">
                        <c:v>41118</c:v>
                      </c:pt>
                      <c:pt idx="4">
                        <c:v>41517</c:v>
                      </c:pt>
                      <c:pt idx="5">
                        <c:v>41658</c:v>
                      </c:pt>
                      <c:pt idx="6">
                        <c:v>41482</c:v>
                      </c:pt>
                      <c:pt idx="7">
                        <c:v>41407</c:v>
                      </c:pt>
                      <c:pt idx="8">
                        <c:v>41080</c:v>
                      </c:pt>
                      <c:pt idx="9">
                        <c:v>40691</c:v>
                      </c:pt>
                      <c:pt idx="10">
                        <c:v>40736</c:v>
                      </c:pt>
                      <c:pt idx="11">
                        <c:v>40780</c:v>
                      </c:pt>
                      <c:pt idx="12">
                        <c:v>40453</c:v>
                      </c:pt>
                      <c:pt idx="13">
                        <c:v>40448</c:v>
                      </c:pt>
                      <c:pt idx="14">
                        <c:v>40289</c:v>
                      </c:pt>
                      <c:pt idx="15">
                        <c:v>40117</c:v>
                      </c:pt>
                      <c:pt idx="16">
                        <c:v>39990</c:v>
                      </c:pt>
                      <c:pt idx="17">
                        <c:v>39925</c:v>
                      </c:pt>
                      <c:pt idx="18">
                        <c:v>40057</c:v>
                      </c:pt>
                      <c:pt idx="19">
                        <c:v>39986</c:v>
                      </c:pt>
                      <c:pt idx="20">
                        <c:v>40281</c:v>
                      </c:pt>
                      <c:pt idx="21">
                        <c:v>40377</c:v>
                      </c:pt>
                      <c:pt idx="22">
                        <c:v>40176</c:v>
                      </c:pt>
                      <c:pt idx="23">
                        <c:v>40065</c:v>
                      </c:pt>
                      <c:pt idx="24">
                        <c:v>39860</c:v>
                      </c:pt>
                      <c:pt idx="25">
                        <c:v>39684</c:v>
                      </c:pt>
                      <c:pt idx="26">
                        <c:v>39908</c:v>
                      </c:pt>
                      <c:pt idx="27">
                        <c:v>39891</c:v>
                      </c:pt>
                      <c:pt idx="28">
                        <c:v>40183</c:v>
                      </c:pt>
                      <c:pt idx="29">
                        <c:v>40238</c:v>
                      </c:pt>
                      <c:pt idx="30">
                        <c:v>40478</c:v>
                      </c:pt>
                      <c:pt idx="31">
                        <c:v>40487</c:v>
                      </c:pt>
                      <c:pt idx="32">
                        <c:v>40857</c:v>
                      </c:pt>
                      <c:pt idx="33">
                        <c:v>41063</c:v>
                      </c:pt>
                      <c:pt idx="34">
                        <c:v>41203</c:v>
                      </c:pt>
                      <c:pt idx="35">
                        <c:v>39520</c:v>
                      </c:pt>
                      <c:pt idx="36">
                        <c:v>36416</c:v>
                      </c:pt>
                      <c:pt idx="37">
                        <c:v>33105</c:v>
                      </c:pt>
                      <c:pt idx="38">
                        <c:v>29554</c:v>
                      </c:pt>
                      <c:pt idx="39">
                        <c:v>26032</c:v>
                      </c:pt>
                      <c:pt idx="40">
                        <c:v>22607</c:v>
                      </c:pt>
                      <c:pt idx="41">
                        <c:v>20011</c:v>
                      </c:pt>
                      <c:pt idx="42">
                        <c:v>16850</c:v>
                      </c:pt>
                      <c:pt idx="43">
                        <c:v>14087</c:v>
                      </c:pt>
                      <c:pt idx="44">
                        <c:v>11100</c:v>
                      </c:pt>
                      <c:pt idx="45">
                        <c:v>8129</c:v>
                      </c:pt>
                      <c:pt idx="46">
                        <c:v>5686</c:v>
                      </c:pt>
                      <c:pt idx="47">
                        <c:v>4301</c:v>
                      </c:pt>
                      <c:pt idx="48">
                        <c:v>4271</c:v>
                      </c:pt>
                      <c:pt idx="49">
                        <c:v>4230</c:v>
                      </c:pt>
                      <c:pt idx="50">
                        <c:v>4180</c:v>
                      </c:pt>
                      <c:pt idx="51">
                        <c:v>3878</c:v>
                      </c:pt>
                      <c:pt idx="52">
                        <c:v>3644</c:v>
                      </c:pt>
                      <c:pt idx="53">
                        <c:v>3897</c:v>
                      </c:pt>
                      <c:pt idx="54">
                        <c:v>4430</c:v>
                      </c:pt>
                      <c:pt idx="55">
                        <c:v>5682</c:v>
                      </c:pt>
                      <c:pt idx="56">
                        <c:v>6263</c:v>
                      </c:pt>
                      <c:pt idx="57">
                        <c:v>7018</c:v>
                      </c:pt>
                      <c:pt idx="58">
                        <c:v>7999</c:v>
                      </c:pt>
                      <c:pt idx="59">
                        <c:v>9788</c:v>
                      </c:pt>
                      <c:pt idx="60">
                        <c:v>11873</c:v>
                      </c:pt>
                      <c:pt idx="61">
                        <c:v>14517</c:v>
                      </c:pt>
                    </c:numCache>
                  </c:numRef>
                </c:val>
                <c:extLst>
                  <c:ext xmlns:c16="http://schemas.microsoft.com/office/drawing/2014/chart" uri="{C3380CC4-5D6E-409C-BE32-E72D297353CC}">
                    <c16:uniqueId val="{00000000-5A8A-4895-8C3E-188F41349FC4}"/>
                  </c:ext>
                </c:extLst>
              </c15:ser>
            </c15:filteredBarSeries>
            <c15:filteredBarSeries>
              <c15:ser>
                <c:idx val="2"/>
                <c:order val="2"/>
                <c:tx>
                  <c:strRef>
                    <c:extLst>
                      <c:ext xmlns:c15="http://schemas.microsoft.com/office/drawing/2012/chart" uri="{02D57815-91ED-43cb-92C2-25804820EDAC}">
                        <c15:formulaRef>
                          <c15:sqref>'Overseas visits'!$D$8</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'Overseas visits'!$A$9:$A$74</c15:sqref>
                        </c15:fullRef>
                        <c15:formulaRef>
                          <c15:sqref>'Overseas visits'!$A$13:$A$74</c15:sqref>
                        </c15:formulaRef>
                      </c:ext>
                    </c:extLst>
                    <c:strCache>
                      <c:ptCount val="62"/>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strCache>
                  </c:strRef>
                </c:cat>
                <c:val>
                  <c:numRef>
                    <c:extLst>
                      <c:ext xmlns:c15="http://schemas.microsoft.com/office/drawing/2012/chart" uri="{02D57815-91ED-43cb-92C2-25804820EDAC}">
                        <c15:fullRef>
                          <c15:sqref>'Overseas visits'!$D$9:$D$74</c15:sqref>
                        </c15:fullRef>
                        <c15:formulaRef>
                          <c15:sqref>'Overseas visits'!$D$13:$D$74</c15:sqref>
                        </c15:formulaRef>
                      </c:ext>
                    </c:extLst>
                    <c:numCache>
                      <c:formatCode>_(* #,##0_);_(* \(#,##0\);_(* "-"??_);_(@_)</c:formatCode>
                      <c:ptCount val="62"/>
                      <c:pt idx="0">
                        <c:v>26580</c:v>
                      </c:pt>
                      <c:pt idx="1">
                        <c:v>26656</c:v>
                      </c:pt>
                      <c:pt idx="2">
                        <c:v>26662</c:v>
                      </c:pt>
                      <c:pt idx="3">
                        <c:v>27319</c:v>
                      </c:pt>
                      <c:pt idx="4">
                        <c:v>27992</c:v>
                      </c:pt>
                      <c:pt idx="5">
                        <c:v>28515</c:v>
                      </c:pt>
                      <c:pt idx="6">
                        <c:v>28543</c:v>
                      </c:pt>
                      <c:pt idx="7">
                        <c:v>28663</c:v>
                      </c:pt>
                      <c:pt idx="8">
                        <c:v>28396</c:v>
                      </c:pt>
                      <c:pt idx="9">
                        <c:v>28284</c:v>
                      </c:pt>
                      <c:pt idx="10">
                        <c:v>28270</c:v>
                      </c:pt>
                      <c:pt idx="11">
                        <c:v>28515</c:v>
                      </c:pt>
                      <c:pt idx="12">
                        <c:v>28347</c:v>
                      </c:pt>
                      <c:pt idx="13">
                        <c:v>28386</c:v>
                      </c:pt>
                      <c:pt idx="14">
                        <c:v>28300</c:v>
                      </c:pt>
                      <c:pt idx="15">
                        <c:v>27643</c:v>
                      </c:pt>
                      <c:pt idx="16">
                        <c:v>27248</c:v>
                      </c:pt>
                      <c:pt idx="17">
                        <c:v>26613</c:v>
                      </c:pt>
                      <c:pt idx="18">
                        <c:v>26621</c:v>
                      </c:pt>
                      <c:pt idx="19">
                        <c:v>26375</c:v>
                      </c:pt>
                      <c:pt idx="20">
                        <c:v>26506</c:v>
                      </c:pt>
                      <c:pt idx="21">
                        <c:v>26444</c:v>
                      </c:pt>
                      <c:pt idx="22">
                        <c:v>26350</c:v>
                      </c:pt>
                      <c:pt idx="23">
                        <c:v>26116</c:v>
                      </c:pt>
                      <c:pt idx="24">
                        <c:v>25783</c:v>
                      </c:pt>
                      <c:pt idx="25">
                        <c:v>25745</c:v>
                      </c:pt>
                      <c:pt idx="26">
                        <c:v>26074</c:v>
                      </c:pt>
                      <c:pt idx="27">
                        <c:v>26300</c:v>
                      </c:pt>
                      <c:pt idx="28">
                        <c:v>26551</c:v>
                      </c:pt>
                      <c:pt idx="29">
                        <c:v>26866</c:v>
                      </c:pt>
                      <c:pt idx="30">
                        <c:v>27299</c:v>
                      </c:pt>
                      <c:pt idx="31">
                        <c:v>27670</c:v>
                      </c:pt>
                      <c:pt idx="32">
                        <c:v>28447</c:v>
                      </c:pt>
                      <c:pt idx="33">
                        <c:v>28827</c:v>
                      </c:pt>
                      <c:pt idx="34">
                        <c:v>29047</c:v>
                      </c:pt>
                      <c:pt idx="35">
                        <c:v>27987</c:v>
                      </c:pt>
                      <c:pt idx="36">
                        <c:v>26245</c:v>
                      </c:pt>
                      <c:pt idx="37">
                        <c:v>23973</c:v>
                      </c:pt>
                      <c:pt idx="38">
                        <c:v>21309</c:v>
                      </c:pt>
                      <c:pt idx="39">
                        <c:v>18288</c:v>
                      </c:pt>
                      <c:pt idx="40">
                        <c:v>15297</c:v>
                      </c:pt>
                      <c:pt idx="41">
                        <c:v>13152</c:v>
                      </c:pt>
                      <c:pt idx="42">
                        <c:v>10777</c:v>
                      </c:pt>
                      <c:pt idx="43">
                        <c:v>8732</c:v>
                      </c:pt>
                      <c:pt idx="44">
                        <c:v>6209</c:v>
                      </c:pt>
                      <c:pt idx="45">
                        <c:v>4259</c:v>
                      </c:pt>
                      <c:pt idx="46">
                        <c:v>2803</c:v>
                      </c:pt>
                      <c:pt idx="47">
                        <c:v>2112</c:v>
                      </c:pt>
                      <c:pt idx="48">
                        <c:v>2117</c:v>
                      </c:pt>
                      <c:pt idx="49">
                        <c:v>2176</c:v>
                      </c:pt>
                      <c:pt idx="50">
                        <c:v>2280</c:v>
                      </c:pt>
                      <c:pt idx="51">
                        <c:v>2644</c:v>
                      </c:pt>
                      <c:pt idx="52">
                        <c:v>2751</c:v>
                      </c:pt>
                      <c:pt idx="53">
                        <c:v>3019</c:v>
                      </c:pt>
                      <c:pt idx="54">
                        <c:v>3616</c:v>
                      </c:pt>
                      <c:pt idx="55">
                        <c:v>4646</c:v>
                      </c:pt>
                      <c:pt idx="56">
                        <c:v>5446</c:v>
                      </c:pt>
                      <c:pt idx="57">
                        <c:v>5990</c:v>
                      </c:pt>
                      <c:pt idx="58">
                        <c:v>6648</c:v>
                      </c:pt>
                      <c:pt idx="59">
                        <c:v>7859</c:v>
                      </c:pt>
                      <c:pt idx="60">
                        <c:v>9432</c:v>
                      </c:pt>
                      <c:pt idx="61">
                        <c:v>11408</c:v>
                      </c:pt>
                    </c:numCache>
                  </c:numRef>
                </c:val>
                <c:extLst xmlns:c15="http://schemas.microsoft.com/office/drawing/2012/chart">
                  <c:ext xmlns:c16="http://schemas.microsoft.com/office/drawing/2014/chart" uri="{C3380CC4-5D6E-409C-BE32-E72D297353CC}">
                    <c16:uniqueId val="{00000002-5A8A-4895-8C3E-188F41349FC4}"/>
                  </c:ext>
                </c:extLst>
              </c15:ser>
            </c15:filteredBarSeries>
          </c:ext>
        </c:extLst>
      </c:barChart>
      <c:catAx>
        <c:axId val="1240494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1248"/>
        <c:crosses val="autoZero"/>
        <c:auto val="1"/>
        <c:lblAlgn val="ctr"/>
        <c:lblOffset val="100"/>
        <c:tickLblSkip val="12"/>
        <c:noMultiLvlLbl val="0"/>
      </c:catAx>
      <c:valAx>
        <c:axId val="1240491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485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All Employee Jobs in Tourism Related Industries</a:t>
            </a:r>
            <a:br>
              <a:rPr lang="en-GB"/>
            </a:br>
            <a:r>
              <a:rPr lang="en-GB"/>
              <a:t>(% of all jobs = bar chart plotted on secondary axis)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'employees chart'!$A$10</c:f>
              <c:strCache>
                <c:ptCount val="1"/>
                <c:pt idx="0">
                  <c:v>% tourism related jobs</c:v>
                </c:pt>
              </c:strCache>
            </c:strRef>
          </c:tx>
          <c:spPr>
            <a:solidFill>
              <a:srgbClr val="0070C0"/>
            </a:solidFill>
            <a:ln>
              <a:noFill/>
            </a:ln>
            <a:effectLst/>
          </c:spPr>
          <c:invertIfNegative val="0"/>
          <c:cat>
            <c:strRef>
              <c:f>'employees chart'!$B$9:$F$9</c:f>
              <c:strCache>
                <c:ptCount val="5"/>
                <c:pt idx="0">
                  <c:v>2013</c:v>
                </c:pt>
                <c:pt idx="1">
                  <c:v>2015</c:v>
                </c:pt>
                <c:pt idx="2">
                  <c:v>2017</c:v>
                </c:pt>
                <c:pt idx="3">
                  <c:v>2019</c:v>
                </c:pt>
                <c:pt idx="4">
                  <c:v>2021</c:v>
                </c:pt>
              </c:strCache>
            </c:strRef>
          </c:cat>
          <c:val>
            <c:numRef>
              <c:f>'employees chart'!$B$10:$F$10</c:f>
              <c:numCache>
                <c:formatCode>0%</c:formatCode>
                <c:ptCount val="5"/>
                <c:pt idx="0">
                  <c:v>8.3935572831948177E-2</c:v>
                </c:pt>
                <c:pt idx="1">
                  <c:v>8.5431003827891316E-2</c:v>
                </c:pt>
                <c:pt idx="2">
                  <c:v>8.7118530687467513E-2</c:v>
                </c:pt>
                <c:pt idx="3">
                  <c:v>9.1481590110070427E-2</c:v>
                </c:pt>
                <c:pt idx="4">
                  <c:v>8.379247897663672E-2</c:v>
                </c:pt>
              </c:numCache>
            </c:numRef>
          </c:val>
          <c:extLst>
            <c:ext xmlns:c16="http://schemas.microsoft.com/office/drawing/2014/chart" uri="{C3380CC4-5D6E-409C-BE32-E72D297353CC}">
              <c16:uniqueId val="{00000000-4E2E-4842-A0A0-B5E20D4EE29B}"/>
            </c:ext>
          </c:extLst>
        </c:ser>
        <c:dLbls>
          <c:showLegendKey val="0"/>
          <c:showVal val="0"/>
          <c:showCatName val="0"/>
          <c:showSerName val="0"/>
          <c:showPercent val="0"/>
          <c:showBubbleSize val="0"/>
        </c:dLbls>
        <c:gapWidth val="150"/>
        <c:axId val="833277248"/>
        <c:axId val="833276464"/>
      </c:barChart>
      <c:lineChart>
        <c:grouping val="standard"/>
        <c:varyColors val="0"/>
        <c:ser>
          <c:idx val="2"/>
          <c:order val="1"/>
          <c:tx>
            <c:strRef>
              <c:f>'employees chart'!$A$11</c:f>
              <c:strCache>
                <c:ptCount val="1"/>
                <c:pt idx="0">
                  <c:v>All tourism related jobs</c:v>
                </c:pt>
              </c:strCache>
            </c:strRef>
          </c:tx>
          <c:spPr>
            <a:ln w="28575" cap="rnd">
              <a:solidFill>
                <a:schemeClr val="accent3"/>
              </a:solidFill>
              <a:round/>
            </a:ln>
            <a:effectLst/>
          </c:spPr>
          <c:marker>
            <c:symbol val="none"/>
          </c:marker>
          <c:cat>
            <c:strRef>
              <c:f>'employees chart'!$B$9:$F$9</c:f>
              <c:strCache>
                <c:ptCount val="5"/>
                <c:pt idx="0">
                  <c:v>2013</c:v>
                </c:pt>
                <c:pt idx="1">
                  <c:v>2015</c:v>
                </c:pt>
                <c:pt idx="2">
                  <c:v>2017</c:v>
                </c:pt>
                <c:pt idx="3">
                  <c:v>2019</c:v>
                </c:pt>
                <c:pt idx="4">
                  <c:v>2021</c:v>
                </c:pt>
              </c:strCache>
            </c:strRef>
          </c:cat>
          <c:val>
            <c:numRef>
              <c:f>'employees chart'!$B$11:$F$11</c:f>
              <c:numCache>
                <c:formatCode>General</c:formatCode>
                <c:ptCount val="5"/>
                <c:pt idx="0">
                  <c:v>58041.532548864998</c:v>
                </c:pt>
                <c:pt idx="1">
                  <c:v>61263</c:v>
                </c:pt>
                <c:pt idx="2">
                  <c:v>64856</c:v>
                </c:pt>
                <c:pt idx="3">
                  <c:v>70803</c:v>
                </c:pt>
                <c:pt idx="4">
                  <c:v>65425</c:v>
                </c:pt>
              </c:numCache>
            </c:numRef>
          </c:val>
          <c:smooth val="0"/>
          <c:extLst>
            <c:ext xmlns:c16="http://schemas.microsoft.com/office/drawing/2014/chart" uri="{C3380CC4-5D6E-409C-BE32-E72D297353CC}">
              <c16:uniqueId val="{00000001-4E2E-4842-A0A0-B5E20D4EE29B}"/>
            </c:ext>
          </c:extLst>
        </c:ser>
        <c:dLbls>
          <c:showLegendKey val="0"/>
          <c:showVal val="0"/>
          <c:showCatName val="0"/>
          <c:showSerName val="0"/>
          <c:showPercent val="0"/>
          <c:showBubbleSize val="0"/>
        </c:dLbls>
        <c:marker val="1"/>
        <c:smooth val="0"/>
        <c:axId val="833279208"/>
        <c:axId val="833276856"/>
      </c:lineChart>
      <c:catAx>
        <c:axId val="83327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6856"/>
        <c:crosses val="autoZero"/>
        <c:auto val="1"/>
        <c:lblAlgn val="ctr"/>
        <c:lblOffset val="100"/>
        <c:noMultiLvlLbl val="0"/>
      </c:catAx>
      <c:valAx>
        <c:axId val="833276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920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83327646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7248"/>
        <c:crosses val="max"/>
        <c:crossBetween val="between"/>
      </c:valAx>
      <c:catAx>
        <c:axId val="833277248"/>
        <c:scaling>
          <c:orientation val="minMax"/>
        </c:scaling>
        <c:delete val="1"/>
        <c:axPos val="b"/>
        <c:numFmt formatCode="General" sourceLinked="1"/>
        <c:majorTickMark val="out"/>
        <c:minorTickMark val="none"/>
        <c:tickLblPos val="nextTo"/>
        <c:crossAx val="8332764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8043075497918"/>
          <c:y val="4.0643143555274881E-2"/>
          <c:w val="0.71155106530801293"/>
          <c:h val="0.95935685644472513"/>
        </c:manualLayout>
      </c:layout>
      <c:doughnutChart>
        <c:varyColors val="1"/>
        <c:ser>
          <c:idx val="0"/>
          <c:order val="0"/>
          <c:tx>
            <c:strRef>
              <c:f>'NI HSS - expend chart'!$B$5</c:f>
              <c:strCache>
                <c:ptCount val="1"/>
                <c:pt idx="0">
                  <c:v>All spend (£)</c:v>
                </c:pt>
              </c:strCache>
            </c:strRef>
          </c:tx>
          <c:dPt>
            <c:idx val="0"/>
            <c:bubble3D val="0"/>
            <c:spPr>
              <a:solidFill>
                <a:schemeClr val="accent5"/>
              </a:solidFill>
              <a:ln w="19050">
                <a:solidFill>
                  <a:schemeClr val="accent5"/>
                </a:solidFill>
              </a:ln>
              <a:effectLst/>
            </c:spPr>
            <c:extLst>
              <c:ext xmlns:c16="http://schemas.microsoft.com/office/drawing/2014/chart" uri="{C3380CC4-5D6E-409C-BE32-E72D297353CC}">
                <c16:uniqueId val="{00000009-116F-47A9-A40D-DB24EA55B317}"/>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2-116F-47A9-A40D-DB24EA55B317}"/>
              </c:ext>
            </c:extLst>
          </c:dPt>
          <c:dLbls>
            <c:dLbl>
              <c:idx val="0"/>
              <c:tx>
                <c:rich>
                  <a:bodyPr/>
                  <a:lstStyle/>
                  <a:p>
                    <a:fld id="{9AED4F46-4F5F-4298-9024-89E7ED490CD1}" type="CATEGORYNAME">
                      <a:rPr lang="en-US"/>
                      <a:pPr/>
                      <a:t>[CATEGORY NAME]</a:t>
                    </a:fld>
                    <a:r>
                      <a:rPr lang="en-US" baseline="0"/>
                      <a:t>
8%</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16F-47A9-A40D-DB24EA55B317}"/>
                </c:ext>
              </c:extLst>
            </c:dLbl>
            <c:dLbl>
              <c:idx val="1"/>
              <c:tx>
                <c:rich>
                  <a:bodyPr/>
                  <a:lstStyle/>
                  <a:p>
                    <a:fld id="{91EAEE71-5E2A-4344-B7B5-74023377194C}" type="CATEGORYNAME">
                      <a:rPr lang="en-US"/>
                      <a:pPr/>
                      <a:t>[CATEGORY NAME]</a:t>
                    </a:fld>
                    <a:r>
                      <a:rPr lang="en-US" baseline="0"/>
                      <a:t>
92%</a:t>
                    </a:r>
                  </a:p>
                </c:rich>
              </c:tx>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116F-47A9-A40D-DB24EA55B31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HSS - expend chart'!$A$6:$A$7</c:f>
              <c:strCache>
                <c:ptCount val="2"/>
                <c:pt idx="0">
                  <c:v>Accommodation and food service activities</c:v>
                </c:pt>
                <c:pt idx="1">
                  <c:v>All other industries</c:v>
                </c:pt>
              </c:strCache>
            </c:strRef>
          </c:cat>
          <c:val>
            <c:numRef>
              <c:f>'NI HSS - expend chart'!$B$6:$B$7</c:f>
              <c:numCache>
                <c:formatCode>General</c:formatCode>
                <c:ptCount val="2"/>
                <c:pt idx="0">
                  <c:v>10201406</c:v>
                </c:pt>
                <c:pt idx="1">
                  <c:v>126300749</c:v>
                </c:pt>
              </c:numCache>
            </c:numRef>
          </c:val>
          <c:extLst>
            <c:ext xmlns:c16="http://schemas.microsoft.com/office/drawing/2014/chart" uri="{C3380CC4-5D6E-409C-BE32-E72D297353CC}">
              <c16:uniqueId val="{00000000-116F-47A9-A40D-DB24EA55B317}"/>
            </c:ext>
          </c:extLst>
        </c:ser>
        <c:dLbls>
          <c:showLegendKey val="0"/>
          <c:showVal val="0"/>
          <c:showCatName val="0"/>
          <c:showSerName val="0"/>
          <c:showPercent val="0"/>
          <c:showBubbleSize val="0"/>
          <c:showLeaderLines val="1"/>
        </c:dLbls>
        <c:firstSliceAng val="0"/>
        <c:holeSize val="3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Self catering occupancy rate (%)</a:t>
            </a:r>
          </a:p>
        </c:rich>
      </c:tx>
      <c:layout>
        <c:manualLayout>
          <c:xMode val="edge"/>
          <c:yMode val="edge"/>
          <c:x val="2.0839515463520811E-2"/>
          <c:y val="3.027379909957298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384963919164104E-2"/>
          <c:y val="0.1705678284071532"/>
          <c:w val="0.93075444080049152"/>
          <c:h val="0.62796242234889721"/>
        </c:manualLayout>
      </c:layout>
      <c:lineChart>
        <c:grouping val="standard"/>
        <c:varyColors val="0"/>
        <c:ser>
          <c:idx val="0"/>
          <c:order val="0"/>
          <c:tx>
            <c:strRef>
              <c:f>'SC Occupancy'!$A$11</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3-EE63-425B-A439-BF6FA4B1B231}"/>
              </c:ext>
            </c:extLst>
          </c:dPt>
          <c:dPt>
            <c:idx val="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F599-44DD-BFFA-3148F1AEE589}"/>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Occupancy'!$B$11:$J$11</c:f>
              <c:numCache>
                <c:formatCode>0%</c:formatCode>
                <c:ptCount val="9"/>
                <c:pt idx="0">
                  <c:v>0.31</c:v>
                </c:pt>
                <c:pt idx="1">
                  <c:v>0.33</c:v>
                </c:pt>
                <c:pt idx="2">
                  <c:v>0.36</c:v>
                </c:pt>
                <c:pt idx="3">
                  <c:v>0.36</c:v>
                </c:pt>
                <c:pt idx="4">
                  <c:v>0.34</c:v>
                </c:pt>
                <c:pt idx="5">
                  <c:v>0.32</c:v>
                </c:pt>
                <c:pt idx="6">
                  <c:v>0.31</c:v>
                </c:pt>
                <c:pt idx="7">
                  <c:v>0.19201480984086777</c:v>
                </c:pt>
                <c:pt idx="8">
                  <c:v>0.23929457119346803</c:v>
                </c:pt>
              </c:numCache>
            </c:numRef>
          </c:val>
          <c:smooth val="0"/>
          <c:extLst>
            <c:ext xmlns:c16="http://schemas.microsoft.com/office/drawing/2014/chart" uri="{C3380CC4-5D6E-409C-BE32-E72D297353CC}">
              <c16:uniqueId val="{00000000-EE63-425B-A439-BF6FA4B1B231}"/>
            </c:ext>
          </c:extLst>
        </c:ser>
        <c:ser>
          <c:idx val="1"/>
          <c:order val="1"/>
          <c:tx>
            <c:strRef>
              <c:f>'SC Occupancy'!$A$12</c:f>
              <c:strCache>
                <c:ptCount val="1"/>
                <c:pt idx="0">
                  <c:v>Peak Season Self Catering Occupancy (%)</c:v>
                </c:pt>
              </c:strCache>
            </c:strRef>
          </c:tx>
          <c:spPr>
            <a:ln w="28575" cap="rnd">
              <a:solidFill>
                <a:srgbClr val="002060"/>
              </a:solidFill>
              <a:round/>
            </a:ln>
            <a:effectLst/>
          </c:spPr>
          <c:marker>
            <c:symbol val="none"/>
          </c:marker>
          <c:dPt>
            <c:idx val="7"/>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2-EE63-425B-A439-BF6FA4B1B231}"/>
              </c:ext>
            </c:extLst>
          </c:dPt>
          <c:dPt>
            <c:idx val="8"/>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4-F599-44DD-BFFA-3148F1AEE589}"/>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Occupancy'!$B$12:$J$12</c:f>
              <c:numCache>
                <c:formatCode>0%</c:formatCode>
                <c:ptCount val="9"/>
                <c:pt idx="0">
                  <c:v>0.42</c:v>
                </c:pt>
                <c:pt idx="1">
                  <c:v>0.45</c:v>
                </c:pt>
                <c:pt idx="2">
                  <c:v>0.48</c:v>
                </c:pt>
                <c:pt idx="3">
                  <c:v>0.49</c:v>
                </c:pt>
                <c:pt idx="4">
                  <c:v>0.45</c:v>
                </c:pt>
                <c:pt idx="5">
                  <c:v>0.43</c:v>
                </c:pt>
                <c:pt idx="6">
                  <c:v>0.42</c:v>
                </c:pt>
                <c:pt idx="7">
                  <c:v>0.22712251226000676</c:v>
                </c:pt>
                <c:pt idx="8">
                  <c:v>0.37485285761248821</c:v>
                </c:pt>
              </c:numCache>
            </c:numRef>
          </c:val>
          <c:smooth val="0"/>
          <c:extLst>
            <c:ext xmlns:c16="http://schemas.microsoft.com/office/drawing/2014/chart" uri="{C3380CC4-5D6E-409C-BE32-E72D297353CC}">
              <c16:uniqueId val="{00000001-EE63-425B-A439-BF6FA4B1B231}"/>
            </c:ext>
          </c:extLst>
        </c:ser>
        <c:dLbls>
          <c:showLegendKey val="0"/>
          <c:showVal val="0"/>
          <c:showCatName val="0"/>
          <c:showSerName val="0"/>
          <c:showPercent val="0"/>
          <c:showBubbleSize val="0"/>
        </c:dLbls>
        <c:smooth val="0"/>
        <c:axId val="1301641072"/>
        <c:axId val="1301643040"/>
        <c:extLst>
          <c:ext xmlns:c15="http://schemas.microsoft.com/office/drawing/2012/chart" uri="{02D57815-91ED-43cb-92C2-25804820EDAC}">
            <c15:filteredLineSeries>
              <c15:ser>
                <c:idx val="2"/>
                <c:order val="2"/>
                <c:tx>
                  <c:strRef>
                    <c:extLst>
                      <c:ext uri="{02D57815-91ED-43cb-92C2-25804820EDAC}">
                        <c15:formulaRef>
                          <c15:sqref>'SC Occupancy'!$A$13</c15:sqref>
                        </c15:formulaRef>
                      </c:ext>
                    </c:extLst>
                    <c:strCache>
                      <c:ptCount val="1"/>
                      <c:pt idx="0">
                        <c:v>Change year on year annual self catering occupancy (percentage points)</c:v>
                      </c:pt>
                    </c:strCache>
                  </c:strRef>
                </c:tx>
                <c:spPr>
                  <a:ln w="28575" cap="rnd">
                    <a:solidFill>
                      <a:schemeClr val="accent3"/>
                    </a:solidFill>
                    <a:round/>
                  </a:ln>
                  <a:effectLst/>
                </c:spPr>
                <c:marker>
                  <c:symbol val="none"/>
                </c:marker>
                <c:cat>
                  <c:strRef>
                    <c:extLst>
                      <c:ex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uri="{02D57815-91ED-43cb-92C2-25804820EDAC}">
                        <c15:formulaRef>
                          <c15:sqref>'SC Occupancy'!$B$13:$J$13</c15:sqref>
                        </c15:formulaRef>
                      </c:ext>
                    </c:extLst>
                    <c:numCache>
                      <c:formatCode>0%\ "points"</c:formatCode>
                      <c:ptCount val="9"/>
                      <c:pt idx="1">
                        <c:v>2.0000000000000018E-2</c:v>
                      </c:pt>
                      <c:pt idx="2">
                        <c:v>2.9999999999999971E-2</c:v>
                      </c:pt>
                      <c:pt idx="3">
                        <c:v>0</c:v>
                      </c:pt>
                      <c:pt idx="4">
                        <c:v>-1.9999999999999962E-2</c:v>
                      </c:pt>
                      <c:pt idx="5">
                        <c:v>-2.0000000000000018E-2</c:v>
                      </c:pt>
                      <c:pt idx="6">
                        <c:v>-1.0000000000000009E-2</c:v>
                      </c:pt>
                      <c:pt idx="7">
                        <c:v>-0.11798519015913222</c:v>
                      </c:pt>
                      <c:pt idx="8">
                        <c:v>4.7279761352600258E-2</c:v>
                      </c:pt>
                    </c:numCache>
                  </c:numRef>
                </c:val>
                <c:smooth val="0"/>
                <c:extLst>
                  <c:ext xmlns:c16="http://schemas.microsoft.com/office/drawing/2014/chart" uri="{C3380CC4-5D6E-409C-BE32-E72D297353CC}">
                    <c16:uniqueId val="{00000004-EE63-425B-A439-BF6FA4B1B231}"/>
                  </c:ext>
                </c:extLst>
              </c15:ser>
            </c15:filteredLineSeries>
            <c15:filteredLineSeries>
              <c15:ser>
                <c:idx val="3"/>
                <c:order val="3"/>
                <c:tx>
                  <c:strRef>
                    <c:extLst>
                      <c:ext xmlns:c15="http://schemas.microsoft.com/office/drawing/2012/chart" uri="{02D57815-91ED-43cb-92C2-25804820EDAC}">
                        <c15:formulaRef>
                          <c15:sqref>'SC Occupancy'!$A$14</c15:sqref>
                        </c15:formulaRef>
                      </c:ext>
                    </c:extLst>
                    <c:strCache>
                      <c:ptCount val="1"/>
                      <c:pt idx="0">
                        <c:v>Change year on year peak Season Self Catering Occupancy (percentage points)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ormulaRef>
                          <c15:sqref>'SC Occupancy'!$B$14:$J$14</c15:sqref>
                        </c15:formulaRef>
                      </c:ext>
                    </c:extLst>
                    <c:numCache>
                      <c:formatCode>0%\ "points"</c:formatCode>
                      <c:ptCount val="9"/>
                      <c:pt idx="1">
                        <c:v>3.0000000000000027E-2</c:v>
                      </c:pt>
                      <c:pt idx="2">
                        <c:v>2.9999999999999971E-2</c:v>
                      </c:pt>
                      <c:pt idx="3">
                        <c:v>1.0000000000000009E-2</c:v>
                      </c:pt>
                      <c:pt idx="4">
                        <c:v>-3.999999999999998E-2</c:v>
                      </c:pt>
                      <c:pt idx="5">
                        <c:v>-2.0000000000000018E-2</c:v>
                      </c:pt>
                      <c:pt idx="6">
                        <c:v>-1.0000000000000009E-2</c:v>
                      </c:pt>
                      <c:pt idx="7">
                        <c:v>-0.19287748773999322</c:v>
                      </c:pt>
                      <c:pt idx="8">
                        <c:v>0.14773034535248145</c:v>
                      </c:pt>
                    </c:numCache>
                  </c:numRef>
                </c:val>
                <c:smooth val="0"/>
                <c:extLst xmlns:c15="http://schemas.microsoft.com/office/drawing/2012/chart">
                  <c:ext xmlns:c16="http://schemas.microsoft.com/office/drawing/2014/chart" uri="{C3380CC4-5D6E-409C-BE32-E72D297353CC}">
                    <c16:uniqueId val="{00000005-EE63-425B-A439-BF6FA4B1B231}"/>
                  </c:ext>
                </c:extLst>
              </c15:ser>
            </c15:filteredLineSeries>
          </c:ext>
        </c:extLst>
      </c:lineChart>
      <c:catAx>
        <c:axId val="1301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3040"/>
        <c:crosses val="autoZero"/>
        <c:auto val="1"/>
        <c:lblAlgn val="ctr"/>
        <c:lblOffset val="100"/>
        <c:noMultiLvlLbl val="0"/>
      </c:catAx>
      <c:valAx>
        <c:axId val="1301643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1072"/>
        <c:crosses val="autoZero"/>
        <c:crossBetween val="between"/>
        <c:majorUnit val="0.25"/>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All transactions (37m)</a:t>
            </a:r>
          </a:p>
        </c:rich>
      </c:tx>
      <c:layout>
        <c:manualLayout>
          <c:xMode val="edge"/>
          <c:yMode val="edge"/>
          <c:x val="0.40016943094879098"/>
          <c:y val="0.4910026479764391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HSS - transaction chart'!$B$5</c:f>
              <c:strCache>
                <c:ptCount val="1"/>
                <c:pt idx="0">
                  <c:v>All transactions (N)</c:v>
                </c:pt>
              </c:strCache>
            </c:strRef>
          </c:tx>
          <c:dPt>
            <c:idx val="0"/>
            <c:bubble3D val="0"/>
            <c:spPr>
              <a:solidFill>
                <a:schemeClr val="accent5"/>
              </a:solidFill>
              <a:ln w="19050">
                <a:solidFill>
                  <a:schemeClr val="accent5"/>
                </a:solidFill>
              </a:ln>
              <a:effectLst/>
            </c:spPr>
            <c:extLst>
              <c:ext xmlns:c16="http://schemas.microsoft.com/office/drawing/2014/chart" uri="{C3380CC4-5D6E-409C-BE32-E72D297353CC}">
                <c16:uniqueId val="{00000004-E455-4A52-94CE-C59CE118204C}"/>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9-E455-4A52-94CE-C59CE118204C}"/>
              </c:ext>
            </c:extLst>
          </c:dPt>
          <c:dLbls>
            <c:dLbl>
              <c:idx val="0"/>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fld id="{03B18FCC-2724-4260-9B2D-5160269353A4}" type="CATEGORYNAME">
                      <a:rPr lang="en-US"/>
                      <a:pPr>
                        <a:defRPr sz="1200">
                          <a:solidFill>
                            <a:schemeClr val="bg1"/>
                          </a:solidFill>
                        </a:defRPr>
                      </a:pPr>
                      <a:t>[CATEGORY NAME]</a:t>
                    </a:fld>
                    <a:r>
                      <a:rPr lang="en-US" baseline="0"/>
                      <a:t>,  </a:t>
                    </a:r>
                    <a:fld id="{E7FE0742-F7BC-4618-82F4-F150CCAF9A0E}"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455-4A52-94CE-C59CE118204C}"/>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fld id="{3F4747A1-4F5E-4B21-BD03-A770DD4190DF}" type="CATEGORYNAME">
                      <a:rPr lang="en-US" sz="1200">
                        <a:solidFill>
                          <a:schemeClr val="bg1"/>
                        </a:solidFill>
                      </a:rPr>
                      <a:pPr>
                        <a:defRPr sz="1200">
                          <a:solidFill>
                            <a:schemeClr val="bg1"/>
                          </a:solidFill>
                        </a:defRPr>
                      </a:pPr>
                      <a:t>[CATEGORY NAME]</a:t>
                    </a:fld>
                    <a:r>
                      <a:rPr lang="en-US" sz="1200" baseline="0">
                        <a:solidFill>
                          <a:schemeClr val="bg1"/>
                        </a:solidFill>
                      </a:rPr>
                      <a:t>
</a:t>
                    </a:r>
                    <a:fld id="{FDF0C096-D77F-4E65-8133-6134BE986D2B}" type="PERCENTAGE">
                      <a:rPr lang="en-US" sz="1200" baseline="0">
                        <a:solidFill>
                          <a:schemeClr val="bg1"/>
                        </a:solidFill>
                      </a:rPr>
                      <a:pPr>
                        <a:defRPr sz="1200">
                          <a:solidFill>
                            <a:schemeClr val="bg1"/>
                          </a:solidFill>
                        </a:defRPr>
                      </a:pPr>
                      <a:t>[PERCENTAGE]</a:t>
                    </a:fld>
                    <a:endParaRPr lang="en-US" sz="120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455-4A52-94CE-C59CE1182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howLeaderLines val="0"/>
            <c:extLst>
              <c:ext xmlns:c15="http://schemas.microsoft.com/office/drawing/2012/chart" uri="{CE6537A1-D6FC-4f65-9D91-7224C49458BB}"/>
            </c:extLst>
          </c:dLbls>
          <c:cat>
            <c:strRef>
              <c:f>'NI HSS - transaction chart'!$A$6:$A$7</c:f>
              <c:strCache>
                <c:ptCount val="2"/>
                <c:pt idx="0">
                  <c:v>Accommodation and food service activities</c:v>
                </c:pt>
                <c:pt idx="1">
                  <c:v>Other services</c:v>
                </c:pt>
              </c:strCache>
            </c:strRef>
          </c:cat>
          <c:val>
            <c:numRef>
              <c:f>'NI HSS - transaction chart'!$B$6:$B$7</c:f>
              <c:numCache>
                <c:formatCode>0%</c:formatCode>
                <c:ptCount val="2"/>
                <c:pt idx="0">
                  <c:v>0.12</c:v>
                </c:pt>
                <c:pt idx="1">
                  <c:v>0.88</c:v>
                </c:pt>
              </c:numCache>
            </c:numRef>
          </c:val>
          <c:extLst>
            <c:ext xmlns:c16="http://schemas.microsoft.com/office/drawing/2014/chart" uri="{C3380CC4-5D6E-409C-BE32-E72D297353CC}">
              <c16:uniqueId val="{00000000-E455-4A52-94CE-C59CE118204C}"/>
            </c:ext>
          </c:extLst>
        </c:ser>
        <c:dLbls>
          <c:showLegendKey val="0"/>
          <c:showVal val="0"/>
          <c:showCatName val="0"/>
          <c:showSerName val="0"/>
          <c:showPercent val="0"/>
          <c:showBubbleSize val="0"/>
          <c:showLeaderLines val="0"/>
        </c:dLbls>
        <c:firstSliceAng val="0"/>
        <c:holeSize val="33"/>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HSS - av spend chart'!$B$5</c:f>
              <c:strCache>
                <c:ptCount val="1"/>
                <c:pt idx="0">
                  <c:v>All average transaction spend (£)</c:v>
                </c:pt>
              </c:strCache>
            </c:strRef>
          </c:tx>
          <c:spPr>
            <a:solidFill>
              <a:schemeClr val="accent1"/>
            </a:solidFill>
            <a:ln>
              <a:noFill/>
            </a:ln>
            <a:effectLst/>
          </c:spPr>
          <c:invertIfNegative val="0"/>
          <c:cat>
            <c:strRef>
              <c:f>'NI HSS - av spend chart'!$A$6:$A$7</c:f>
              <c:strCache>
                <c:ptCount val="2"/>
                <c:pt idx="0">
                  <c:v>Accommodation and food service activities</c:v>
                </c:pt>
                <c:pt idx="1">
                  <c:v>All services (including Accommodation and food service activities</c:v>
                </c:pt>
              </c:strCache>
            </c:strRef>
          </c:cat>
          <c:val>
            <c:numRef>
              <c:f>'NI HSS - av spend chart'!$B$6:$B$7</c:f>
              <c:numCache>
                <c:formatCode>_(* #,##0_);_(* \(#,##0\);_(* "-"??_);_(@_)</c:formatCode>
                <c:ptCount val="2"/>
                <c:pt idx="0">
                  <c:v>43</c:v>
                </c:pt>
                <c:pt idx="1">
                  <c:v>54</c:v>
                </c:pt>
              </c:numCache>
            </c:numRef>
          </c:val>
          <c:extLst>
            <c:ext xmlns:c16="http://schemas.microsoft.com/office/drawing/2014/chart" uri="{C3380CC4-5D6E-409C-BE32-E72D297353CC}">
              <c16:uniqueId val="{00000000-A7D1-4550-BA5B-F56F77E0FCF2}"/>
            </c:ext>
          </c:extLst>
        </c:ser>
        <c:dLbls>
          <c:showLegendKey val="0"/>
          <c:showVal val="0"/>
          <c:showCatName val="0"/>
          <c:showSerName val="0"/>
          <c:showPercent val="0"/>
          <c:showBubbleSize val="0"/>
        </c:dLbls>
        <c:gapWidth val="219"/>
        <c:overlap val="-27"/>
        <c:axId val="1053663152"/>
        <c:axId val="1053658232"/>
      </c:barChart>
      <c:catAx>
        <c:axId val="105366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3658232"/>
        <c:crosses val="autoZero"/>
        <c:auto val="1"/>
        <c:lblAlgn val="ctr"/>
        <c:lblOffset val="100"/>
        <c:noMultiLvlLbl val="0"/>
      </c:catAx>
      <c:valAx>
        <c:axId val="1053658232"/>
        <c:scaling>
          <c:orientation val="minMax"/>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366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percentage c</a:t>
            </a:r>
            <a:r>
              <a:rPr lang="en-GB"/>
              <a:t>hange in traffic count at NI-IE Border (%) (Rolling</a:t>
            </a:r>
            <a:r>
              <a:rPr lang="en-GB" baseline="0"/>
              <a:t>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IE traffic change'!$B$8</c:f>
              <c:strCache>
                <c:ptCount val="1"/>
                <c:pt idx="0">
                  <c:v>Car</c:v>
                </c:pt>
              </c:strCache>
            </c:strRef>
          </c:tx>
          <c:spPr>
            <a:solidFill>
              <a:schemeClr val="accent1"/>
            </a:solidFill>
            <a:ln>
              <a:noFill/>
            </a:ln>
            <a:effectLst/>
          </c:spPr>
          <c:invertIfNegative val="0"/>
          <c:cat>
            <c:strRef>
              <c:f>'NI IE traffic change'!$A$9:$A$100</c:f>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f>'NI IE traffic change'!$B$9:$B$100</c:f>
              <c:numCache>
                <c:formatCode>0%</c:formatCode>
                <c:ptCount val="92"/>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pt idx="82">
                  <c:v>0.12559193860655188</c:v>
                </c:pt>
                <c:pt idx="83">
                  <c:v>0.24771205006973582</c:v>
                </c:pt>
                <c:pt idx="84">
                  <c:v>0.39873277543740282</c:v>
                </c:pt>
                <c:pt idx="85">
                  <c:v>0.48243507829202081</c:v>
                </c:pt>
                <c:pt idx="86">
                  <c:v>0.45578281027607936</c:v>
                </c:pt>
                <c:pt idx="87">
                  <c:v>0.39536528457572712</c:v>
                </c:pt>
                <c:pt idx="88">
                  <c:v>0.3552182893513855</c:v>
                </c:pt>
                <c:pt idx="89">
                  <c:v>0.35084009527696519</c:v>
                </c:pt>
                <c:pt idx="90">
                  <c:v>0.35701693989865008</c:v>
                </c:pt>
                <c:pt idx="91">
                  <c:v>0.35592328037149779</c:v>
                </c:pt>
              </c:numCache>
            </c:numRef>
          </c:val>
          <c:extLst>
            <c:ext xmlns:c16="http://schemas.microsoft.com/office/drawing/2014/chart" uri="{C3380CC4-5D6E-409C-BE32-E72D297353CC}">
              <c16:uniqueId val="{00000000-2FE7-4AB8-BB27-8E8CACADF815}"/>
            </c:ext>
          </c:extLst>
        </c:ser>
        <c:ser>
          <c:idx val="4"/>
          <c:order val="4"/>
          <c:tx>
            <c:strRef>
              <c:f>'NI IE traffic change'!$F$8</c:f>
              <c:strCache>
                <c:ptCount val="1"/>
                <c:pt idx="0">
                  <c:v>Bus</c:v>
                </c:pt>
              </c:strCache>
            </c:strRef>
          </c:tx>
          <c:spPr>
            <a:solidFill>
              <a:schemeClr val="accent5"/>
            </a:solidFill>
            <a:ln>
              <a:noFill/>
            </a:ln>
            <a:effectLst/>
          </c:spPr>
          <c:invertIfNegative val="0"/>
          <c:cat>
            <c:strRef>
              <c:f>'NI IE traffic change'!$A$9:$A$100</c:f>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f>'NI IE traffic change'!$F$9:$F$100</c:f>
              <c:numCache>
                <c:formatCode>0%</c:formatCode>
                <c:ptCount val="92"/>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pt idx="82">
                  <c:v>0.11277864413900049</c:v>
                </c:pt>
                <c:pt idx="83">
                  <c:v>0.2170831808733219</c:v>
                </c:pt>
                <c:pt idx="84">
                  <c:v>0.34939118597680519</c:v>
                </c:pt>
                <c:pt idx="85">
                  <c:v>0.4353467731848315</c:v>
                </c:pt>
                <c:pt idx="86">
                  <c:v>0.42466484289592477</c:v>
                </c:pt>
                <c:pt idx="87">
                  <c:v>0.41773136258629567</c:v>
                </c:pt>
                <c:pt idx="88">
                  <c:v>0.41609332808508648</c:v>
                </c:pt>
                <c:pt idx="89">
                  <c:v>0.42672293080398171</c:v>
                </c:pt>
                <c:pt idx="90">
                  <c:v>0.43330832661569041</c:v>
                </c:pt>
                <c:pt idx="91">
                  <c:v>0.42441807711219987</c:v>
                </c:pt>
              </c:numCache>
            </c:numRef>
          </c:val>
          <c:extLst>
            <c:ext xmlns:c16="http://schemas.microsoft.com/office/drawing/2014/chart" uri="{C3380CC4-5D6E-409C-BE32-E72D297353CC}">
              <c16:uniqueId val="{00000001-2FE7-4AB8-BB27-8E8CACADF815}"/>
            </c:ext>
          </c:extLst>
        </c:ser>
        <c:ser>
          <c:idx val="5"/>
          <c:order val="5"/>
          <c:tx>
            <c:strRef>
              <c:f>'NI IE traffic change'!$G$8</c:f>
              <c:strCache>
                <c:ptCount val="1"/>
                <c:pt idx="0">
                  <c:v>Caravan</c:v>
                </c:pt>
              </c:strCache>
            </c:strRef>
          </c:tx>
          <c:spPr>
            <a:solidFill>
              <a:schemeClr val="accent6"/>
            </a:solidFill>
            <a:ln>
              <a:noFill/>
            </a:ln>
            <a:effectLst/>
          </c:spPr>
          <c:invertIfNegative val="0"/>
          <c:cat>
            <c:strRef>
              <c:f>'NI IE traffic change'!$A$9:$A$100</c:f>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f>'NI IE traffic change'!$G$9:$G$100</c:f>
              <c:numCache>
                <c:formatCode>0%</c:formatCode>
                <c:ptCount val="92"/>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pt idx="82">
                  <c:v>0.12922895547805624</c:v>
                </c:pt>
                <c:pt idx="83">
                  <c:v>0.15801323105994894</c:v>
                </c:pt>
                <c:pt idx="84">
                  <c:v>0.17891928890279876</c:v>
                </c:pt>
                <c:pt idx="85">
                  <c:v>0.1643704669099115</c:v>
                </c:pt>
                <c:pt idx="86">
                  <c:v>0.11206738420199396</c:v>
                </c:pt>
                <c:pt idx="87">
                  <c:v>7.4434167242659222E-2</c:v>
                </c:pt>
                <c:pt idx="88">
                  <c:v>4.8529660294185775E-2</c:v>
                </c:pt>
                <c:pt idx="89">
                  <c:v>4.53355060416675E-2</c:v>
                </c:pt>
                <c:pt idx="90">
                  <c:v>4.8056747061995815E-2</c:v>
                </c:pt>
                <c:pt idx="91">
                  <c:v>4.0774615196481949E-2</c:v>
                </c:pt>
              </c:numCache>
            </c:numRef>
          </c:val>
          <c:extLst>
            <c:ext xmlns:c16="http://schemas.microsoft.com/office/drawing/2014/chart" uri="{C3380CC4-5D6E-409C-BE32-E72D297353CC}">
              <c16:uniqueId val="{00000002-2FE7-4AB8-BB27-8E8CACADF815}"/>
            </c:ext>
          </c:extLst>
        </c:ser>
        <c:ser>
          <c:idx val="6"/>
          <c:order val="6"/>
          <c:tx>
            <c:strRef>
              <c:f>'NI IE traffic change'!$H$8</c:f>
              <c:strCache>
                <c:ptCount val="1"/>
                <c:pt idx="0">
                  <c:v>Motorbike</c:v>
                </c:pt>
              </c:strCache>
            </c:strRef>
          </c:tx>
          <c:spPr>
            <a:solidFill>
              <a:schemeClr val="accent1">
                <a:lumMod val="60000"/>
              </a:schemeClr>
            </a:solidFill>
            <a:ln>
              <a:noFill/>
            </a:ln>
            <a:effectLst/>
          </c:spPr>
          <c:invertIfNegative val="0"/>
          <c:cat>
            <c:strRef>
              <c:f>'NI IE traffic change'!$A$9:$A$100</c:f>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f>'NI IE traffic change'!$H$9:$H$100</c:f>
              <c:numCache>
                <c:formatCode>0%</c:formatCode>
                <c:ptCount val="92"/>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pt idx="82">
                  <c:v>0.11256782756201872</c:v>
                </c:pt>
                <c:pt idx="83">
                  <c:v>0.15053735211518363</c:v>
                </c:pt>
                <c:pt idx="84">
                  <c:v>0.15936247435073483</c:v>
                </c:pt>
                <c:pt idx="85">
                  <c:v>0.20419761639020384</c:v>
                </c:pt>
                <c:pt idx="86">
                  <c:v>0.17985205539948723</c:v>
                </c:pt>
                <c:pt idx="87">
                  <c:v>0.20260258585665464</c:v>
                </c:pt>
                <c:pt idx="88">
                  <c:v>0.1492894489117737</c:v>
                </c:pt>
                <c:pt idx="89">
                  <c:v>0.14588862386759388</c:v>
                </c:pt>
                <c:pt idx="90">
                  <c:v>0.17762294711125187</c:v>
                </c:pt>
                <c:pt idx="91">
                  <c:v>0.19026116522996298</c:v>
                </c:pt>
              </c:numCache>
            </c:numRef>
          </c:val>
          <c:extLst>
            <c:ext xmlns:c16="http://schemas.microsoft.com/office/drawing/2014/chart" uri="{C3380CC4-5D6E-409C-BE32-E72D297353CC}">
              <c16:uniqueId val="{00000003-2FE7-4AB8-BB27-8E8CACADF815}"/>
            </c:ext>
          </c:extLst>
        </c:ser>
        <c:ser>
          <c:idx val="7"/>
          <c:order val="7"/>
          <c:tx>
            <c:strRef>
              <c:f>'NI IE traffic change'!$I$8</c:f>
              <c:strCache>
                <c:ptCount val="1"/>
                <c:pt idx="0">
                  <c:v>Total </c:v>
                </c:pt>
              </c:strCache>
            </c:strRef>
          </c:tx>
          <c:spPr>
            <a:solidFill>
              <a:schemeClr val="accent2">
                <a:lumMod val="60000"/>
              </a:schemeClr>
            </a:solidFill>
            <a:ln>
              <a:noFill/>
            </a:ln>
            <a:effectLst/>
          </c:spPr>
          <c:invertIfNegative val="0"/>
          <c:cat>
            <c:strRef>
              <c:f>'NI IE traffic change'!$A$9:$A$100</c:f>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f>'NI IE traffic change'!$I$9:$I$100</c:f>
              <c:numCache>
                <c:formatCode>0%</c:formatCode>
                <c:ptCount val="92"/>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pt idx="82">
                  <c:v>0.12409551602606582</c:v>
                </c:pt>
                <c:pt idx="83">
                  <c:v>0.22633661412306033</c:v>
                </c:pt>
                <c:pt idx="84">
                  <c:v>0.34902995923163982</c:v>
                </c:pt>
                <c:pt idx="85">
                  <c:v>0.40916919742761132</c:v>
                </c:pt>
                <c:pt idx="86">
                  <c:v>0.37869172326848044</c:v>
                </c:pt>
                <c:pt idx="87">
                  <c:v>0.32838188919858147</c:v>
                </c:pt>
                <c:pt idx="88">
                  <c:v>0.29540711977484324</c:v>
                </c:pt>
                <c:pt idx="89">
                  <c:v>0.29052943257323149</c:v>
                </c:pt>
                <c:pt idx="90">
                  <c:v>0.29378990654967546</c:v>
                </c:pt>
                <c:pt idx="91">
                  <c:v>0.29014414456531645</c:v>
                </c:pt>
              </c:numCache>
            </c:numRef>
          </c:val>
          <c:extLst>
            <c:ext xmlns:c16="http://schemas.microsoft.com/office/drawing/2014/chart" uri="{C3380CC4-5D6E-409C-BE32-E72D297353CC}">
              <c16:uniqueId val="{00000004-2FE7-4AB8-BB27-8E8CACADF815}"/>
            </c:ext>
          </c:extLst>
        </c:ser>
        <c:dLbls>
          <c:showLegendKey val="0"/>
          <c:showVal val="0"/>
          <c:showCatName val="0"/>
          <c:showSerName val="0"/>
          <c:showPercent val="0"/>
          <c:showBubbleSize val="0"/>
        </c:dLbls>
        <c:gapWidth val="150"/>
        <c:axId val="1147461496"/>
        <c:axId val="1147462672"/>
        <c:extLst>
          <c:ext xmlns:c15="http://schemas.microsoft.com/office/drawing/2012/chart" uri="{02D57815-91ED-43cb-92C2-25804820EDAC}">
            <c15:filteredBarSeries>
              <c15:ser>
                <c:idx val="1"/>
                <c:order val="1"/>
                <c:tx>
                  <c:strRef>
                    <c:extLst>
                      <c:ex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uri="{02D57815-91ED-43cb-92C2-25804820EDAC}">
                        <c15:formulaRef>
                          <c15:sqref>'NI IE traffic change'!$C$9:$C$100</c15:sqref>
                        </c15:formulaRef>
                      </c:ext>
                    </c:extLst>
                    <c:numCache>
                      <c:formatCode>0%</c:formatCode>
                      <c:ptCount val="92"/>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pt idx="82">
                        <c:v>0.17600745888835109</c:v>
                      </c:pt>
                      <c:pt idx="83">
                        <c:v>0.24667349567673624</c:v>
                      </c:pt>
                      <c:pt idx="84">
                        <c:v>0.32566058163260492</c:v>
                      </c:pt>
                      <c:pt idx="85">
                        <c:v>0.34324981065812055</c:v>
                      </c:pt>
                      <c:pt idx="86">
                        <c:v>0.29434713768467169</c:v>
                      </c:pt>
                      <c:pt idx="87">
                        <c:v>0.25008494606092951</c:v>
                      </c:pt>
                      <c:pt idx="88">
                        <c:v>0.22468672589798325</c:v>
                      </c:pt>
                      <c:pt idx="89">
                        <c:v>0.21488631811932132</c:v>
                      </c:pt>
                      <c:pt idx="90">
                        <c:v>0.20889597040568436</c:v>
                      </c:pt>
                      <c:pt idx="91">
                        <c:v>0.19590101774660751</c:v>
                      </c:pt>
                    </c:numCache>
                  </c:numRef>
                </c:val>
                <c:extLst>
                  <c:ext xmlns:c16="http://schemas.microsoft.com/office/drawing/2014/chart" uri="{C3380CC4-5D6E-409C-BE32-E72D297353CC}">
                    <c16:uniqueId val="{00000005-2FE7-4AB8-BB27-8E8CACADF815}"/>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change'!$D$9:$D$100</c15:sqref>
                        </c15:formulaRef>
                      </c:ext>
                    </c:extLst>
                    <c:numCache>
                      <c:formatCode>0%</c:formatCode>
                      <c:ptCount val="92"/>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pt idx="82">
                        <c:v>7.3343505258332178E-2</c:v>
                      </c:pt>
                      <c:pt idx="83">
                        <c:v>0.11158592261073562</c:v>
                      </c:pt>
                      <c:pt idx="84">
                        <c:v>0.14832736882142306</c:v>
                      </c:pt>
                      <c:pt idx="85">
                        <c:v>0.14583664876711333</c:v>
                      </c:pt>
                      <c:pt idx="86">
                        <c:v>9.7519630298323737E-2</c:v>
                      </c:pt>
                      <c:pt idx="87">
                        <c:v>7.9407662681792307E-2</c:v>
                      </c:pt>
                      <c:pt idx="88">
                        <c:v>6.2750666079703296E-2</c:v>
                      </c:pt>
                      <c:pt idx="89">
                        <c:v>4.3176033854004495E-2</c:v>
                      </c:pt>
                      <c:pt idx="90">
                        <c:v>2.2014750501212096E-2</c:v>
                      </c:pt>
                      <c:pt idx="91">
                        <c:v>-6.4773781529127855E-3</c:v>
                      </c:pt>
                    </c:numCache>
                  </c:numRef>
                </c:val>
                <c:extLst xmlns:c15="http://schemas.microsoft.com/office/drawing/2012/chart">
                  <c:ext xmlns:c16="http://schemas.microsoft.com/office/drawing/2014/chart" uri="{C3380CC4-5D6E-409C-BE32-E72D297353CC}">
                    <c16:uniqueId val="{00000006-2FE7-4AB8-BB27-8E8CACADF815}"/>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change'!$A$9:$A$100</c15:sqref>
                        </c15:formulaRef>
                      </c:ext>
                    </c:extLst>
                    <c:strCache>
                      <c:ptCount val="9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strCache>
                  </c:strRef>
                </c:cat>
                <c:val>
                  <c:numRef>
                    <c:extLst>
                      <c:ext xmlns:c15="http://schemas.microsoft.com/office/drawing/2012/chart" uri="{02D57815-91ED-43cb-92C2-25804820EDAC}">
                        <c15:formulaRef>
                          <c15:sqref>'NI IE traffic change'!$E$9:$E$100</c15:sqref>
                        </c15:formulaRef>
                      </c:ext>
                    </c:extLst>
                    <c:numCache>
                      <c:formatCode>0%</c:formatCode>
                      <c:ptCount val="92"/>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pt idx="82">
                        <c:v>3.9363875050392204E-2</c:v>
                      </c:pt>
                      <c:pt idx="83">
                        <c:v>5.6481813202602683E-2</c:v>
                      </c:pt>
                      <c:pt idx="84">
                        <c:v>7.3744236911465269E-2</c:v>
                      </c:pt>
                      <c:pt idx="85">
                        <c:v>5.8193661783052783E-2</c:v>
                      </c:pt>
                      <c:pt idx="86">
                        <c:v>2.5081307768298033E-2</c:v>
                      </c:pt>
                      <c:pt idx="87">
                        <c:v>1.0384982958479871E-2</c:v>
                      </c:pt>
                      <c:pt idx="88">
                        <c:v>4.0741020191297538E-3</c:v>
                      </c:pt>
                      <c:pt idx="89">
                        <c:v>2.9488926844135131E-3</c:v>
                      </c:pt>
                      <c:pt idx="90">
                        <c:v>5.1633005446411924E-3</c:v>
                      </c:pt>
                      <c:pt idx="91">
                        <c:v>2.824282318241353E-3</c:v>
                      </c:pt>
                    </c:numCache>
                  </c:numRef>
                </c:val>
                <c:extLst xmlns:c15="http://schemas.microsoft.com/office/drawing/2012/chart">
                  <c:ext xmlns:c16="http://schemas.microsoft.com/office/drawing/2014/chart" uri="{C3380CC4-5D6E-409C-BE32-E72D297353CC}">
                    <c16:uniqueId val="{00000007-2FE7-4AB8-BB27-8E8CACADF815}"/>
                  </c:ext>
                </c:extLst>
              </c15:ser>
            </c15:filteredBarSeries>
          </c:ext>
        </c:extLst>
      </c:barChart>
      <c:catAx>
        <c:axId val="1147461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2672"/>
        <c:crosses val="autoZero"/>
        <c:auto val="1"/>
        <c:lblAlgn val="ctr"/>
        <c:lblOffset val="100"/>
        <c:tickLblSkip val="12"/>
        <c:noMultiLvlLbl val="1"/>
      </c:catAx>
      <c:valAx>
        <c:axId val="114746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Traffic count</a:t>
            </a:r>
            <a:r>
              <a:rPr lang="en-GB" baseline="0"/>
              <a:t> at NI-IE border (rolling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'NI IE Traffic'!$B$8</c:f>
              <c:strCache>
                <c:ptCount val="1"/>
                <c:pt idx="0">
                  <c:v>Car</c:v>
                </c:pt>
              </c:strCache>
            </c:strRef>
          </c:tx>
          <c:spPr>
            <a:ln w="28575" cap="rnd">
              <a:solidFill>
                <a:schemeClr val="accent1"/>
              </a:solidFill>
              <a:round/>
            </a:ln>
            <a:effectLst/>
          </c:spPr>
          <c:marker>
            <c:symbol val="none"/>
          </c:marker>
          <c:cat>
            <c:strRef>
              <c:f>'NI IE Traffic'!$A$9:$A$112</c:f>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f>'NI IE Traffic'!$B$9:$B$112</c:f>
              <c:numCache>
                <c:formatCode>#,##0</c:formatCode>
                <c:ptCount val="104"/>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pt idx="94">
                  <c:v>28624467</c:v>
                </c:pt>
                <c:pt idx="95">
                  <c:v>29808532</c:v>
                </c:pt>
                <c:pt idx="96">
                  <c:v>31101640</c:v>
                </c:pt>
                <c:pt idx="97">
                  <c:v>32362508</c:v>
                </c:pt>
                <c:pt idx="98">
                  <c:v>33492096</c:v>
                </c:pt>
                <c:pt idx="99">
                  <c:v>34041105.433333337</c:v>
                </c:pt>
                <c:pt idx="100">
                  <c:v>34301660.433333337</c:v>
                </c:pt>
                <c:pt idx="101">
                  <c:v>34504609.866666667</c:v>
                </c:pt>
                <c:pt idx="102">
                  <c:v>34743579.866666667</c:v>
                </c:pt>
                <c:pt idx="103">
                  <c:v>35007866.866666667</c:v>
                </c:pt>
              </c:numCache>
            </c:numRef>
          </c:val>
          <c:smooth val="0"/>
          <c:extLst>
            <c:ext xmlns:c16="http://schemas.microsoft.com/office/drawing/2014/chart" uri="{C3380CC4-5D6E-409C-BE32-E72D297353CC}">
              <c16:uniqueId val="{00000000-88F7-4EB2-81DD-E6C2F310D8CB}"/>
            </c:ext>
          </c:extLst>
        </c:ser>
        <c:ser>
          <c:idx val="4"/>
          <c:order val="4"/>
          <c:tx>
            <c:strRef>
              <c:f>'NI IE Traffic'!$F$8</c:f>
              <c:strCache>
                <c:ptCount val="1"/>
                <c:pt idx="0">
                  <c:v>Bus</c:v>
                </c:pt>
              </c:strCache>
            </c:strRef>
          </c:tx>
          <c:spPr>
            <a:ln w="28575" cap="rnd">
              <a:solidFill>
                <a:schemeClr val="accent5"/>
              </a:solidFill>
              <a:round/>
            </a:ln>
            <a:effectLst/>
          </c:spPr>
          <c:marker>
            <c:symbol val="none"/>
          </c:marker>
          <c:cat>
            <c:strRef>
              <c:f>'NI IE Traffic'!$A$9:$A$112</c:f>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f>'NI IE Traffic'!$F$9:$F$112</c:f>
              <c:numCache>
                <c:formatCode>#,##0</c:formatCode>
                <c:ptCount val="104"/>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pt idx="94">
                  <c:v>240875</c:v>
                </c:pt>
                <c:pt idx="95">
                  <c:v>247620</c:v>
                </c:pt>
                <c:pt idx="96">
                  <c:v>254801</c:v>
                </c:pt>
                <c:pt idx="97">
                  <c:v>263933</c:v>
                </c:pt>
                <c:pt idx="98">
                  <c:v>272366</c:v>
                </c:pt>
                <c:pt idx="99">
                  <c:v>282095.93333333335</c:v>
                </c:pt>
                <c:pt idx="100">
                  <c:v>291407.93333333335</c:v>
                </c:pt>
                <c:pt idx="101">
                  <c:v>300233.8666666667</c:v>
                </c:pt>
                <c:pt idx="102">
                  <c:v>307600.8666666667</c:v>
                </c:pt>
                <c:pt idx="103">
                  <c:v>313854.8666666667</c:v>
                </c:pt>
              </c:numCache>
            </c:numRef>
          </c:val>
          <c:smooth val="0"/>
          <c:extLst>
            <c:ext xmlns:c16="http://schemas.microsoft.com/office/drawing/2014/chart" uri="{C3380CC4-5D6E-409C-BE32-E72D297353CC}">
              <c16:uniqueId val="{00000004-88F7-4EB2-81DD-E6C2F310D8CB}"/>
            </c:ext>
          </c:extLst>
        </c:ser>
        <c:ser>
          <c:idx val="5"/>
          <c:order val="5"/>
          <c:tx>
            <c:strRef>
              <c:f>'NI IE Traffic'!$G$8</c:f>
              <c:strCache>
                <c:ptCount val="1"/>
                <c:pt idx="0">
                  <c:v>Caravan</c:v>
                </c:pt>
              </c:strCache>
            </c:strRef>
          </c:tx>
          <c:spPr>
            <a:ln w="28575" cap="rnd">
              <a:solidFill>
                <a:schemeClr val="accent6"/>
              </a:solidFill>
              <a:round/>
            </a:ln>
            <a:effectLst/>
          </c:spPr>
          <c:marker>
            <c:symbol val="none"/>
          </c:marker>
          <c:cat>
            <c:strRef>
              <c:f>'NI IE Traffic'!$A$9:$A$112</c:f>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f>'NI IE Traffic'!$G$9:$G$112</c:f>
              <c:numCache>
                <c:formatCode>#,##0</c:formatCode>
                <c:ptCount val="104"/>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pt idx="94">
                  <c:v>432915</c:v>
                </c:pt>
                <c:pt idx="95">
                  <c:v>439457</c:v>
                </c:pt>
                <c:pt idx="96">
                  <c:v>443492</c:v>
                </c:pt>
                <c:pt idx="97">
                  <c:v>445813</c:v>
                </c:pt>
                <c:pt idx="98">
                  <c:v>448628</c:v>
                </c:pt>
                <c:pt idx="99">
                  <c:v>447686.6333333333</c:v>
                </c:pt>
                <c:pt idx="100">
                  <c:v>444642.6333333333</c:v>
                </c:pt>
                <c:pt idx="101">
                  <c:v>443914.2666666666</c:v>
                </c:pt>
                <c:pt idx="102">
                  <c:v>445667.2666666666</c:v>
                </c:pt>
                <c:pt idx="103">
                  <c:v>443747.2666666666</c:v>
                </c:pt>
              </c:numCache>
            </c:numRef>
          </c:val>
          <c:smooth val="0"/>
          <c:extLst>
            <c:ext xmlns:c16="http://schemas.microsoft.com/office/drawing/2014/chart" uri="{C3380CC4-5D6E-409C-BE32-E72D297353CC}">
              <c16:uniqueId val="{00000005-88F7-4EB2-81DD-E6C2F310D8CB}"/>
            </c:ext>
          </c:extLst>
        </c:ser>
        <c:ser>
          <c:idx val="6"/>
          <c:order val="6"/>
          <c:tx>
            <c:strRef>
              <c:f>'NI IE Traffic'!$H$8</c:f>
              <c:strCache>
                <c:ptCount val="1"/>
                <c:pt idx="0">
                  <c:v>Motorbike</c:v>
                </c:pt>
              </c:strCache>
            </c:strRef>
          </c:tx>
          <c:spPr>
            <a:ln w="28575" cap="rnd">
              <a:solidFill>
                <a:schemeClr val="accent1">
                  <a:lumMod val="60000"/>
                </a:schemeClr>
              </a:solidFill>
              <a:round/>
            </a:ln>
            <a:effectLst/>
          </c:spPr>
          <c:marker>
            <c:symbol val="none"/>
          </c:marker>
          <c:cat>
            <c:strRef>
              <c:f>'NI IE Traffic'!$A$9:$A$112</c:f>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f>'NI IE Traffic'!$H$9:$H$112</c:f>
              <c:numCache>
                <c:formatCode>#,##0</c:formatCode>
                <c:ptCount val="104"/>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pt idx="94">
                  <c:v>88321</c:v>
                </c:pt>
                <c:pt idx="95">
                  <c:v>90042</c:v>
                </c:pt>
                <c:pt idx="96">
                  <c:v>90335</c:v>
                </c:pt>
                <c:pt idx="97">
                  <c:v>93866</c:v>
                </c:pt>
                <c:pt idx="98">
                  <c:v>96178</c:v>
                </c:pt>
                <c:pt idx="99">
                  <c:v>100641</c:v>
                </c:pt>
                <c:pt idx="100">
                  <c:v>101334</c:v>
                </c:pt>
                <c:pt idx="101">
                  <c:v>102329</c:v>
                </c:pt>
                <c:pt idx="102">
                  <c:v>104116</c:v>
                </c:pt>
                <c:pt idx="103">
                  <c:v>104052</c:v>
                </c:pt>
              </c:numCache>
            </c:numRef>
          </c:val>
          <c:smooth val="0"/>
          <c:extLst>
            <c:ext xmlns:c16="http://schemas.microsoft.com/office/drawing/2014/chart" uri="{C3380CC4-5D6E-409C-BE32-E72D297353CC}">
              <c16:uniqueId val="{00000006-88F7-4EB2-81DD-E6C2F310D8CB}"/>
            </c:ext>
          </c:extLst>
        </c:ser>
        <c:ser>
          <c:idx val="7"/>
          <c:order val="7"/>
          <c:tx>
            <c:strRef>
              <c:f>'NI IE Traffic'!$I$8</c:f>
              <c:strCache>
                <c:ptCount val="1"/>
                <c:pt idx="0">
                  <c:v>Total </c:v>
                </c:pt>
              </c:strCache>
            </c:strRef>
          </c:tx>
          <c:spPr>
            <a:ln w="28575" cap="rnd">
              <a:solidFill>
                <a:schemeClr val="accent2">
                  <a:lumMod val="60000"/>
                </a:schemeClr>
              </a:solidFill>
              <a:round/>
            </a:ln>
            <a:effectLst/>
          </c:spPr>
          <c:marker>
            <c:symbol val="none"/>
          </c:marker>
          <c:cat>
            <c:strRef>
              <c:f>'NI IE Traffic'!$A$9:$A$112</c:f>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f>'NI IE Traffic'!$I$9:$I$112</c:f>
              <c:numCache>
                <c:formatCode>#,##0</c:formatCode>
                <c:ptCount val="104"/>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pt idx="94">
                  <c:v>38793048</c:v>
                </c:pt>
                <c:pt idx="95">
                  <c:v>40193796</c:v>
                </c:pt>
                <c:pt idx="96">
                  <c:v>41676855</c:v>
                </c:pt>
                <c:pt idx="97">
                  <c:v>43086453</c:v>
                </c:pt>
                <c:pt idx="98">
                  <c:v>44314425</c:v>
                </c:pt>
                <c:pt idx="99">
                  <c:v>44942444.399999999</c:v>
                </c:pt>
                <c:pt idx="100">
                  <c:v>45223692.399999999</c:v>
                </c:pt>
                <c:pt idx="101">
                  <c:v>45419989.799999997</c:v>
                </c:pt>
                <c:pt idx="102">
                  <c:v>45703367.799999997</c:v>
                </c:pt>
                <c:pt idx="103">
                  <c:v>45970863.799999997</c:v>
                </c:pt>
              </c:numCache>
            </c:numRef>
          </c:val>
          <c:smooth val="0"/>
          <c:extLst>
            <c:ext xmlns:c16="http://schemas.microsoft.com/office/drawing/2014/chart" uri="{C3380CC4-5D6E-409C-BE32-E72D297353CC}">
              <c16:uniqueId val="{00000007-88F7-4EB2-81DD-E6C2F310D8CB}"/>
            </c:ext>
          </c:extLst>
        </c:ser>
        <c:dLbls>
          <c:showLegendKey val="0"/>
          <c:showVal val="0"/>
          <c:showCatName val="0"/>
          <c:showSerName val="0"/>
          <c:showPercent val="0"/>
          <c:showBubbleSize val="0"/>
        </c:dLbls>
        <c:smooth val="0"/>
        <c:axId val="871568496"/>
        <c:axId val="871538320"/>
        <c:extLst>
          <c:ext xmlns:c15="http://schemas.microsoft.com/office/drawing/2012/chart" uri="{02D57815-91ED-43cb-92C2-25804820EDAC}">
            <c15:filteredLineSeries>
              <c15:ser>
                <c:idx val="1"/>
                <c:order val="1"/>
                <c:tx>
                  <c:strRef>
                    <c:extLst>
                      <c:ex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c:ex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c:ext uri="{02D57815-91ED-43cb-92C2-25804820EDAC}">
                        <c15:formulaRef>
                          <c15:sqref>'NI IE Traffic'!$C$9:$C$112</c15:sqref>
                        </c15:formulaRef>
                      </c:ext>
                    </c:extLst>
                    <c:numCache>
                      <c:formatCode>#,##0</c:formatCode>
                      <c:ptCount val="104"/>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pt idx="94">
                        <c:v>5542663</c:v>
                      </c:pt>
                      <c:pt idx="95">
                        <c:v>5706300</c:v>
                      </c:pt>
                      <c:pt idx="96">
                        <c:v>5866675</c:v>
                      </c:pt>
                      <c:pt idx="97">
                        <c:v>5991144</c:v>
                      </c:pt>
                      <c:pt idx="98">
                        <c:v>6088640</c:v>
                      </c:pt>
                      <c:pt idx="99">
                        <c:v>6145738.8666666672</c:v>
                      </c:pt>
                      <c:pt idx="100">
                        <c:v>6168440.8666666672</c:v>
                      </c:pt>
                      <c:pt idx="101">
                        <c:v>6174269.7333333343</c:v>
                      </c:pt>
                      <c:pt idx="102">
                        <c:v>6205550.7333333343</c:v>
                      </c:pt>
                      <c:pt idx="103">
                        <c:v>6224676.7333333343</c:v>
                      </c:pt>
                    </c:numCache>
                  </c:numRef>
                </c:val>
                <c:smooth val="0"/>
                <c:extLst>
                  <c:ext xmlns:c16="http://schemas.microsoft.com/office/drawing/2014/chart" uri="{C3380CC4-5D6E-409C-BE32-E72D297353CC}">
                    <c16:uniqueId val="{00000001-88F7-4EB2-81DD-E6C2F310D8C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Traffic'!$D$9:$D$112</c15:sqref>
                        </c15:formulaRef>
                      </c:ext>
                    </c:extLst>
                    <c:numCache>
                      <c:formatCode>#,##0</c:formatCode>
                      <c:ptCount val="104"/>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pt idx="94">
                        <c:v>983169</c:v>
                      </c:pt>
                      <c:pt idx="95">
                        <c:v>995799</c:v>
                      </c:pt>
                      <c:pt idx="96">
                        <c:v>1004115</c:v>
                      </c:pt>
                      <c:pt idx="97">
                        <c:v>1008020</c:v>
                      </c:pt>
                      <c:pt idx="98">
                        <c:v>1004833</c:v>
                      </c:pt>
                      <c:pt idx="99">
                        <c:v>1007930.3666666667</c:v>
                      </c:pt>
                      <c:pt idx="100">
                        <c:v>1001860.3666666667</c:v>
                      </c:pt>
                      <c:pt idx="101">
                        <c:v>987936.7333333334</c:v>
                      </c:pt>
                      <c:pt idx="102">
                        <c:v>978421.7333333334</c:v>
                      </c:pt>
                      <c:pt idx="103">
                        <c:v>963608.7333333334</c:v>
                      </c:pt>
                    </c:numCache>
                  </c:numRef>
                </c:val>
                <c:smooth val="0"/>
                <c:extLst xmlns:c15="http://schemas.microsoft.com/office/drawing/2012/chart">
                  <c:ext xmlns:c16="http://schemas.microsoft.com/office/drawing/2014/chart" uri="{C3380CC4-5D6E-409C-BE32-E72D297353CC}">
                    <c16:uniqueId val="{00000002-88F7-4EB2-81DD-E6C2F310D8C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Traffic'!$A$9:$A$112</c15:sqref>
                        </c15:formulaRef>
                      </c:ext>
                    </c:extLst>
                    <c:strCache>
                      <c:ptCount val="10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strCache>
                  </c:strRef>
                </c:cat>
                <c:val>
                  <c:numRef>
                    <c:extLst xmlns:c15="http://schemas.microsoft.com/office/drawing/2012/chart">
                      <c:ext xmlns:c15="http://schemas.microsoft.com/office/drawing/2012/chart" uri="{02D57815-91ED-43cb-92C2-25804820EDAC}">
                        <c15:formulaRef>
                          <c15:sqref>'NI IE Traffic'!$E$9:$E$112</c15:sqref>
                        </c15:formulaRef>
                      </c:ext>
                    </c:extLst>
                    <c:numCache>
                      <c:formatCode>#,##0</c:formatCode>
                      <c:ptCount val="104"/>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pt idx="94">
                        <c:v>2880638</c:v>
                      </c:pt>
                      <c:pt idx="95">
                        <c:v>2906046</c:v>
                      </c:pt>
                      <c:pt idx="96">
                        <c:v>2915797</c:v>
                      </c:pt>
                      <c:pt idx="97">
                        <c:v>2921169</c:v>
                      </c:pt>
                      <c:pt idx="98">
                        <c:v>2911684</c:v>
                      </c:pt>
                      <c:pt idx="99">
                        <c:v>2917246.1666666665</c:v>
                      </c:pt>
                      <c:pt idx="100">
                        <c:v>2914346.1666666665</c:v>
                      </c:pt>
                      <c:pt idx="101">
                        <c:v>2906696.333333333</c:v>
                      </c:pt>
                      <c:pt idx="102">
                        <c:v>2918431.333333333</c:v>
                      </c:pt>
                      <c:pt idx="103">
                        <c:v>2913057.3333333335</c:v>
                      </c:pt>
                    </c:numCache>
                  </c:numRef>
                </c:val>
                <c:smooth val="0"/>
                <c:extLst xmlns:c15="http://schemas.microsoft.com/office/drawing/2012/chart">
                  <c:ext xmlns:c16="http://schemas.microsoft.com/office/drawing/2014/chart" uri="{C3380CC4-5D6E-409C-BE32-E72D297353CC}">
                    <c16:uniqueId val="{00000003-88F7-4EB2-81DD-E6C2F310D8CB}"/>
                  </c:ext>
                </c:extLst>
              </c15:ser>
            </c15:filteredLineSeries>
          </c:ext>
        </c:extLst>
      </c:lineChart>
      <c:catAx>
        <c:axId val="87156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38320"/>
        <c:crosses val="autoZero"/>
        <c:auto val="1"/>
        <c:lblAlgn val="ctr"/>
        <c:lblOffset val="100"/>
        <c:tickLblSkip val="12"/>
        <c:noMultiLvlLbl val="0"/>
      </c:catAx>
      <c:valAx>
        <c:axId val="8715383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6849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number of hotel rooms sold across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49A4-43D6-802A-C61746E6E22D}"/>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49A4-43D6-802A-C61746E6E22D}"/>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49A4-43D6-802A-C61746E6E22D}"/>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49A4-43D6-802A-C61746E6E22D}"/>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8-49A4-43D6-802A-C61746E6E22D}"/>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49A4-43D6-802A-C61746E6E22D}"/>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A-49A4-43D6-802A-C61746E6E22D}"/>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49A4-43D6-802A-C61746E6E22D}"/>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49A4-43D6-802A-C61746E6E22D}"/>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49A4-43D6-802A-C61746E6E22D}"/>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49A4-43D6-802A-C61746E6E22D}"/>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49A4-43D6-802A-C61746E6E22D}"/>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0-49A4-43D6-802A-C61746E6E22D}"/>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49A4-43D6-802A-C61746E6E22D}"/>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2-49A4-43D6-802A-C61746E6E22D}"/>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49A4-43D6-802A-C61746E6E22D}"/>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28D0-44B3-A4F4-17766FD68EA4}"/>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1-28D0-44B3-A4F4-17766FD68EA4}"/>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211-44DF-8FA0-008D1B50C6FC}"/>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211-44DF-8FA0-008D1B50C6FC}"/>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B018-41F1-A26F-54E5FE79E99F}"/>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B018-41F1-A26F-54E5FE79E99F}"/>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A-B018-41F1-A26F-54E5FE79E99F}"/>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E-35D3-4356-8D9E-4EF51993558D}"/>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F-35D3-4356-8D9E-4EF51993558D}"/>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0-35D3-4356-8D9E-4EF51993558D}"/>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85F9-40F9-B9EB-A5BCE1577D19}"/>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85F9-40F9-B9EB-A5BCE1577D19}"/>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6-85F9-40F9-B9EB-A5BCE1577D19}"/>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7-85F9-40F9-B9EB-A5BCE1577D19}"/>
              </c:ext>
            </c:extLst>
          </c:dPt>
          <c:cat>
            <c:strRef>
              <c:f>'Hotels rooms'!$A$9:$A$101</c:f>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f>'Hotels rooms'!$B$9:$B$101</c:f>
              <c:numCache>
                <c:formatCode>_(* #,##0_);_(* \(#,##0\);_(* "-"??_);_(@_)</c:formatCode>
                <c:ptCount val="93"/>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830414.80709298933</c:v>
                </c:pt>
                <c:pt idx="81">
                  <c:v>909475.50325325306</c:v>
                </c:pt>
                <c:pt idx="82">
                  <c:v>1051351.2147040924</c:v>
                </c:pt>
                <c:pt idx="83">
                  <c:v>1228713.098339685</c:v>
                </c:pt>
                <c:pt idx="84">
                  <c:v>1331800.0745751462</c:v>
                </c:pt>
                <c:pt idx="85">
                  <c:v>1437243.9391291295</c:v>
                </c:pt>
                <c:pt idx="86">
                  <c:v>1593341.4747898774</c:v>
                </c:pt>
                <c:pt idx="87">
                  <c:v>1773240.115383598</c:v>
                </c:pt>
                <c:pt idx="88">
                  <c:v>1964367.7426030142</c:v>
                </c:pt>
                <c:pt idx="89">
                  <c:v>2132531.2310519558</c:v>
                </c:pt>
                <c:pt idx="90">
                  <c:v>2189761.4156098305</c:v>
                </c:pt>
                <c:pt idx="91">
                  <c:v>2232939.1312692962</c:v>
                </c:pt>
                <c:pt idx="92">
                  <c:v>2227148.439912749</c:v>
                </c:pt>
              </c:numCache>
            </c:numRef>
          </c:val>
          <c:smooth val="0"/>
          <c:extLst>
            <c:ext xmlns:c16="http://schemas.microsoft.com/office/drawing/2014/chart" uri="{C3380CC4-5D6E-409C-BE32-E72D297353CC}">
              <c16:uniqueId val="{00000000-49A4-43D6-802A-C61746E6E22D}"/>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rooms'!$A$9:$A$101</c15:sqref>
                        </c15:formulaRef>
                      </c:ext>
                    </c:extLst>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extLst>
                      <c:ext uri="{02D57815-91ED-43cb-92C2-25804820EDAC}">
                        <c15:formulaRef>
                          <c15:sqref>'Hotels rooms'!$C$9:$C$101</c15:sqref>
                        </c15:formulaRef>
                      </c:ext>
                    </c:extLst>
                    <c:numCache>
                      <c:formatCode>0%</c:formatCode>
                      <c:ptCount val="93"/>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-0.39156856711510607</c:v>
                      </c:pt>
                      <c:pt idx="81">
                        <c:v>-0.28382492508927459</c:v>
                      </c:pt>
                      <c:pt idx="82">
                        <c:v>-6.4214803706608398E-2</c:v>
                      </c:pt>
                      <c:pt idx="83">
                        <c:v>0.29399267930329692</c:v>
                      </c:pt>
                      <c:pt idx="84">
                        <c:v>0.59537520253662746</c:v>
                      </c:pt>
                      <c:pt idx="85">
                        <c:v>1.1004630451824398</c:v>
                      </c:pt>
                      <c:pt idx="86">
                        <c:v>1.941997054552614</c:v>
                      </c:pt>
                      <c:pt idx="87">
                        <c:v>2.7945123232914661</c:v>
                      </c:pt>
                      <c:pt idx="88">
                        <c:v>3.2035015687488668</c:v>
                      </c:pt>
                      <c:pt idx="89">
                        <c:v>3.2008018645313214</c:v>
                      </c:pt>
                      <c:pt idx="90">
                        <c:v>2.2591525640067598</c:v>
                      </c:pt>
                      <c:pt idx="91">
                        <c:v>1.9112004872341193</c:v>
                      </c:pt>
                      <c:pt idx="92">
                        <c:v>1.6819710112218103</c:v>
                      </c:pt>
                    </c:numCache>
                  </c:numRef>
                </c:val>
                <c:smooth val="0"/>
                <c:extLst>
                  <c:ext xmlns:c16="http://schemas.microsoft.com/office/drawing/2014/chart" uri="{C3380CC4-5D6E-409C-BE32-E72D297353CC}">
                    <c16:uniqueId val="{00000001-49A4-43D6-802A-C61746E6E22D}"/>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4A95-4796-89DB-47132F0FF741}"/>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4A95-4796-89DB-47132F0FF741}"/>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4A95-4796-89DB-47132F0FF741}"/>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4A95-4796-89DB-47132F0FF741}"/>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A95-4796-89DB-47132F0FF741}"/>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4A95-4796-89DB-47132F0FF741}"/>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4A95-4796-89DB-47132F0FF741}"/>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4A95-4796-89DB-47132F0FF741}"/>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4A95-4796-89DB-47132F0FF741}"/>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4A95-4796-89DB-47132F0FF741}"/>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4A95-4796-89DB-47132F0FF741}"/>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4A95-4796-89DB-47132F0FF741}"/>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4A95-4796-89DB-47132F0FF741}"/>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4A95-4796-89DB-47132F0FF741}"/>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4A95-4796-89DB-47132F0FF741}"/>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4A95-4796-89DB-47132F0FF741}"/>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8022-4B80-B1DB-EE4B0E7D08A8}"/>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8022-4B80-B1DB-EE4B0E7D08A8}"/>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969-4617-9065-3F4F552C1796}"/>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969-4617-9065-3F4F552C1796}"/>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198A-446E-A5FF-B3C779626E95}"/>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198A-446E-A5FF-B3C779626E95}"/>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198A-446E-A5FF-B3C779626E95}"/>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E-9200-4890-B951-DB40B03B8D23}"/>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F-9200-4890-B951-DB40B03B8D23}"/>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0-9200-4890-B951-DB40B03B8D23}"/>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2665-43A1-8D96-C5B7B838B633}"/>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2665-43A1-8D96-C5B7B838B633}"/>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6-2665-43A1-8D96-C5B7B838B633}"/>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7-2665-43A1-8D96-C5B7B838B633}"/>
              </c:ext>
            </c:extLst>
          </c:dPt>
          <c:cat>
            <c:strRef>
              <c:extLst>
                <c:ext xmlns:c15="http://schemas.microsoft.com/office/drawing/2012/chart" uri="{02D57815-91ED-43cb-92C2-25804820EDAC}">
                  <c15:fullRef>
                    <c15:sqref>'Hotels rooms'!$A$9:$A$101</c15:sqref>
                  </c15:fullRef>
                </c:ext>
              </c:extLst>
              <c:f>'Hotels rooms'!$A$21:$A$101</c:f>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xmlns:c15="http://schemas.microsoft.com/office/drawing/2012/chart" uri="{02D57815-91ED-43cb-92C2-25804820EDAC}">
                  <c15:fullRef>
                    <c15:sqref>'Hotels rooms'!$C$9:$C$101</c15:sqref>
                  </c15:fullRef>
                </c:ext>
              </c:extLst>
              <c:f>'Hotels rooms'!$C$21:$C$101</c:f>
              <c:numCache>
                <c:formatCode>0%</c:formatCode>
                <c:ptCount val="81"/>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-0.39156856711510607</c:v>
                </c:pt>
                <c:pt idx="69">
                  <c:v>-0.28382492508927459</c:v>
                </c:pt>
                <c:pt idx="70">
                  <c:v>-6.4214803706608398E-2</c:v>
                </c:pt>
                <c:pt idx="71">
                  <c:v>0.29399267930329692</c:v>
                </c:pt>
                <c:pt idx="72">
                  <c:v>0.59537520253662746</c:v>
                </c:pt>
                <c:pt idx="73">
                  <c:v>1.1004630451824398</c:v>
                </c:pt>
                <c:pt idx="74">
                  <c:v>1.941997054552614</c:v>
                </c:pt>
                <c:pt idx="75">
                  <c:v>2.7945123232914661</c:v>
                </c:pt>
                <c:pt idx="76">
                  <c:v>3.2035015687488668</c:v>
                </c:pt>
                <c:pt idx="77">
                  <c:v>3.2008018645313214</c:v>
                </c:pt>
                <c:pt idx="78">
                  <c:v>2.2591525640067598</c:v>
                </c:pt>
                <c:pt idx="79">
                  <c:v>1.9112004872341193</c:v>
                </c:pt>
                <c:pt idx="80">
                  <c:v>1.6819710112218103</c:v>
                </c:pt>
              </c:numCache>
            </c:numRef>
          </c:val>
          <c:extLst>
            <c:ext xmlns:c16="http://schemas.microsoft.com/office/drawing/2014/chart" uri="{C3380CC4-5D6E-409C-BE32-E72D297353CC}">
              <c16:uniqueId val="{00000001-4A95-4796-89DB-47132F0FF741}"/>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rooms'!$A$9:$A$101</c15:sqref>
                        </c15:fullRef>
                        <c15:formulaRef>
                          <c15:sqref>'Hotels rooms'!$A$21:$A$101</c15:sqref>
                        </c15:formulaRef>
                      </c:ext>
                    </c:extLst>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uri="{02D57815-91ED-43cb-92C2-25804820EDAC}">
                        <c15:fullRef>
                          <c15:sqref>'Hotels rooms'!$B$9:$B$101</c15:sqref>
                        </c15:fullRef>
                        <c15:formulaRef>
                          <c15:sqref>'Hotels rooms'!$B$21:$B$101</c15:sqref>
                        </c15:formulaRef>
                      </c:ext>
                    </c:extLst>
                    <c:numCache>
                      <c:formatCode>_(* #,##0_);_(* \(#,##0\);_(* "-"??_);_(@_)</c:formatCode>
                      <c:ptCount val="81"/>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830414.80709298933</c:v>
                      </c:pt>
                      <c:pt idx="69">
                        <c:v>909475.50325325306</c:v>
                      </c:pt>
                      <c:pt idx="70">
                        <c:v>1051351.2147040924</c:v>
                      </c:pt>
                      <c:pt idx="71">
                        <c:v>1228713.098339685</c:v>
                      </c:pt>
                      <c:pt idx="72">
                        <c:v>1331800.0745751462</c:v>
                      </c:pt>
                      <c:pt idx="73">
                        <c:v>1437243.9391291295</c:v>
                      </c:pt>
                      <c:pt idx="74">
                        <c:v>1593341.4747898774</c:v>
                      </c:pt>
                      <c:pt idx="75">
                        <c:v>1773240.115383598</c:v>
                      </c:pt>
                      <c:pt idx="76">
                        <c:v>1964367.7426030142</c:v>
                      </c:pt>
                      <c:pt idx="77">
                        <c:v>2132531.2310519558</c:v>
                      </c:pt>
                      <c:pt idx="78">
                        <c:v>2189761.4156098305</c:v>
                      </c:pt>
                      <c:pt idx="79">
                        <c:v>2232939.1312692962</c:v>
                      </c:pt>
                      <c:pt idx="80">
                        <c:v>2227148.439912749</c:v>
                      </c:pt>
                    </c:numCache>
                  </c:numRef>
                </c:val>
                <c:extLst>
                  <c:ext xmlns:c16="http://schemas.microsoft.com/office/drawing/2014/chart" uri="{C3380CC4-5D6E-409C-BE32-E72D297353CC}">
                    <c16:uniqueId val="{00000000-4A95-4796-89DB-47132F0FF741}"/>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 Change year on year in Rooms sold in Bed&amp;Breakfasts, Guest Accommodation and Guesthouses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91D8-46CA-9843-42D1B3E355A1}"/>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2-91D8-46CA-9843-42D1B3E355A1}"/>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91D8-46CA-9843-42D1B3E355A1}"/>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91D8-46CA-9843-42D1B3E355A1}"/>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4-91D8-46CA-9843-42D1B3E355A1}"/>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91D8-46CA-9843-42D1B3E355A1}"/>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6-91D8-46CA-9843-42D1B3E355A1}"/>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91D8-46CA-9843-42D1B3E355A1}"/>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8-91D8-46CA-9843-42D1B3E355A1}"/>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91D8-46CA-9843-42D1B3E355A1}"/>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A-91D8-46CA-9843-42D1B3E355A1}"/>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91D8-46CA-9843-42D1B3E355A1}"/>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C-91D8-46CA-9843-42D1B3E355A1}"/>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91D8-46CA-9843-42D1B3E355A1}"/>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E-91D8-46CA-9843-42D1B3E355A1}"/>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91D8-46CA-9843-42D1B3E355A1}"/>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78AA-4504-8AFD-23771D6B2029}"/>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78AA-4504-8AFD-23771D6B2029}"/>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779-486C-A5F6-C1DEA082EF2A}"/>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779-486C-A5F6-C1DEA082EF2A}"/>
              </c:ext>
            </c:extLst>
          </c:dPt>
          <c:dPt>
            <c:idx val="7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8-7F6D-4C2D-91BD-0AFA61B38A79}"/>
              </c:ext>
            </c:extLst>
          </c:dPt>
          <c:dPt>
            <c:idx val="7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9-7F6D-4C2D-91BD-0AFA61B38A79}"/>
              </c:ext>
            </c:extLst>
          </c:dPt>
          <c:dPt>
            <c:idx val="7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A-7F6D-4C2D-91BD-0AFA61B38A79}"/>
              </c:ext>
            </c:extLst>
          </c:dPt>
          <c:dPt>
            <c:idx val="74"/>
            <c:invertIfNegative val="0"/>
            <c:bubble3D val="0"/>
            <c:spPr>
              <a:pattFill prst="dkUpDiag">
                <a:fgClr>
                  <a:srgbClr val="0070C0"/>
                </a:fgClr>
                <a:bgClr>
                  <a:schemeClr val="bg1"/>
                </a:bgClr>
              </a:pattFill>
              <a:ln>
                <a:solidFill>
                  <a:schemeClr val="accent1"/>
                </a:solidFill>
              </a:ln>
              <a:effectLst/>
            </c:spPr>
            <c:extLst>
              <c:ext xmlns:c16="http://schemas.microsoft.com/office/drawing/2014/chart" uri="{C3380CC4-5D6E-409C-BE32-E72D297353CC}">
                <c16:uniqueId val="{0000002E-9281-4C4C-9486-3BBF627EA0D4}"/>
              </c:ext>
            </c:extLst>
          </c:dPt>
          <c:dPt>
            <c:idx val="7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F-9281-4C4C-9486-3BBF627EA0D4}"/>
              </c:ext>
            </c:extLst>
          </c:dPt>
          <c:dPt>
            <c:idx val="7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0-9281-4C4C-9486-3BBF627EA0D4}"/>
              </c:ext>
            </c:extLst>
          </c:dPt>
          <c:dPt>
            <c:idx val="7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4-BAD5-4F94-97EA-404C33B2B3DE}"/>
              </c:ext>
            </c:extLst>
          </c:dPt>
          <c:dPt>
            <c:idx val="7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5-BAD5-4F94-97EA-404C33B2B3DE}"/>
              </c:ext>
            </c:extLst>
          </c:dPt>
          <c:dPt>
            <c:idx val="7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6-BAD5-4F94-97EA-404C33B2B3DE}"/>
              </c:ext>
            </c:extLst>
          </c:dPt>
          <c:dPt>
            <c:idx val="8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BAD5-4F94-97EA-404C33B2B3DE}"/>
              </c:ext>
            </c:extLst>
          </c:dPt>
          <c:cat>
            <c:strRef>
              <c:extLst>
                <c:ext xmlns:c15="http://schemas.microsoft.com/office/drawing/2012/chart" uri="{02D57815-91ED-43cb-92C2-25804820EDAC}">
                  <c15:fullRef>
                    <c15:sqref>'B&amp;B rooms'!$A$9:$A$101</c15:sqref>
                  </c15:fullRef>
                </c:ext>
              </c:extLst>
              <c:f>'B&amp;B rooms'!$A$21:$A$101</c:f>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xmlns:c15="http://schemas.microsoft.com/office/drawing/2012/chart" uri="{02D57815-91ED-43cb-92C2-25804820EDAC}">
                  <c15:fullRef>
                    <c15:sqref>'B&amp;B rooms'!$C$9:$C$101</c15:sqref>
                  </c15:fullRef>
                </c:ext>
              </c:extLst>
              <c:f>'B&amp;B rooms'!$C$21:$C$101</c:f>
              <c:numCache>
                <c:formatCode>General</c:formatCode>
                <c:ptCount val="81"/>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-1.4190613929160757E-4</c:v>
                </c:pt>
                <c:pt idx="50" formatCode="0%">
                  <c:v>2.726072642306776E-2</c:v>
                </c:pt>
                <c:pt idx="51" formatCode="0%">
                  <c:v>-3.0448975726595134E-2</c:v>
                </c:pt>
                <c:pt idx="52" formatCode="0%">
                  <c:v>-0.11485199992613629</c:v>
                </c:pt>
                <c:pt idx="53" formatCode="0%">
                  <c:v>-0.20161114147051398</c:v>
                </c:pt>
                <c:pt idx="54" formatCode="0%">
                  <c:v>-0.30278482876660684</c:v>
                </c:pt>
                <c:pt idx="55" formatCode="0%">
                  <c:v>-0.4261730647980419</c:v>
                </c:pt>
                <c:pt idx="56" formatCode="0%">
                  <c:v>-0.50546710319869936</c:v>
                </c:pt>
                <c:pt idx="57" formatCode="0%">
                  <c:v>-0.54923128526540055</c:v>
                </c:pt>
                <c:pt idx="58" formatCode="0%">
                  <c:v>-0.61583606201981966</c:v>
                </c:pt>
                <c:pt idx="59" formatCode="0%">
                  <c:v>-0.67528140296547312</c:v>
                </c:pt>
                <c:pt idx="60" formatCode="0%">
                  <c:v>-0.72329016914775146</c:v>
                </c:pt>
                <c:pt idx="61" formatCode="0%">
                  <c:v>-0.75619822069524201</c:v>
                </c:pt>
                <c:pt idx="62" formatCode="0%">
                  <c:v>-0.83931682341986735</c:v>
                </c:pt>
                <c:pt idx="63" formatCode="0%">
                  <c:v>-0.83774121499724108</c:v>
                </c:pt>
                <c:pt idx="64" formatCode="0%">
                  <c:v>-0.82303185076453367</c:v>
                </c:pt>
                <c:pt idx="65" formatCode="0%">
                  <c:v>-0.77580857536760073</c:v>
                </c:pt>
                <c:pt idx="66" formatCode="0%">
                  <c:v>-0.64074113728982407</c:v>
                </c:pt>
                <c:pt idx="67" formatCode="0%">
                  <c:v>-0.36457760753372886</c:v>
                </c:pt>
                <c:pt idx="68" formatCode="0%">
                  <c:v>-0.18095720660122797</c:v>
                </c:pt>
                <c:pt idx="69" formatCode="0%">
                  <c:v>1.4833503485316169E-2</c:v>
                </c:pt>
                <c:pt idx="70" formatCode="0%">
                  <c:v>0.37105700701721706</c:v>
                </c:pt>
                <c:pt idx="71" formatCode="0%">
                  <c:v>0.85987712664707672</c:v>
                </c:pt>
                <c:pt idx="72" formatCode="0%">
                  <c:v>1.3177554861475242</c:v>
                </c:pt>
                <c:pt idx="73" formatCode="0%">
                  <c:v>1.778517371311463</c:v>
                </c:pt>
                <c:pt idx="74" formatCode="0%">
                  <c:v>3.4187517656022259</c:v>
                </c:pt>
                <c:pt idx="75" formatCode="0%">
                  <c:v>4.1822414013321598</c:v>
                </c:pt>
                <c:pt idx="76" formatCode="0%">
                  <c:v>4.8721691460772236</c:v>
                </c:pt>
                <c:pt idx="77" formatCode="0%">
                  <c:v>4.678517026611229</c:v>
                </c:pt>
                <c:pt idx="78" formatCode="0%">
                  <c:v>3.3233692192816049</c:v>
                </c:pt>
                <c:pt idx="79" formatCode="0%">
                  <c:v>1.9804288463926927</c:v>
                </c:pt>
                <c:pt idx="80" formatCode="0%">
                  <c:v>1.7074061985820217</c:v>
                </c:pt>
              </c:numCache>
            </c:numRef>
          </c:val>
          <c:extLst>
            <c:ext xmlns:c16="http://schemas.microsoft.com/office/drawing/2014/chart" uri="{C3380CC4-5D6E-409C-BE32-E72D297353CC}">
              <c16:uniqueId val="{00000000-A955-496C-9813-1AAE88570E82}"/>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rooms'!$A$9:$A$101</c15:sqref>
                        </c15:fullRef>
                        <c15:formulaRef>
                          <c15:sqref>'B&amp;B rooms'!$A$21:$A$101</c15:sqref>
                        </c15:formulaRef>
                      </c:ext>
                    </c:extLst>
                    <c:strCache>
                      <c:ptCount val="8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strCache>
                  </c:strRef>
                </c:cat>
                <c:val>
                  <c:numRef>
                    <c:extLst>
                      <c:ext uri="{02D57815-91ED-43cb-92C2-25804820EDAC}">
                        <c15:fullRef>
                          <c15:sqref>'B&amp;B rooms'!$B$9:$B$101</c15:sqref>
                        </c15:fullRef>
                        <c15:formulaRef>
                          <c15:sqref>'B&amp;B rooms'!$B$21:$B$101</c15:sqref>
                        </c15:formulaRef>
                      </c:ext>
                    </c:extLst>
                    <c:numCache>
                      <c:formatCode>_(* #,##0_);_(* \(#,##0\);_(* "-"??_);_(@_)</c:formatCode>
                      <c:ptCount val="81"/>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455084.51365485968</c:v>
                      </c:pt>
                      <c:pt idx="50">
                        <c:v>467555.87088452105</c:v>
                      </c:pt>
                      <c:pt idx="51">
                        <c:v>442299.22935405152</c:v>
                      </c:pt>
                      <c:pt idx="52">
                        <c:v>405535.88808319962</c:v>
                      </c:pt>
                      <c:pt idx="53">
                        <c:v>362629.87020262127</c:v>
                      </c:pt>
                      <c:pt idx="54">
                        <c:v>314476.83952398639</c:v>
                      </c:pt>
                      <c:pt idx="55">
                        <c:v>260461.97249277378</c:v>
                      </c:pt>
                      <c:pt idx="56">
                        <c:v>228645.4046186695</c:v>
                      </c:pt>
                      <c:pt idx="57">
                        <c:v>207533.31850689789</c:v>
                      </c:pt>
                      <c:pt idx="58">
                        <c:v>176766.40139388229</c:v>
                      </c:pt>
                      <c:pt idx="59">
                        <c:v>149171.40139388229</c:v>
                      </c:pt>
                      <c:pt idx="60">
                        <c:v>126792.31843413219</c:v>
                      </c:pt>
                      <c:pt idx="61">
                        <c:v>110950.41416309525</c:v>
                      </c:pt>
                      <c:pt idx="62">
                        <c:v>75128.36256241519</c:v>
                      </c:pt>
                      <c:pt idx="63">
                        <c:v>71766.935562645012</c:v>
                      </c:pt>
                      <c:pt idx="64">
                        <c:v>71766.935562645012</c:v>
                      </c:pt>
                      <c:pt idx="65">
                        <c:v>81298.507214987738</c:v>
                      </c:pt>
                      <c:pt idx="66">
                        <c:v>112978.59171607785</c:v>
                      </c:pt>
                      <c:pt idx="67">
                        <c:v>165503.36970784242</c:v>
                      </c:pt>
                      <c:pt idx="68">
                        <c:v>187270.37089666756</c:v>
                      </c:pt>
                      <c:pt idx="69">
                        <c:v>210611.76471028919</c:v>
                      </c:pt>
                      <c:pt idx="70">
                        <c:v>242356.81323630028</c:v>
                      </c:pt>
                      <c:pt idx="71">
                        <c:v>277440.47740237153</c:v>
                      </c:pt>
                      <c:pt idx="72">
                        <c:v>293873.59165207378</c:v>
                      </c:pt>
                      <c:pt idx="73">
                        <c:v>308277.65310636151</c:v>
                      </c:pt>
                      <c:pt idx="74">
                        <c:v>331973.58471947629</c:v>
                      </c:pt>
                      <c:pt idx="75">
                        <c:v>371913.58471947629</c:v>
                      </c:pt>
                      <c:pt idx="76">
                        <c:v>421427.58471947629</c:v>
                      </c:pt>
                      <c:pt idx="77">
                        <c:v>461654.95745838375</c:v>
                      </c:pt>
                      <c:pt idx="78">
                        <c:v>488448.16586307471</c:v>
                      </c:pt>
                      <c:pt idx="79">
                        <c:v>493271.01725244807</c:v>
                      </c:pt>
                      <c:pt idx="80">
                        <c:v>507016.96297639195</c:v>
                      </c:pt>
                    </c:numCache>
                  </c:numRef>
                </c:val>
                <c:extLst>
                  <c:ext xmlns:c16="http://schemas.microsoft.com/office/drawing/2014/chart" uri="{C3380CC4-5D6E-409C-BE32-E72D297353CC}">
                    <c16:uniqueId val="{00000001-A955-496C-9813-1AAE88570E82}"/>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rooms sold in</a:t>
            </a:r>
            <a:r>
              <a:rPr lang="en-GB" baseline="0"/>
              <a:t> B&amp;Bs, Guesthouses and Guest Accommodation (12 month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4-DAC4-4AA1-9907-90822C17301A}"/>
              </c:ext>
            </c:extLst>
          </c:dPt>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F6C-45CB-A498-7FC862126898}"/>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EF6C-45CB-A498-7FC862126898}"/>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EF6C-45CB-A498-7FC862126898}"/>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EF6C-45CB-A498-7FC862126898}"/>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6-EF6C-45CB-A498-7FC862126898}"/>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EF6C-45CB-A498-7FC862126898}"/>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EF6C-45CB-A498-7FC862126898}"/>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EF6C-45CB-A498-7FC862126898}"/>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EF6C-45CB-A498-7FC862126898}"/>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EF6C-45CB-A498-7FC862126898}"/>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EF6C-45CB-A498-7FC862126898}"/>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EF6C-45CB-A498-7FC862126898}"/>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EF6C-45CB-A498-7FC862126898}"/>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EF6C-45CB-A498-7FC862126898}"/>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0-EF6C-45CB-A498-7FC862126898}"/>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EF6C-45CB-A498-7FC862126898}"/>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EF6C-45CB-A498-7FC862126898}"/>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08E1-4D45-AD6E-ABAAC2430C60}"/>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5-DAC4-4AA1-9907-90822C17301A}"/>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DAC4-4AA1-9907-90822C17301A}"/>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A-CAFA-473F-A3B3-37370FA81606}"/>
              </c:ext>
            </c:extLst>
          </c:dPt>
          <c:dPt>
            <c:idx val="84"/>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2B-CAFA-473F-A3B3-37370FA81606}"/>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C-CAFA-473F-A3B3-37370FA81606}"/>
              </c:ext>
            </c:extLst>
          </c:dPt>
          <c:dPt>
            <c:idx val="8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0-868F-476B-A571-D0E198850674}"/>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1-868F-476B-A571-D0E198850674}"/>
              </c:ext>
            </c:extLst>
          </c:dPt>
          <c:dPt>
            <c:idx val="8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2-868F-476B-A571-D0E198850674}"/>
              </c:ext>
            </c:extLst>
          </c:dPt>
          <c:dPt>
            <c:idx val="8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6-C3A8-406B-B0F0-D7A22A0AE1FA}"/>
              </c:ext>
            </c:extLst>
          </c:dPt>
          <c:dPt>
            <c:idx val="9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7-C3A8-406B-B0F0-D7A22A0AE1FA}"/>
              </c:ext>
            </c:extLst>
          </c:dPt>
          <c:dPt>
            <c:idx val="9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8-C3A8-406B-B0F0-D7A22A0AE1FA}"/>
              </c:ext>
            </c:extLst>
          </c:dPt>
          <c:dPt>
            <c:idx val="9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9-C3A8-406B-B0F0-D7A22A0AE1FA}"/>
              </c:ext>
            </c:extLst>
          </c:dPt>
          <c:cat>
            <c:strRef>
              <c:f>'B&amp;B rooms'!$A$9:$A$101</c:f>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f>'B&amp;B rooms'!$B$9:$B$101</c:f>
              <c:numCache>
                <c:formatCode>_(* #,##0_);_(* \(#,##0\);_(* "-"??_);_(@_)</c:formatCode>
                <c:ptCount val="93"/>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455084.51365485968</c:v>
                </c:pt>
                <c:pt idx="62">
                  <c:v>467555.87088452105</c:v>
                </c:pt>
                <c:pt idx="63">
                  <c:v>442299.22935405152</c:v>
                </c:pt>
                <c:pt idx="64">
                  <c:v>405535.88808319962</c:v>
                </c:pt>
                <c:pt idx="65">
                  <c:v>362629.87020262127</c:v>
                </c:pt>
                <c:pt idx="66">
                  <c:v>314476.83952398639</c:v>
                </c:pt>
                <c:pt idx="67">
                  <c:v>260461.97249277378</c:v>
                </c:pt>
                <c:pt idx="68">
                  <c:v>228645.4046186695</c:v>
                </c:pt>
                <c:pt idx="69">
                  <c:v>207533.31850689789</c:v>
                </c:pt>
                <c:pt idx="70">
                  <c:v>176766.40139388229</c:v>
                </c:pt>
                <c:pt idx="71">
                  <c:v>149171.40139388229</c:v>
                </c:pt>
                <c:pt idx="72">
                  <c:v>126792.31843413219</c:v>
                </c:pt>
                <c:pt idx="73">
                  <c:v>110950.41416309525</c:v>
                </c:pt>
                <c:pt idx="74">
                  <c:v>75128.36256241519</c:v>
                </c:pt>
                <c:pt idx="75">
                  <c:v>71766.935562645012</c:v>
                </c:pt>
                <c:pt idx="76">
                  <c:v>71766.935562645012</c:v>
                </c:pt>
                <c:pt idx="77">
                  <c:v>81298.507214987738</c:v>
                </c:pt>
                <c:pt idx="78">
                  <c:v>112978.59171607785</c:v>
                </c:pt>
                <c:pt idx="79">
                  <c:v>165503.36970784242</c:v>
                </c:pt>
                <c:pt idx="80">
                  <c:v>187270.37089666756</c:v>
                </c:pt>
                <c:pt idx="81">
                  <c:v>210611.76471028919</c:v>
                </c:pt>
                <c:pt idx="82">
                  <c:v>242356.81323630028</c:v>
                </c:pt>
                <c:pt idx="83">
                  <c:v>277440.47740237153</c:v>
                </c:pt>
                <c:pt idx="84">
                  <c:v>293873.59165207378</c:v>
                </c:pt>
                <c:pt idx="85">
                  <c:v>308277.65310636151</c:v>
                </c:pt>
                <c:pt idx="86">
                  <c:v>331973.58471947629</c:v>
                </c:pt>
                <c:pt idx="87">
                  <c:v>371913.58471947629</c:v>
                </c:pt>
                <c:pt idx="88">
                  <c:v>421427.58471947629</c:v>
                </c:pt>
                <c:pt idx="89">
                  <c:v>461654.95745838375</c:v>
                </c:pt>
                <c:pt idx="90">
                  <c:v>488448.16586307471</c:v>
                </c:pt>
                <c:pt idx="91">
                  <c:v>493271.01725244807</c:v>
                </c:pt>
                <c:pt idx="92">
                  <c:v>507016.96297639195</c:v>
                </c:pt>
              </c:numCache>
            </c:numRef>
          </c:val>
          <c:smooth val="0"/>
          <c:extLst>
            <c:ext xmlns:c16="http://schemas.microsoft.com/office/drawing/2014/chart" uri="{C3380CC4-5D6E-409C-BE32-E72D297353CC}">
              <c16:uniqueId val="{00000000-EF6C-45CB-A498-7FC862126898}"/>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rooms'!$A$9:$A$101</c15:sqref>
                        </c15:formulaRef>
                      </c:ext>
                    </c:extLst>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extLst>
                      <c:ext uri="{02D57815-91ED-43cb-92C2-25804820EDAC}">
                        <c15:formulaRef>
                          <c15:sqref>'B&amp;B rooms'!$C$9:$C$101</c15:sqref>
                        </c15:formulaRef>
                      </c:ext>
                    </c:extLst>
                    <c:numCache>
                      <c:formatCode>General</c:formatCode>
                      <c:ptCount val="93"/>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-1.4190613929160757E-4</c:v>
                      </c:pt>
                      <c:pt idx="62" formatCode="0%">
                        <c:v>2.726072642306776E-2</c:v>
                      </c:pt>
                      <c:pt idx="63" formatCode="0%">
                        <c:v>-3.0448975726595134E-2</c:v>
                      </c:pt>
                      <c:pt idx="64" formatCode="0%">
                        <c:v>-0.11485199992613629</c:v>
                      </c:pt>
                      <c:pt idx="65" formatCode="0%">
                        <c:v>-0.20161114147051398</c:v>
                      </c:pt>
                      <c:pt idx="66" formatCode="0%">
                        <c:v>-0.30278482876660684</c:v>
                      </c:pt>
                      <c:pt idx="67" formatCode="0%">
                        <c:v>-0.4261730647980419</c:v>
                      </c:pt>
                      <c:pt idx="68" formatCode="0%">
                        <c:v>-0.50546710319869936</c:v>
                      </c:pt>
                      <c:pt idx="69" formatCode="0%">
                        <c:v>-0.54923128526540055</c:v>
                      </c:pt>
                      <c:pt idx="70" formatCode="0%">
                        <c:v>-0.61583606201981966</c:v>
                      </c:pt>
                      <c:pt idx="71" formatCode="0%">
                        <c:v>-0.67528140296547312</c:v>
                      </c:pt>
                      <c:pt idx="72" formatCode="0%">
                        <c:v>-0.72329016914775146</c:v>
                      </c:pt>
                      <c:pt idx="73" formatCode="0%">
                        <c:v>-0.75619822069524201</c:v>
                      </c:pt>
                      <c:pt idx="74" formatCode="0%">
                        <c:v>-0.83931682341986735</c:v>
                      </c:pt>
                      <c:pt idx="75" formatCode="0%">
                        <c:v>-0.83774121499724108</c:v>
                      </c:pt>
                      <c:pt idx="76" formatCode="0%">
                        <c:v>-0.82303185076453367</c:v>
                      </c:pt>
                      <c:pt idx="77" formatCode="0%">
                        <c:v>-0.77580857536760073</c:v>
                      </c:pt>
                      <c:pt idx="78" formatCode="0%">
                        <c:v>-0.64074113728982407</c:v>
                      </c:pt>
                      <c:pt idx="79" formatCode="0%">
                        <c:v>-0.36457760753372886</c:v>
                      </c:pt>
                      <c:pt idx="80" formatCode="0%">
                        <c:v>-0.18095720660122797</c:v>
                      </c:pt>
                      <c:pt idx="81" formatCode="0%">
                        <c:v>1.4833503485316169E-2</c:v>
                      </c:pt>
                      <c:pt idx="82" formatCode="0%">
                        <c:v>0.37105700701721706</c:v>
                      </c:pt>
                      <c:pt idx="83" formatCode="0%">
                        <c:v>0.85987712664707672</c:v>
                      </c:pt>
                      <c:pt idx="84" formatCode="0%">
                        <c:v>1.3177554861475242</c:v>
                      </c:pt>
                      <c:pt idx="85" formatCode="0%">
                        <c:v>1.778517371311463</c:v>
                      </c:pt>
                      <c:pt idx="86" formatCode="0%">
                        <c:v>3.4187517656022259</c:v>
                      </c:pt>
                      <c:pt idx="87" formatCode="0%">
                        <c:v>4.1822414013321598</c:v>
                      </c:pt>
                      <c:pt idx="88" formatCode="0%">
                        <c:v>4.8721691460772236</c:v>
                      </c:pt>
                      <c:pt idx="89" formatCode="0%">
                        <c:v>4.678517026611229</c:v>
                      </c:pt>
                      <c:pt idx="90" formatCode="0%">
                        <c:v>3.3233692192816049</c:v>
                      </c:pt>
                      <c:pt idx="91" formatCode="0%">
                        <c:v>1.9804288463926927</c:v>
                      </c:pt>
                      <c:pt idx="92" formatCode="0%">
                        <c:v>1.7074061985820217</c:v>
                      </c:pt>
                    </c:numCache>
                  </c:numRef>
                </c:val>
                <c:smooth val="0"/>
                <c:extLst>
                  <c:ext xmlns:c16="http://schemas.microsoft.com/office/drawing/2014/chart" uri="{C3380CC4-5D6E-409C-BE32-E72D297353CC}">
                    <c16:uniqueId val="{00000001-EF6C-45CB-A498-7FC862126898}"/>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a:t>
            </a:r>
            <a:r>
              <a:rPr lang="en-GB" baseline="0"/>
              <a:t> year by journey purpose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4"/>
          <c:order val="4"/>
          <c:tx>
            <c:strRef>
              <c:f>'Travel Survey'!$A$12</c:f>
              <c:strCache>
                <c:ptCount val="1"/>
                <c:pt idx="0">
                  <c:v>Shopping</c:v>
                </c:pt>
              </c:strCache>
            </c:strRef>
          </c:tx>
          <c:spPr>
            <a:ln w="28575" cap="rnd">
              <a:solidFill>
                <a:schemeClr val="accent5"/>
              </a:solidFill>
              <a:round/>
            </a:ln>
            <a:effectLst/>
          </c:spPr>
          <c:marker>
            <c:symbol val="none"/>
          </c:marker>
          <c:dPt>
            <c:idx val="4"/>
            <c:marker>
              <c:symbol val="circle"/>
              <c:size val="5"/>
              <c:spPr>
                <a:solidFill>
                  <a:schemeClr val="accent5"/>
                </a:solidFill>
                <a:ln w="9525">
                  <a:solidFill>
                    <a:schemeClr val="accent5"/>
                  </a:solidFill>
                </a:ln>
                <a:effectLst/>
              </c:spPr>
            </c:marker>
            <c:bubble3D val="0"/>
            <c:spPr>
              <a:ln w="28575" cap="rnd">
                <a:noFill/>
                <a:round/>
              </a:ln>
              <a:effectLst/>
            </c:spPr>
            <c:extLst>
              <c:ext xmlns:c16="http://schemas.microsoft.com/office/drawing/2014/chart" uri="{C3380CC4-5D6E-409C-BE32-E72D297353CC}">
                <c16:uniqueId val="{00000008-EA64-49E0-9CCA-7192C9EA4208}"/>
              </c:ext>
            </c:extLst>
          </c:dPt>
          <c:cat>
            <c:strRef>
              <c:extLst>
                <c:ext xmlns:c15="http://schemas.microsoft.com/office/drawing/2012/chart" uri="{02D57815-91ED-43cb-92C2-25804820EDAC}">
                  <c15:fullRef>
                    <c15:sqref>'Travel Survey'!$B$7:$G$7</c15:sqref>
                  </c15:fullRef>
                </c:ext>
              </c:extLst>
              <c:f>('Travel Survey'!$B$7:$E$7,'Travel Survey'!$G$7)</c:f>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Survey'!$B$12:$G$12</c15:sqref>
                  </c15:fullRef>
                </c:ext>
              </c:extLst>
              <c:f>('Travel Survey'!$B$12:$E$12,'Travel Survey'!$G$12)</c:f>
              <c:numCache>
                <c:formatCode>General</c:formatCode>
                <c:ptCount val="5"/>
                <c:pt idx="0">
                  <c:v>154</c:v>
                </c:pt>
                <c:pt idx="1">
                  <c:v>153</c:v>
                </c:pt>
                <c:pt idx="2">
                  <c:v>151</c:v>
                </c:pt>
                <c:pt idx="3" formatCode="0">
                  <c:v>153</c:v>
                </c:pt>
                <c:pt idx="4">
                  <c:v>146</c:v>
                </c:pt>
              </c:numCache>
            </c:numRef>
          </c:val>
          <c:smooth val="0"/>
          <c:extLst>
            <c:ext xmlns:c16="http://schemas.microsoft.com/office/drawing/2014/chart" uri="{C3380CC4-5D6E-409C-BE32-E72D297353CC}">
              <c16:uniqueId val="{00000004-428A-44A0-BD60-5D824213009C}"/>
            </c:ext>
          </c:extLst>
        </c:ser>
        <c:ser>
          <c:idx val="7"/>
          <c:order val="7"/>
          <c:tx>
            <c:strRef>
              <c:f>'Travel Survey'!$A$15</c:f>
              <c:strCache>
                <c:ptCount val="1"/>
                <c:pt idx="0">
                  <c:v>Visit friends at private home</c:v>
                </c:pt>
              </c:strCache>
            </c:strRef>
          </c:tx>
          <c:spPr>
            <a:ln w="28575" cap="rnd">
              <a:solidFill>
                <a:schemeClr val="accent2">
                  <a:lumMod val="60000"/>
                </a:schemeClr>
              </a:solidFill>
              <a:round/>
            </a:ln>
            <a:effectLst/>
          </c:spPr>
          <c:marker>
            <c:symbol val="none"/>
          </c:marker>
          <c:dPt>
            <c:idx val="4"/>
            <c:marker>
              <c:symbol val="circle"/>
              <c:size val="5"/>
              <c:spPr>
                <a:solidFill>
                  <a:schemeClr val="accent2">
                    <a:lumMod val="60000"/>
                  </a:schemeClr>
                </a:solidFill>
                <a:ln w="9525">
                  <a:solidFill>
                    <a:schemeClr val="accent2">
                      <a:lumMod val="60000"/>
                    </a:schemeClr>
                  </a:solidFill>
                </a:ln>
                <a:effectLst/>
              </c:spPr>
            </c:marker>
            <c:bubble3D val="0"/>
            <c:spPr>
              <a:ln w="28575" cap="rnd">
                <a:noFill/>
                <a:round/>
              </a:ln>
              <a:effectLst/>
            </c:spPr>
            <c:extLst>
              <c:ext xmlns:c16="http://schemas.microsoft.com/office/drawing/2014/chart" uri="{C3380CC4-5D6E-409C-BE32-E72D297353CC}">
                <c16:uniqueId val="{00000009-EA64-49E0-9CCA-7192C9EA4208}"/>
              </c:ext>
            </c:extLst>
          </c:dPt>
          <c:cat>
            <c:strRef>
              <c:extLst>
                <c:ext xmlns:c15="http://schemas.microsoft.com/office/drawing/2012/chart" uri="{02D57815-91ED-43cb-92C2-25804820EDAC}">
                  <c15:fullRef>
                    <c15:sqref>'Travel Survey'!$B$7:$G$7</c15:sqref>
                  </c15:fullRef>
                </c:ext>
              </c:extLst>
              <c:f>('Travel Survey'!$B$7:$E$7,'Travel Survey'!$G$7)</c:f>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Survey'!$B$15:$G$15</c15:sqref>
                  </c15:fullRef>
                </c:ext>
              </c:extLst>
              <c:f>('Travel Survey'!$B$15:$E$15,'Travel Survey'!$G$15)</c:f>
              <c:numCache>
                <c:formatCode>General</c:formatCode>
                <c:ptCount val="5"/>
                <c:pt idx="0">
                  <c:v>95</c:v>
                </c:pt>
                <c:pt idx="1">
                  <c:v>91</c:v>
                </c:pt>
                <c:pt idx="2">
                  <c:v>88</c:v>
                </c:pt>
                <c:pt idx="3" formatCode="0">
                  <c:v>91</c:v>
                </c:pt>
                <c:pt idx="4">
                  <c:v>82</c:v>
                </c:pt>
              </c:numCache>
            </c:numRef>
          </c:val>
          <c:smooth val="0"/>
          <c:extLst>
            <c:ext xmlns:c16="http://schemas.microsoft.com/office/drawing/2014/chart" uri="{C3380CC4-5D6E-409C-BE32-E72D297353CC}">
              <c16:uniqueId val="{00000007-428A-44A0-BD60-5D824213009C}"/>
            </c:ext>
          </c:extLst>
        </c:ser>
        <c:ser>
          <c:idx val="8"/>
          <c:order val="8"/>
          <c:tx>
            <c:strRef>
              <c:f>'Travel Survey'!$A$16</c:f>
              <c:strCache>
                <c:ptCount val="1"/>
                <c:pt idx="0">
                  <c:v>Visit friends elsewhere</c:v>
                </c:pt>
              </c:strCache>
            </c:strRef>
          </c:tx>
          <c:spPr>
            <a:ln w="28575" cap="rnd">
              <a:solidFill>
                <a:schemeClr val="accent3">
                  <a:lumMod val="60000"/>
                </a:schemeClr>
              </a:solidFill>
              <a:round/>
            </a:ln>
            <a:effectLst/>
          </c:spPr>
          <c:marker>
            <c:symbol val="none"/>
          </c:marker>
          <c:dPt>
            <c:idx val="4"/>
            <c:marker>
              <c:symbol val="circle"/>
              <c:size val="5"/>
              <c:spPr>
                <a:solidFill>
                  <a:schemeClr val="accent3">
                    <a:lumMod val="60000"/>
                  </a:schemeClr>
                </a:solidFill>
                <a:ln w="9525">
                  <a:solidFill>
                    <a:schemeClr val="accent3">
                      <a:lumMod val="60000"/>
                    </a:schemeClr>
                  </a:solidFill>
                </a:ln>
                <a:effectLst/>
              </c:spPr>
            </c:marker>
            <c:bubble3D val="0"/>
            <c:spPr>
              <a:ln w="28575" cap="rnd">
                <a:noFill/>
                <a:round/>
              </a:ln>
              <a:effectLst/>
            </c:spPr>
            <c:extLst>
              <c:ext xmlns:c16="http://schemas.microsoft.com/office/drawing/2014/chart" uri="{C3380CC4-5D6E-409C-BE32-E72D297353CC}">
                <c16:uniqueId val="{0000000B-EA64-49E0-9CCA-7192C9EA4208}"/>
              </c:ext>
            </c:extLst>
          </c:dPt>
          <c:cat>
            <c:strRef>
              <c:extLst>
                <c:ext xmlns:c15="http://schemas.microsoft.com/office/drawing/2012/chart" uri="{02D57815-91ED-43cb-92C2-25804820EDAC}">
                  <c15:fullRef>
                    <c15:sqref>'Travel Survey'!$B$7:$G$7</c15:sqref>
                  </c15:fullRef>
                </c:ext>
              </c:extLst>
              <c:f>('Travel Survey'!$B$7:$E$7,'Travel Survey'!$G$7)</c:f>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Survey'!$B$16:$G$16</c15:sqref>
                  </c15:fullRef>
                </c:ext>
              </c:extLst>
              <c:f>('Travel Survey'!$B$16:$E$16,'Travel Survey'!$G$16)</c:f>
              <c:numCache>
                <c:formatCode>General</c:formatCode>
                <c:ptCount val="5"/>
                <c:pt idx="0">
                  <c:v>39</c:v>
                </c:pt>
                <c:pt idx="1">
                  <c:v>41</c:v>
                </c:pt>
                <c:pt idx="2">
                  <c:v>38</c:v>
                </c:pt>
                <c:pt idx="3" formatCode="0">
                  <c:v>38</c:v>
                </c:pt>
                <c:pt idx="4">
                  <c:v>23</c:v>
                </c:pt>
              </c:numCache>
            </c:numRef>
          </c:val>
          <c:smooth val="0"/>
          <c:extLst>
            <c:ext xmlns:c16="http://schemas.microsoft.com/office/drawing/2014/chart" uri="{C3380CC4-5D6E-409C-BE32-E72D297353CC}">
              <c16:uniqueId val="{00000000-EA64-49E0-9CCA-7192C9EA4208}"/>
            </c:ext>
          </c:extLst>
        </c:ser>
        <c:ser>
          <c:idx val="9"/>
          <c:order val="9"/>
          <c:tx>
            <c:strRef>
              <c:f>'Travel Survey'!$A$17</c:f>
              <c:strCache>
                <c:ptCount val="1"/>
                <c:pt idx="0">
                  <c:v>Entertainment/ public social activities</c:v>
                </c:pt>
              </c:strCache>
            </c:strRef>
          </c:tx>
          <c:spPr>
            <a:ln w="28575" cap="rnd">
              <a:solidFill>
                <a:schemeClr val="accent4">
                  <a:lumMod val="60000"/>
                </a:schemeClr>
              </a:solidFill>
              <a:round/>
            </a:ln>
            <a:effectLst/>
          </c:spPr>
          <c:marker>
            <c:symbol val="none"/>
          </c:marker>
          <c:dPt>
            <c:idx val="4"/>
            <c:marker>
              <c:symbol val="circle"/>
              <c:size val="5"/>
              <c:spPr>
                <a:solidFill>
                  <a:schemeClr val="accent4">
                    <a:lumMod val="60000"/>
                  </a:schemeClr>
                </a:solidFill>
                <a:ln w="9525">
                  <a:solidFill>
                    <a:schemeClr val="accent4">
                      <a:lumMod val="60000"/>
                    </a:schemeClr>
                  </a:solidFill>
                </a:ln>
                <a:effectLst/>
              </c:spPr>
            </c:marker>
            <c:bubble3D val="0"/>
            <c:spPr>
              <a:ln w="28575" cap="rnd">
                <a:noFill/>
                <a:round/>
              </a:ln>
              <a:effectLst/>
            </c:spPr>
            <c:extLst>
              <c:ext xmlns:c16="http://schemas.microsoft.com/office/drawing/2014/chart" uri="{C3380CC4-5D6E-409C-BE32-E72D297353CC}">
                <c16:uniqueId val="{0000000C-EA64-49E0-9CCA-7192C9EA4208}"/>
              </c:ext>
            </c:extLst>
          </c:dPt>
          <c:cat>
            <c:strRef>
              <c:extLst>
                <c:ext xmlns:c15="http://schemas.microsoft.com/office/drawing/2012/chart" uri="{02D57815-91ED-43cb-92C2-25804820EDAC}">
                  <c15:fullRef>
                    <c15:sqref>'Travel Survey'!$B$7:$G$7</c15:sqref>
                  </c15:fullRef>
                </c:ext>
              </c:extLst>
              <c:f>('Travel Survey'!$B$7:$E$7,'Travel Survey'!$G$7)</c:f>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Survey'!$B$17:$G$17</c15:sqref>
                  </c15:fullRef>
                </c:ext>
              </c:extLst>
              <c:f>('Travel Survey'!$B$17:$E$17,'Travel Survey'!$G$17)</c:f>
              <c:numCache>
                <c:formatCode>General</c:formatCode>
                <c:ptCount val="5"/>
                <c:pt idx="0">
                  <c:v>25</c:v>
                </c:pt>
                <c:pt idx="1">
                  <c:v>24</c:v>
                </c:pt>
                <c:pt idx="2">
                  <c:v>22</c:v>
                </c:pt>
                <c:pt idx="3" formatCode="0">
                  <c:v>20</c:v>
                </c:pt>
                <c:pt idx="4">
                  <c:v>17</c:v>
                </c:pt>
              </c:numCache>
            </c:numRef>
          </c:val>
          <c:smooth val="0"/>
          <c:extLst>
            <c:ext xmlns:c16="http://schemas.microsoft.com/office/drawing/2014/chart" uri="{C3380CC4-5D6E-409C-BE32-E72D297353CC}">
              <c16:uniqueId val="{00000001-EA64-49E0-9CCA-7192C9EA4208}"/>
            </c:ext>
          </c:extLst>
        </c:ser>
        <c:ser>
          <c:idx val="11"/>
          <c:order val="11"/>
          <c:tx>
            <c:strRef>
              <c:f>'Travel Survey'!$A$19</c:f>
              <c:strCache>
                <c:ptCount val="1"/>
                <c:pt idx="0">
                  <c:v>Holiday base</c:v>
                </c:pt>
              </c:strCache>
            </c:strRef>
          </c:tx>
          <c:spPr>
            <a:ln w="28575" cap="rnd">
              <a:solidFill>
                <a:schemeClr val="accent6">
                  <a:lumMod val="60000"/>
                </a:schemeClr>
              </a:solidFill>
              <a:round/>
            </a:ln>
            <a:effectLst/>
          </c:spPr>
          <c:marker>
            <c:symbol val="none"/>
          </c:marker>
          <c:dPt>
            <c:idx val="4"/>
            <c:marker>
              <c:symbol val="circle"/>
              <c:size val="5"/>
              <c:spPr>
                <a:solidFill>
                  <a:schemeClr val="accent6">
                    <a:lumMod val="60000"/>
                  </a:schemeClr>
                </a:solidFill>
                <a:ln w="9525">
                  <a:solidFill>
                    <a:schemeClr val="accent6">
                      <a:lumMod val="60000"/>
                    </a:schemeClr>
                  </a:solidFill>
                </a:ln>
                <a:effectLst/>
              </c:spPr>
            </c:marker>
            <c:bubble3D val="0"/>
            <c:spPr>
              <a:ln w="28575" cap="rnd">
                <a:noFill/>
                <a:round/>
              </a:ln>
              <a:effectLst/>
            </c:spPr>
            <c:extLst>
              <c:ext xmlns:c16="http://schemas.microsoft.com/office/drawing/2014/chart" uri="{C3380CC4-5D6E-409C-BE32-E72D297353CC}">
                <c16:uniqueId val="{0000000D-EA64-49E0-9CCA-7192C9EA4208}"/>
              </c:ext>
            </c:extLst>
          </c:dPt>
          <c:cat>
            <c:strRef>
              <c:extLst>
                <c:ext xmlns:c15="http://schemas.microsoft.com/office/drawing/2012/chart" uri="{02D57815-91ED-43cb-92C2-25804820EDAC}">
                  <c15:fullRef>
                    <c15:sqref>'Travel Survey'!$B$7:$G$7</c15:sqref>
                  </c15:fullRef>
                </c:ext>
              </c:extLst>
              <c:f>('Travel Survey'!$B$7:$E$7,'Travel Survey'!$G$7)</c:f>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Survey'!$B$19:$G$19</c15:sqref>
                  </c15:fullRef>
                </c:ext>
              </c:extLst>
              <c:f>('Travel Survey'!$B$19:$E$19,'Travel Survey'!$G$19)</c:f>
              <c:numCache>
                <c:formatCode>General</c:formatCode>
                <c:ptCount val="5"/>
                <c:pt idx="0">
                  <c:v>5</c:v>
                </c:pt>
                <c:pt idx="1">
                  <c:v>5</c:v>
                </c:pt>
                <c:pt idx="2">
                  <c:v>4</c:v>
                </c:pt>
                <c:pt idx="3" formatCode="0">
                  <c:v>5</c:v>
                </c:pt>
                <c:pt idx="4">
                  <c:v>4</c:v>
                </c:pt>
              </c:numCache>
            </c:numRef>
          </c:val>
          <c:smooth val="0"/>
          <c:extLst>
            <c:ext xmlns:c16="http://schemas.microsoft.com/office/drawing/2014/chart" uri="{C3380CC4-5D6E-409C-BE32-E72D297353CC}">
              <c16:uniqueId val="{00000003-EA64-49E0-9CCA-7192C9EA4208}"/>
            </c:ext>
          </c:extLst>
        </c:ser>
        <c:ser>
          <c:idx val="12"/>
          <c:order val="12"/>
          <c:tx>
            <c:strRef>
              <c:f>'Travel Survey'!$A$20</c:f>
              <c:strCache>
                <c:ptCount val="1"/>
                <c:pt idx="0">
                  <c:v>Day trip</c:v>
                </c:pt>
              </c:strCache>
            </c:strRef>
          </c:tx>
          <c:spPr>
            <a:ln w="28575" cap="rnd">
              <a:solidFill>
                <a:schemeClr val="accent1">
                  <a:lumMod val="80000"/>
                  <a:lumOff val="20000"/>
                </a:schemeClr>
              </a:solidFill>
              <a:round/>
            </a:ln>
            <a:effectLst/>
          </c:spPr>
          <c:marker>
            <c:symbol val="none"/>
          </c:marker>
          <c:dPt>
            <c:idx val="4"/>
            <c:marker>
              <c:symbol val="circle"/>
              <c:size val="5"/>
              <c:spPr>
                <a:solidFill>
                  <a:schemeClr val="accent1">
                    <a:lumMod val="80000"/>
                    <a:lumOff val="20000"/>
                  </a:schemeClr>
                </a:solidFill>
                <a:ln w="9525">
                  <a:solidFill>
                    <a:schemeClr val="accent1">
                      <a:lumMod val="80000"/>
                      <a:lumOff val="20000"/>
                    </a:schemeClr>
                  </a:solidFill>
                </a:ln>
                <a:effectLst/>
              </c:spPr>
            </c:marker>
            <c:bubble3D val="0"/>
            <c:spPr>
              <a:ln w="28575" cap="rnd">
                <a:noFill/>
                <a:round/>
              </a:ln>
              <a:effectLst/>
            </c:spPr>
            <c:extLst>
              <c:ext xmlns:c16="http://schemas.microsoft.com/office/drawing/2014/chart" uri="{C3380CC4-5D6E-409C-BE32-E72D297353CC}">
                <c16:uniqueId val="{0000000A-EA64-49E0-9CCA-7192C9EA4208}"/>
              </c:ext>
            </c:extLst>
          </c:dPt>
          <c:cat>
            <c:strRef>
              <c:extLst>
                <c:ext xmlns:c15="http://schemas.microsoft.com/office/drawing/2012/chart" uri="{02D57815-91ED-43cb-92C2-25804820EDAC}">
                  <c15:fullRef>
                    <c15:sqref>'Travel Survey'!$B$7:$G$7</c15:sqref>
                  </c15:fullRef>
                </c:ext>
              </c:extLst>
              <c:f>('Travel Survey'!$B$7:$E$7,'Travel Survey'!$G$7)</c:f>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Survey'!$B$20:$G$20</c15:sqref>
                  </c15:fullRef>
                </c:ext>
              </c:extLst>
              <c:f>('Travel Survey'!$B$20:$E$20,'Travel Survey'!$G$20)</c:f>
              <c:numCache>
                <c:formatCode>General</c:formatCode>
                <c:ptCount val="5"/>
                <c:pt idx="0">
                  <c:v>22</c:v>
                </c:pt>
                <c:pt idx="1">
                  <c:v>21</c:v>
                </c:pt>
                <c:pt idx="2">
                  <c:v>19</c:v>
                </c:pt>
                <c:pt idx="3" formatCode="0">
                  <c:v>19</c:v>
                </c:pt>
                <c:pt idx="4">
                  <c:v>43</c:v>
                </c:pt>
              </c:numCache>
            </c:numRef>
          </c:val>
          <c:smooth val="0"/>
          <c:extLst>
            <c:ext xmlns:c16="http://schemas.microsoft.com/office/drawing/2014/chart" uri="{C3380CC4-5D6E-409C-BE32-E72D297353CC}">
              <c16:uniqueId val="{00000004-EA64-49E0-9CCA-7192C9EA4208}"/>
            </c:ext>
          </c:extLst>
        </c:ser>
        <c:dLbls>
          <c:showLegendKey val="0"/>
          <c:showVal val="0"/>
          <c:showCatName val="0"/>
          <c:showSerName val="0"/>
          <c:showPercent val="0"/>
          <c:showBubbleSize val="0"/>
        </c:dLbls>
        <c:smooth val="0"/>
        <c:axId val="959501488"/>
        <c:axId val="959502664"/>
        <c:extLst>
          <c:ext xmlns:c15="http://schemas.microsoft.com/office/drawing/2012/chart" uri="{02D57815-91ED-43cb-92C2-25804820EDAC}">
            <c15:filteredLineSeries>
              <c15:ser>
                <c:idx val="0"/>
                <c:order val="0"/>
                <c:tx>
                  <c:strRef>
                    <c:extLst>
                      <c:ext uri="{02D57815-91ED-43cb-92C2-25804820EDAC}">
                        <c15:formulaRef>
                          <c15:sqref>'Travel Survey'!$A$8</c15:sqref>
                        </c15:formulaRef>
                      </c:ext>
                    </c:extLst>
                    <c:strCache>
                      <c:ptCount val="1"/>
                      <c:pt idx="0">
                        <c:v>Commuting</c:v>
                      </c:pt>
                    </c:strCache>
                  </c:strRef>
                </c:tx>
                <c:spPr>
                  <a:ln w="28575" cap="rnd">
                    <a:solidFill>
                      <a:schemeClr val="accent1"/>
                    </a:solidFill>
                    <a:round/>
                  </a:ln>
                  <a:effectLst/>
                </c:spPr>
                <c:marker>
                  <c:symbol val="none"/>
                </c:marker>
                <c:cat>
                  <c:strRef>
                    <c:extLst>
                      <c:ex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uri="{02D57815-91ED-43cb-92C2-25804820EDAC}">
                        <c15:fullRef>
                          <c15:sqref>'Travel Survey'!$B$8:$G$8</c15:sqref>
                        </c15:fullRef>
                        <c15:formulaRef>
                          <c15:sqref>('Travel Survey'!$B$8:$E$8,'Travel Survey'!$G$8)</c15:sqref>
                        </c15:formulaRef>
                      </c:ext>
                    </c:extLst>
                    <c:numCache>
                      <c:formatCode>General</c:formatCode>
                      <c:ptCount val="5"/>
                      <c:pt idx="0">
                        <c:v>138</c:v>
                      </c:pt>
                      <c:pt idx="1">
                        <c:v>143</c:v>
                      </c:pt>
                      <c:pt idx="2">
                        <c:v>148</c:v>
                      </c:pt>
                      <c:pt idx="3" formatCode="0">
                        <c:v>149</c:v>
                      </c:pt>
                      <c:pt idx="4">
                        <c:v>113</c:v>
                      </c:pt>
                    </c:numCache>
                  </c:numRef>
                </c:val>
                <c:smooth val="0"/>
                <c:extLst>
                  <c:ext xmlns:c16="http://schemas.microsoft.com/office/drawing/2014/chart" uri="{C3380CC4-5D6E-409C-BE32-E72D297353CC}">
                    <c16:uniqueId val="{00000000-428A-44A0-BD60-5D824213009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'Travel Survey'!$A$9</c15:sqref>
                        </c15:formulaRef>
                      </c:ext>
                    </c:extLst>
                    <c:strCache>
                      <c:ptCount val="1"/>
                      <c:pt idx="0">
                        <c:v>Business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Survey'!$B$9:$G$9</c15:sqref>
                        </c15:fullRef>
                        <c15:formulaRef>
                          <c15:sqref>('Travel Survey'!$B$9:$E$9,'Travel Survey'!$G$9)</c15:sqref>
                        </c15:formulaRef>
                      </c:ext>
                    </c:extLst>
                    <c:numCache>
                      <c:formatCode>General</c:formatCode>
                      <c:ptCount val="5"/>
                      <c:pt idx="0">
                        <c:v>34</c:v>
                      </c:pt>
                      <c:pt idx="1">
                        <c:v>31</c:v>
                      </c:pt>
                      <c:pt idx="2">
                        <c:v>33</c:v>
                      </c:pt>
                      <c:pt idx="3" formatCode="0">
                        <c:v>34</c:v>
                      </c:pt>
                      <c:pt idx="4">
                        <c:v>19</c:v>
                      </c:pt>
                    </c:numCache>
                  </c:numRef>
                </c:val>
                <c:smooth val="0"/>
                <c:extLst xmlns:c15="http://schemas.microsoft.com/office/drawing/2012/chart">
                  <c:ext xmlns:c16="http://schemas.microsoft.com/office/drawing/2014/chart" uri="{C3380CC4-5D6E-409C-BE32-E72D297353CC}">
                    <c16:uniqueId val="{00000001-428A-44A0-BD60-5D824213009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'Travel Survey'!$A$10</c15:sqref>
                        </c15:formulaRef>
                      </c:ext>
                    </c:extLst>
                    <c:strCache>
                      <c:ptCount val="1"/>
                      <c:pt idx="0">
                        <c:v>Education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Survey'!$B$10:$G$10</c15:sqref>
                        </c15:fullRef>
                        <c15:formulaRef>
                          <c15:sqref>('Travel Survey'!$B$10:$E$10,'Travel Survey'!$G$10)</c15:sqref>
                        </c15:formulaRef>
                      </c:ext>
                    </c:extLst>
                    <c:numCache>
                      <c:formatCode>General</c:formatCode>
                      <c:ptCount val="5"/>
                      <c:pt idx="0">
                        <c:v>54</c:v>
                      </c:pt>
                      <c:pt idx="1">
                        <c:v>55</c:v>
                      </c:pt>
                      <c:pt idx="2">
                        <c:v>57</c:v>
                      </c:pt>
                      <c:pt idx="3" formatCode="0">
                        <c:v>55</c:v>
                      </c:pt>
                      <c:pt idx="4">
                        <c:v>40</c:v>
                      </c:pt>
                    </c:numCache>
                  </c:numRef>
                </c:val>
                <c:smooth val="0"/>
                <c:extLst xmlns:c15="http://schemas.microsoft.com/office/drawing/2012/chart">
                  <c:ext xmlns:c16="http://schemas.microsoft.com/office/drawing/2014/chart" uri="{C3380CC4-5D6E-409C-BE32-E72D297353CC}">
                    <c16:uniqueId val="{00000002-428A-44A0-BD60-5D824213009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'Travel Survey'!$A$11</c15:sqref>
                        </c15:formulaRef>
                      </c:ext>
                    </c:extLst>
                    <c:strCache>
                      <c:ptCount val="1"/>
                      <c:pt idx="0">
                        <c:v>Escort Education</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Survey'!$B$11:$G$11</c15:sqref>
                        </c15:fullRef>
                        <c15:formulaRef>
                          <c15:sqref>('Travel Survey'!$B$11:$E$11,'Travel Survey'!$G$11)</c15:sqref>
                        </c15:formulaRef>
                      </c:ext>
                    </c:extLst>
                    <c:numCache>
                      <c:formatCode>General</c:formatCode>
                      <c:ptCount val="5"/>
                      <c:pt idx="0">
                        <c:v>65</c:v>
                      </c:pt>
                      <c:pt idx="1">
                        <c:v>65</c:v>
                      </c:pt>
                      <c:pt idx="2">
                        <c:v>61</c:v>
                      </c:pt>
                      <c:pt idx="3" formatCode="0">
                        <c:v>57</c:v>
                      </c:pt>
                      <c:pt idx="4">
                        <c:v>57</c:v>
                      </c:pt>
                    </c:numCache>
                  </c:numRef>
                </c:val>
                <c:smooth val="0"/>
                <c:extLst xmlns:c15="http://schemas.microsoft.com/office/drawing/2012/chart">
                  <c:ext xmlns:c16="http://schemas.microsoft.com/office/drawing/2014/chart" uri="{C3380CC4-5D6E-409C-BE32-E72D297353CC}">
                    <c16:uniqueId val="{00000003-428A-44A0-BD60-5D824213009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'Travel Survey'!$A$13</c15:sqref>
                        </c15:formulaRef>
                      </c:ext>
                    </c:extLst>
                    <c:strCache>
                      <c:ptCount val="1"/>
                      <c:pt idx="0">
                        <c:v>Other escort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Survey'!$B$13:$G$13</c15:sqref>
                        </c15:fullRef>
                        <c15:formulaRef>
                          <c15:sqref>('Travel Survey'!$B$13:$E$13,'Travel Survey'!$G$13)</c15:sqref>
                        </c15:formulaRef>
                      </c:ext>
                    </c:extLst>
                    <c:numCache>
                      <c:formatCode>General</c:formatCode>
                      <c:ptCount val="5"/>
                      <c:pt idx="0">
                        <c:v>76</c:v>
                      </c:pt>
                      <c:pt idx="1">
                        <c:v>72</c:v>
                      </c:pt>
                      <c:pt idx="2">
                        <c:v>73</c:v>
                      </c:pt>
                      <c:pt idx="3" formatCode="0">
                        <c:v>72</c:v>
                      </c:pt>
                      <c:pt idx="4">
                        <c:v>37</c:v>
                      </c:pt>
                    </c:numCache>
                  </c:numRef>
                </c:val>
                <c:smooth val="0"/>
                <c:extLst xmlns:c15="http://schemas.microsoft.com/office/drawing/2012/chart">
                  <c:ext xmlns:c16="http://schemas.microsoft.com/office/drawing/2014/chart" uri="{C3380CC4-5D6E-409C-BE32-E72D297353CC}">
                    <c16:uniqueId val="{00000005-428A-44A0-BD60-5D824213009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'Travel Survey'!$A$14</c15:sqref>
                        </c15:formulaRef>
                      </c:ext>
                    </c:extLst>
                    <c:strCache>
                      <c:ptCount val="1"/>
                      <c:pt idx="0">
                        <c:v>Personal Business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Survey'!$B$14:$G$14</c15:sqref>
                        </c15:fullRef>
                        <c15:formulaRef>
                          <c15:sqref>('Travel Survey'!$B$14:$E$14,'Travel Survey'!$G$14)</c15:sqref>
                        </c15:formulaRef>
                      </c:ext>
                    </c:extLst>
                    <c:numCache>
                      <c:formatCode>General</c:formatCode>
                      <c:ptCount val="5"/>
                      <c:pt idx="0">
                        <c:v>108</c:v>
                      </c:pt>
                      <c:pt idx="1">
                        <c:v>114</c:v>
                      </c:pt>
                      <c:pt idx="2">
                        <c:v>121</c:v>
                      </c:pt>
                      <c:pt idx="3" formatCode="0">
                        <c:v>123</c:v>
                      </c:pt>
                      <c:pt idx="4">
                        <c:v>61</c:v>
                      </c:pt>
                    </c:numCache>
                  </c:numRef>
                </c:val>
                <c:smooth val="0"/>
                <c:extLst xmlns:c15="http://schemas.microsoft.com/office/drawing/2012/chart">
                  <c:ext xmlns:c16="http://schemas.microsoft.com/office/drawing/2014/chart" uri="{C3380CC4-5D6E-409C-BE32-E72D297353CC}">
                    <c16:uniqueId val="{00000006-428A-44A0-BD60-5D824213009C}"/>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'Travel Survey'!$A$18</c15:sqref>
                        </c15:formulaRef>
                      </c:ext>
                    </c:extLst>
                    <c:strCache>
                      <c:ptCount val="1"/>
                      <c:pt idx="0">
                        <c:v>Sport participate</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Survey'!$B$18:$G$18</c15:sqref>
                        </c15:fullRef>
                        <c15:formulaRef>
                          <c15:sqref>('Travel Survey'!$B$18:$E$18,'Travel Survey'!$G$18)</c15:sqref>
                        </c15:formulaRef>
                      </c:ext>
                    </c:extLst>
                    <c:numCache>
                      <c:formatCode>General</c:formatCode>
                      <c:ptCount val="5"/>
                      <c:pt idx="0">
                        <c:v>31</c:v>
                      </c:pt>
                      <c:pt idx="1">
                        <c:v>33</c:v>
                      </c:pt>
                      <c:pt idx="2">
                        <c:v>34</c:v>
                      </c:pt>
                      <c:pt idx="3" formatCode="0">
                        <c:v>35</c:v>
                      </c:pt>
                      <c:pt idx="4">
                        <c:v>20</c:v>
                      </c:pt>
                    </c:numCache>
                  </c:numRef>
                </c:val>
                <c:smooth val="0"/>
                <c:extLst xmlns:c15="http://schemas.microsoft.com/office/drawing/2012/chart">
                  <c:ext xmlns:c16="http://schemas.microsoft.com/office/drawing/2014/chart" uri="{C3380CC4-5D6E-409C-BE32-E72D297353CC}">
                    <c16:uniqueId val="{00000002-EA64-49E0-9CCA-7192C9EA420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'Travel Survey'!$A$21</c15:sqref>
                        </c15:formulaRef>
                      </c:ext>
                    </c:extLst>
                    <c:strCache>
                      <c:ptCount val="1"/>
                      <c:pt idx="0">
                        <c:v>Other including just walk</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Survey'!$B$21:$G$21</c15:sqref>
                        </c15:fullRef>
                        <c15:formulaRef>
                          <c15:sqref>('Travel Survey'!$B$21:$E$21,'Travel Survey'!$G$21)</c15:sqref>
                        </c15:formulaRef>
                      </c:ext>
                    </c:extLst>
                    <c:numCache>
                      <c:formatCode>General</c:formatCode>
                      <c:ptCount val="5"/>
                      <c:pt idx="0">
                        <c:v>48</c:v>
                      </c:pt>
                      <c:pt idx="1">
                        <c:v>48</c:v>
                      </c:pt>
                      <c:pt idx="2">
                        <c:v>50</c:v>
                      </c:pt>
                      <c:pt idx="3" formatCode="0">
                        <c:v>54</c:v>
                      </c:pt>
                      <c:pt idx="4">
                        <c:v>165</c:v>
                      </c:pt>
                    </c:numCache>
                  </c:numRef>
                </c:val>
                <c:smooth val="0"/>
                <c:extLst xmlns:c15="http://schemas.microsoft.com/office/drawing/2012/chart">
                  <c:ext xmlns:c16="http://schemas.microsoft.com/office/drawing/2014/chart" uri="{C3380CC4-5D6E-409C-BE32-E72D297353CC}">
                    <c16:uniqueId val="{00000005-EA64-49E0-9CCA-7192C9EA420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'Travel Survey'!$A$22</c15:sqref>
                        </c15:formulaRef>
                      </c:ext>
                    </c:extLst>
                    <c:strCache>
                      <c:ptCount val="1"/>
                      <c:pt idx="0">
                        <c:v>Undefined purpose</c:v>
                      </c:pt>
                    </c:strCache>
                  </c:strRef>
                </c:tx>
                <c:spPr>
                  <a:ln w="28575" cap="rnd">
                    <a:solidFill>
                      <a:schemeClr val="accent3">
                        <a:lumMod val="80000"/>
                        <a:lumOff val="20000"/>
                      </a:schemeClr>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Survey'!$B$22:$G$22</c15:sqref>
                        </c15:fullRef>
                        <c15:formulaRef>
                          <c15:sqref>('Travel Survey'!$B$22:$E$22,'Travel Survey'!$G$22)</c15:sqref>
                        </c15:formulaRef>
                      </c:ext>
                    </c:extLst>
                    <c:numCache>
                      <c:formatCode>General</c:formatCode>
                      <c:ptCount val="5"/>
                      <c:pt idx="0">
                        <c:v>2</c:v>
                      </c:pt>
                      <c:pt idx="1">
                        <c:v>2</c:v>
                      </c:pt>
                      <c:pt idx="2">
                        <c:v>2</c:v>
                      </c:pt>
                      <c:pt idx="3" formatCode="0">
                        <c:v>1</c:v>
                      </c:pt>
                      <c:pt idx="4">
                        <c:v>1</c:v>
                      </c:pt>
                    </c:numCache>
                  </c:numRef>
                </c:val>
                <c:smooth val="0"/>
                <c:extLst xmlns:c15="http://schemas.microsoft.com/office/drawing/2012/chart">
                  <c:ext xmlns:c16="http://schemas.microsoft.com/office/drawing/2014/chart" uri="{C3380CC4-5D6E-409C-BE32-E72D297353CC}">
                    <c16:uniqueId val="{00000006-EA64-49E0-9CCA-7192C9EA420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'Travel Survey'!$A$23</c15:sqref>
                        </c15:formulaRef>
                      </c:ext>
                    </c:extLst>
                    <c:strCache>
                      <c:ptCount val="1"/>
                      <c:pt idx="0">
                        <c:v>All purposes</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'Travel Survey'!$B$7:$G$7</c15:sqref>
                        </c15:fullRef>
                        <c15:formulaRef>
                          <c15:sqref>('Travel Survey'!$B$7:$E$7,'Travel Survey'!$G$7)</c15:sqref>
                        </c15:formulaRef>
                      </c:ext>
                    </c:extLst>
                    <c:strCache>
                      <c:ptCount val="5"/>
                      <c:pt idx="0">
                        <c:v>2014-2016</c:v>
                      </c:pt>
                      <c:pt idx="1">
                        <c:v>2015-2017</c:v>
                      </c:pt>
                      <c:pt idx="2">
                        <c:v>2016-2018</c:v>
                      </c:pt>
                      <c:pt idx="3">
                        <c:v>2017-2019</c:v>
                      </c:pt>
                      <c:pt idx="4">
                        <c:v>2020 [note 2]</c:v>
                      </c:pt>
                    </c:strCache>
                  </c:strRef>
                </c:cat>
                <c:val>
                  <c:numRef>
                    <c:extLst>
                      <c:ext xmlns:c15="http://schemas.microsoft.com/office/drawing/2012/chart" uri="{02D57815-91ED-43cb-92C2-25804820EDAC}">
                        <c15:fullRef>
                          <c15:sqref>'Travel Survey'!$B$23:$G$23</c15:sqref>
                        </c15:fullRef>
                        <c15:formulaRef>
                          <c15:sqref>('Travel Survey'!$B$23:$E$23,'Travel Survey'!$G$23)</c15:sqref>
                        </c15:formulaRef>
                      </c:ext>
                    </c:extLst>
                    <c:numCache>
                      <c:formatCode>General</c:formatCode>
                      <c:ptCount val="5"/>
                      <c:pt idx="0">
                        <c:v>897</c:v>
                      </c:pt>
                      <c:pt idx="1">
                        <c:v>897</c:v>
                      </c:pt>
                      <c:pt idx="2">
                        <c:v>903</c:v>
                      </c:pt>
                      <c:pt idx="3" formatCode="0">
                        <c:v>906</c:v>
                      </c:pt>
                      <c:pt idx="4">
                        <c:v>897</c:v>
                      </c:pt>
                    </c:numCache>
                  </c:numRef>
                </c:val>
                <c:smooth val="0"/>
                <c:extLst xmlns:c15="http://schemas.microsoft.com/office/drawing/2012/chart">
                  <c:ext xmlns:c16="http://schemas.microsoft.com/office/drawing/2014/chart" uri="{C3380CC4-5D6E-409C-BE32-E72D297353CC}">
                    <c16:uniqueId val="{00000007-EA64-49E0-9CCA-7192C9EA4208}"/>
                  </c:ext>
                </c:extLst>
              </c15:ser>
            </c15:filteredLineSeries>
          </c:ext>
        </c:extLst>
      </c:lineChart>
      <c:catAx>
        <c:axId val="95950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02664"/>
        <c:crosses val="autoZero"/>
        <c:auto val="1"/>
        <c:lblAlgn val="ctr"/>
        <c:lblOffset val="100"/>
        <c:noMultiLvlLbl val="0"/>
      </c:catAx>
      <c:valAx>
        <c:axId val="959502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0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 (2020)</a:t>
            </a:r>
          </a:p>
        </c:rich>
      </c:tx>
      <c:layout>
        <c:manualLayout>
          <c:xMode val="edge"/>
          <c:yMode val="edge"/>
          <c:x val="0.21041827937235918"/>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94-4C17-A3A1-AC4EA473A3A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5494-4C17-A3A1-AC4EA473A3A3}"/>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5494-4C17-A3A1-AC4EA473A3A3}"/>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494-4C17-A3A1-AC4EA473A3A3}"/>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5494-4C17-A3A1-AC4EA473A3A3}"/>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5494-4C17-A3A1-AC4EA473A3A3}"/>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5494-4C17-A3A1-AC4EA473A3A3}"/>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5494-4C17-A3A1-AC4EA473A3A3}"/>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5494-4C17-A3A1-AC4EA473A3A3}"/>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5494-4C17-A3A1-AC4EA473A3A3}"/>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5494-4C17-A3A1-AC4EA473A3A3}"/>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5494-4C17-A3A1-AC4EA473A3A3}"/>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5494-4C17-A3A1-AC4EA473A3A3}"/>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5494-4C17-A3A1-AC4EA473A3A3}"/>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5494-4C17-A3A1-AC4EA473A3A3}"/>
              </c:ext>
            </c:extLst>
          </c:dPt>
          <c:dLbls>
            <c:dLbl>
              <c:idx val="0"/>
              <c:layout>
                <c:manualLayout>
                  <c:x val="0.12872083668543846"/>
                  <c:y val="-0.1746031746031746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94-4C17-A3A1-AC4EA473A3A3}"/>
                </c:ext>
              </c:extLst>
            </c:dLbl>
            <c:dLbl>
              <c:idx val="1"/>
              <c:layout>
                <c:manualLayout>
                  <c:x val="0.13032984714400644"/>
                  <c:y val="-0.1216931216931216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94-4C17-A3A1-AC4EA473A3A3}"/>
                </c:ext>
              </c:extLst>
            </c:dLbl>
            <c:dLbl>
              <c:idx val="2"/>
              <c:layout>
                <c:manualLayout>
                  <c:x val="0.16251005631536594"/>
                  <c:y val="-5.555555555555555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4-4C17-A3A1-AC4EA473A3A3}"/>
                </c:ext>
              </c:extLst>
            </c:dLbl>
            <c:dLbl>
              <c:idx val="3"/>
              <c:layout>
                <c:manualLayout>
                  <c:x val="0.1802091713596137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4-4C17-A3A1-AC4EA473A3A3}"/>
                </c:ext>
              </c:extLst>
            </c:dLbl>
            <c:dLbl>
              <c:idx val="4"/>
              <c:layout>
                <c:manualLayout>
                  <c:x val="9.8149637972646822E-2"/>
                  <c:y val="0.2116402116402116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4-4C17-A3A1-AC4EA473A3A3}"/>
                </c:ext>
              </c:extLst>
            </c:dLbl>
            <c:dLbl>
              <c:idx val="5"/>
              <c:layout>
                <c:manualLayout>
                  <c:x val="2.091713596138375E-2"/>
                  <c:y val="0.1957671957671955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94-4C17-A3A1-AC4EA473A3A3}"/>
                </c:ext>
              </c:extLst>
            </c:dLbl>
            <c:dLbl>
              <c:idx val="6"/>
              <c:layout>
                <c:manualLayout>
                  <c:x val="-6.9187449718423166E-2"/>
                  <c:y val="0.1772486772486772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94-4C17-A3A1-AC4EA473A3A3}"/>
                </c:ext>
              </c:extLst>
            </c:dLbl>
            <c:dLbl>
              <c:idx val="7"/>
              <c:layout>
                <c:manualLayout>
                  <c:x val="-0.14641995172968628"/>
                  <c:y val="0.1428571428571428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94-4C17-A3A1-AC4EA473A3A3}"/>
                </c:ext>
              </c:extLst>
            </c:dLbl>
            <c:dLbl>
              <c:idx val="8"/>
              <c:layout>
                <c:manualLayout>
                  <c:x val="-0.2075623491552695"/>
                  <c:y val="6.61375661375660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94-4C17-A3A1-AC4EA473A3A3}"/>
                </c:ext>
              </c:extLst>
            </c:dLbl>
            <c:dLbl>
              <c:idx val="9"/>
              <c:layout>
                <c:manualLayout>
                  <c:x val="-0.21882542236524541"/>
                  <c:y val="2.38095238095238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94-4C17-A3A1-AC4EA473A3A3}"/>
                </c:ext>
              </c:extLst>
            </c:dLbl>
            <c:dLbl>
              <c:idx val="10"/>
              <c:layout>
                <c:manualLayout>
                  <c:x val="-0.26226870474658087"/>
                  <c:y val="-1.058201058201067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94-4C17-A3A1-AC4EA473A3A3}"/>
                </c:ext>
              </c:extLst>
            </c:dLbl>
            <c:dLbl>
              <c:idx val="11"/>
              <c:layout>
                <c:manualLayout>
                  <c:x val="-0.1962992759452937"/>
                  <c:y val="-6.34920634920635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494-4C17-A3A1-AC4EA473A3A3}"/>
                </c:ext>
              </c:extLst>
            </c:dLbl>
            <c:dLbl>
              <c:idx val="12"/>
              <c:layout>
                <c:manualLayout>
                  <c:x val="-0.15446500402252614"/>
                  <c:y val="-8.994708994708999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94-4C17-A3A1-AC4EA473A3A3}"/>
                </c:ext>
              </c:extLst>
            </c:dLbl>
            <c:dLbl>
              <c:idx val="13"/>
              <c:layout>
                <c:manualLayout>
                  <c:x val="-0.17377312952534191"/>
                  <c:y val="-0.1428571428571428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494-4C17-A3A1-AC4EA473A3A3}"/>
                </c:ext>
              </c:extLst>
            </c:dLbl>
            <c:dLbl>
              <c:idx val="14"/>
              <c:layout>
                <c:manualLayout>
                  <c:x val="-4.8270313757039418E-3"/>
                  <c:y val="-0.1957671957671957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494-4C17-A3A1-AC4EA473A3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'Travel Survey'!$A$8:$A$22</c:f>
              <c:strCache>
                <c:ptCount val="15"/>
                <c:pt idx="0">
                  <c:v>Commuting</c:v>
                </c:pt>
                <c:pt idx="1">
                  <c:v>Business</c:v>
                </c:pt>
                <c:pt idx="2">
                  <c:v>Education</c:v>
                </c:pt>
                <c:pt idx="3">
                  <c:v>Escort Education</c:v>
                </c:pt>
                <c:pt idx="4">
                  <c:v>Shopping</c:v>
                </c:pt>
                <c:pt idx="5">
                  <c:v>Other escort</c:v>
                </c:pt>
                <c:pt idx="6">
                  <c:v>Personal Business</c:v>
                </c:pt>
                <c:pt idx="7">
                  <c:v>Visit friends at private home</c:v>
                </c:pt>
                <c:pt idx="8">
                  <c:v>Visit friends elsewhere</c:v>
                </c:pt>
                <c:pt idx="9">
                  <c:v>Entertainment/ public social activities</c:v>
                </c:pt>
                <c:pt idx="10">
                  <c:v>Sport participate</c:v>
                </c:pt>
                <c:pt idx="11">
                  <c:v>Holiday base</c:v>
                </c:pt>
                <c:pt idx="12">
                  <c:v>Day trip</c:v>
                </c:pt>
                <c:pt idx="13">
                  <c:v>Other including just walk</c:v>
                </c:pt>
                <c:pt idx="14">
                  <c:v>Undefined purpose</c:v>
                </c:pt>
              </c:strCache>
            </c:strRef>
          </c:cat>
          <c:val>
            <c:numRef>
              <c:f>'Travel Survey'!$H$8:$H$22</c:f>
              <c:numCache>
                <c:formatCode>0%</c:formatCode>
                <c:ptCount val="15"/>
                <c:pt idx="0">
                  <c:v>0.14000000000000001</c:v>
                </c:pt>
                <c:pt idx="1">
                  <c:v>0.02</c:v>
                </c:pt>
                <c:pt idx="2">
                  <c:v>0.05</c:v>
                </c:pt>
                <c:pt idx="3">
                  <c:v>7.0000000000000007E-2</c:v>
                </c:pt>
                <c:pt idx="4">
                  <c:v>0.18</c:v>
                </c:pt>
                <c:pt idx="5">
                  <c:v>0.04</c:v>
                </c:pt>
                <c:pt idx="6">
                  <c:v>7.0000000000000007E-2</c:v>
                </c:pt>
                <c:pt idx="7">
                  <c:v>0.1</c:v>
                </c:pt>
                <c:pt idx="8">
                  <c:v>0.03</c:v>
                </c:pt>
                <c:pt idx="9">
                  <c:v>0.02</c:v>
                </c:pt>
                <c:pt idx="10">
                  <c:v>0.02</c:v>
                </c:pt>
                <c:pt idx="11">
                  <c:v>0</c:v>
                </c:pt>
                <c:pt idx="12">
                  <c:v>0.05</c:v>
                </c:pt>
                <c:pt idx="13">
                  <c:v>0.2</c:v>
                </c:pt>
                <c:pt idx="14">
                  <c:v>0</c:v>
                </c:pt>
              </c:numCache>
            </c:numRef>
          </c:val>
          <c:extLst>
            <c:ext xmlns:c16="http://schemas.microsoft.com/office/drawing/2014/chart" uri="{C3380CC4-5D6E-409C-BE32-E72D297353CC}">
              <c16:uniqueId val="{0000001E-5494-4C17-A3A1-AC4EA473A3A3}"/>
            </c:ext>
          </c:extLst>
        </c:ser>
        <c:dLbls>
          <c:showLegendKey val="0"/>
          <c:showVal val="0"/>
          <c:showCatName val="0"/>
          <c:showSerName val="0"/>
          <c:showPercent val="0"/>
          <c:showBubbleSize val="0"/>
          <c:showLeaderLines val="1"/>
        </c:dLbls>
        <c:firstSliceAng val="0"/>
        <c:holeSize val="18"/>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Estimated number of hotel rooms sold across NI</a:t>
            </a:r>
          </a:p>
        </c:rich>
      </c:tx>
      <c:layout>
        <c:manualLayout>
          <c:xMode val="edge"/>
          <c:yMode val="edge"/>
          <c:x val="1.2397709044114634E-2"/>
          <c:y val="2.46376734276387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658417006454802E-2"/>
          <c:y val="0.20110500935310102"/>
          <c:w val="0.86539481028742293"/>
          <c:h val="0.61210990148325584"/>
        </c:manualLayout>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7CED-4E3E-9D38-61C6C0BA471B}"/>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7CED-4E3E-9D38-61C6C0BA471B}"/>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7CED-4E3E-9D38-61C6C0BA471B}"/>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7CED-4E3E-9D38-61C6C0BA471B}"/>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7CED-4E3E-9D38-61C6C0BA471B}"/>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7CED-4E3E-9D38-61C6C0BA471B}"/>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7CED-4E3E-9D38-61C6C0BA471B}"/>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7CED-4E3E-9D38-61C6C0BA471B}"/>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7CED-4E3E-9D38-61C6C0BA471B}"/>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7CED-4E3E-9D38-61C6C0BA471B}"/>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5-7CED-4E3E-9D38-61C6C0BA471B}"/>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7-7CED-4E3E-9D38-61C6C0BA471B}"/>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9-7CED-4E3E-9D38-61C6C0BA471B}"/>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B-7CED-4E3E-9D38-61C6C0BA471B}"/>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D-7CED-4E3E-9D38-61C6C0BA471B}"/>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F-7CED-4E3E-9D38-61C6C0BA471B}"/>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550F-4EE8-8F6C-F33A1C157CB5}"/>
              </c:ext>
            </c:extLst>
          </c:dPt>
          <c:dPt>
            <c:idx val="8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550F-4EE8-8F6C-F33A1C157CB5}"/>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1AF-4370-9A95-557B80426013}"/>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1AF-4370-9A95-557B80426013}"/>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6-E1AF-4370-9A95-557B80426013}"/>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7-E1AF-4370-9A95-557B80426013}"/>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E1AF-4370-9A95-557B80426013}"/>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E1AF-4370-9A95-557B80426013}"/>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A-E1AF-4370-9A95-557B80426013}"/>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B-E1AF-4370-9A95-557B80426013}"/>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ADAA-464C-AC1A-5F9E18759F95}"/>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ADAA-464C-AC1A-5F9E18759F95}"/>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6-ADAA-464C-AC1A-5F9E18759F95}"/>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7-ADAA-464C-AC1A-5F9E18759F95}"/>
              </c:ext>
            </c:extLst>
          </c:dPt>
          <c:cat>
            <c:strRef>
              <c:f>'Hotels rooms'!$A$9:$A$101</c:f>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f>'Hotels rooms'!$B$9:$B$101</c:f>
              <c:numCache>
                <c:formatCode>_(* #,##0_);_(* \(#,##0\);_(* "-"??_);_(@_)</c:formatCode>
                <c:ptCount val="93"/>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830414.80709298933</c:v>
                </c:pt>
                <c:pt idx="81">
                  <c:v>909475.50325325306</c:v>
                </c:pt>
                <c:pt idx="82">
                  <c:v>1051351.2147040924</c:v>
                </c:pt>
                <c:pt idx="83">
                  <c:v>1228713.098339685</c:v>
                </c:pt>
                <c:pt idx="84">
                  <c:v>1331800.0745751462</c:v>
                </c:pt>
                <c:pt idx="85">
                  <c:v>1437243.9391291295</c:v>
                </c:pt>
                <c:pt idx="86">
                  <c:v>1593341.4747898774</c:v>
                </c:pt>
                <c:pt idx="87">
                  <c:v>1773240.115383598</c:v>
                </c:pt>
                <c:pt idx="88">
                  <c:v>1964367.7426030142</c:v>
                </c:pt>
                <c:pt idx="89">
                  <c:v>2132531.2310519558</c:v>
                </c:pt>
                <c:pt idx="90">
                  <c:v>2189761.4156098305</c:v>
                </c:pt>
                <c:pt idx="91">
                  <c:v>2232939.1312692962</c:v>
                </c:pt>
                <c:pt idx="92">
                  <c:v>2227148.439912749</c:v>
                </c:pt>
              </c:numCache>
            </c:numRef>
          </c:val>
          <c:smooth val="0"/>
          <c:extLst>
            <c:ext xmlns:c16="http://schemas.microsoft.com/office/drawing/2014/chart" uri="{C3380CC4-5D6E-409C-BE32-E72D297353CC}">
              <c16:uniqueId val="{00000020-7CED-4E3E-9D38-61C6C0BA471B}"/>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rooms'!$A$9:$A$101</c15:sqref>
                        </c15:formulaRef>
                      </c:ext>
                    </c:extLst>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extLst>
                      <c:ext uri="{02D57815-91ED-43cb-92C2-25804820EDAC}">
                        <c15:formulaRef>
                          <c15:sqref>'Hotels rooms'!$C$9:$C$101</c15:sqref>
                        </c15:formulaRef>
                      </c:ext>
                    </c:extLst>
                    <c:numCache>
                      <c:formatCode>0%</c:formatCode>
                      <c:ptCount val="93"/>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-0.39156856711510607</c:v>
                      </c:pt>
                      <c:pt idx="81">
                        <c:v>-0.28382492508927459</c:v>
                      </c:pt>
                      <c:pt idx="82">
                        <c:v>-6.4214803706608398E-2</c:v>
                      </c:pt>
                      <c:pt idx="83">
                        <c:v>0.29399267930329692</c:v>
                      </c:pt>
                      <c:pt idx="84">
                        <c:v>0.59537520253662746</c:v>
                      </c:pt>
                      <c:pt idx="85">
                        <c:v>1.1004630451824398</c:v>
                      </c:pt>
                      <c:pt idx="86">
                        <c:v>1.941997054552614</c:v>
                      </c:pt>
                      <c:pt idx="87">
                        <c:v>2.7945123232914661</c:v>
                      </c:pt>
                      <c:pt idx="88">
                        <c:v>3.2035015687488668</c:v>
                      </c:pt>
                      <c:pt idx="89">
                        <c:v>3.2008018645313214</c:v>
                      </c:pt>
                      <c:pt idx="90">
                        <c:v>2.2591525640067598</c:v>
                      </c:pt>
                      <c:pt idx="91">
                        <c:v>1.9112004872341193</c:v>
                      </c:pt>
                      <c:pt idx="92">
                        <c:v>1.6819710112218103</c:v>
                      </c:pt>
                    </c:numCache>
                  </c:numRef>
                </c:val>
                <c:smooth val="0"/>
                <c:extLst>
                  <c:ext xmlns:c16="http://schemas.microsoft.com/office/drawing/2014/chart" uri="{C3380CC4-5D6E-409C-BE32-E72D297353CC}">
                    <c16:uniqueId val="{00000021-7CED-4E3E-9D38-61C6C0BA471B}"/>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When will your next Overnight</a:t>
            </a:r>
            <a:r>
              <a:rPr lang="en-GB" baseline="0"/>
              <a:t> Trip be?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Intention to travel'!$A$8</c:f>
              <c:strCache>
                <c:ptCount val="1"/>
                <c:pt idx="0">
                  <c:v>NI</c:v>
                </c:pt>
              </c:strCache>
            </c:strRef>
          </c:tx>
          <c:spPr>
            <a:solidFill>
              <a:schemeClr val="accent6"/>
            </a:solidFill>
            <a:ln>
              <a:solidFill>
                <a:schemeClr val="accent6"/>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travel'!$B$8:$G$8</c:f>
              <c:numCache>
                <c:formatCode>0%</c:formatCode>
                <c:ptCount val="6"/>
                <c:pt idx="0">
                  <c:v>0.18600000000000003</c:v>
                </c:pt>
                <c:pt idx="1">
                  <c:v>8.8000000000000009E-2</c:v>
                </c:pt>
                <c:pt idx="2">
                  <c:v>3.1E-2</c:v>
                </c:pt>
                <c:pt idx="3">
                  <c:v>2.4E-2</c:v>
                </c:pt>
                <c:pt idx="4">
                  <c:v>2.7000000000000003E-2</c:v>
                </c:pt>
                <c:pt idx="5">
                  <c:v>0.64400000000000002</c:v>
                </c:pt>
              </c:numCache>
            </c:numRef>
          </c:val>
          <c:extLst>
            <c:ext xmlns:c16="http://schemas.microsoft.com/office/drawing/2014/chart" uri="{C3380CC4-5D6E-409C-BE32-E72D297353CC}">
              <c16:uniqueId val="{00000000-99F3-4E46-AA1D-343C2A0B3645}"/>
            </c:ext>
          </c:extLst>
        </c:ser>
        <c:ser>
          <c:idx val="1"/>
          <c:order val="1"/>
          <c:tx>
            <c:strRef>
              <c:f>'NI Intention to travel'!$A$9</c:f>
              <c:strCache>
                <c:ptCount val="1"/>
                <c:pt idx="0">
                  <c:v>ROI</c:v>
                </c:pt>
              </c:strCache>
            </c:strRef>
          </c:tx>
          <c:spPr>
            <a:solidFill>
              <a:schemeClr val="accent5"/>
            </a:solidFill>
            <a:ln>
              <a:solidFill>
                <a:schemeClr val="accent5"/>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travel'!$B$9:$G$9</c:f>
              <c:numCache>
                <c:formatCode>0%</c:formatCode>
                <c:ptCount val="6"/>
                <c:pt idx="0">
                  <c:v>0.11599999999999999</c:v>
                </c:pt>
                <c:pt idx="1">
                  <c:v>8.5000000000000006E-2</c:v>
                </c:pt>
                <c:pt idx="2">
                  <c:v>3.7000000000000005E-2</c:v>
                </c:pt>
                <c:pt idx="3">
                  <c:v>3.1E-2</c:v>
                </c:pt>
                <c:pt idx="4">
                  <c:v>2.7999999999999997E-2</c:v>
                </c:pt>
                <c:pt idx="5">
                  <c:v>0.70299999999999996</c:v>
                </c:pt>
              </c:numCache>
            </c:numRef>
          </c:val>
          <c:extLst>
            <c:ext xmlns:c16="http://schemas.microsoft.com/office/drawing/2014/chart" uri="{C3380CC4-5D6E-409C-BE32-E72D297353CC}">
              <c16:uniqueId val="{00000001-99F3-4E46-AA1D-343C2A0B3645}"/>
            </c:ext>
          </c:extLst>
        </c:ser>
        <c:ser>
          <c:idx val="2"/>
          <c:order val="2"/>
          <c:tx>
            <c:strRef>
              <c:f>'NI Intention to travel'!$A$10</c:f>
              <c:strCache>
                <c:ptCount val="1"/>
                <c:pt idx="0">
                  <c:v>GB</c:v>
                </c:pt>
              </c:strCache>
            </c:strRef>
          </c:tx>
          <c:spPr>
            <a:solidFill>
              <a:schemeClr val="accent3"/>
            </a:solidFill>
            <a:ln>
              <a:solidFill>
                <a:schemeClr val="accent3"/>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travel'!$B$10:$G$10</c:f>
              <c:numCache>
                <c:formatCode>0%</c:formatCode>
                <c:ptCount val="6"/>
                <c:pt idx="0">
                  <c:v>9.0999999999999998E-2</c:v>
                </c:pt>
                <c:pt idx="1">
                  <c:v>6.9000000000000006E-2</c:v>
                </c:pt>
                <c:pt idx="2">
                  <c:v>3.1E-2</c:v>
                </c:pt>
                <c:pt idx="3">
                  <c:v>2.8999999999999998E-2</c:v>
                </c:pt>
                <c:pt idx="4">
                  <c:v>2.6000000000000002E-2</c:v>
                </c:pt>
                <c:pt idx="5">
                  <c:v>0.753</c:v>
                </c:pt>
              </c:numCache>
            </c:numRef>
          </c:val>
          <c:extLst>
            <c:ext xmlns:c16="http://schemas.microsoft.com/office/drawing/2014/chart" uri="{C3380CC4-5D6E-409C-BE32-E72D297353CC}">
              <c16:uniqueId val="{00000002-99F3-4E46-AA1D-343C2A0B3645}"/>
            </c:ext>
          </c:extLst>
        </c:ser>
        <c:ser>
          <c:idx val="3"/>
          <c:order val="3"/>
          <c:tx>
            <c:strRef>
              <c:f>'NI Intention to travel'!$A$11</c:f>
              <c:strCache>
                <c:ptCount val="1"/>
                <c:pt idx="0">
                  <c:v>Outside NI</c:v>
                </c:pt>
              </c:strCache>
            </c:strRef>
          </c:tx>
          <c:spPr>
            <a:solidFill>
              <a:schemeClr val="accent4"/>
            </a:solidFill>
            <a:ln>
              <a:solidFill>
                <a:schemeClr val="accent4"/>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travel'!$B$11:$G$11</c:f>
              <c:numCache>
                <c:formatCode>0%</c:formatCode>
                <c:ptCount val="6"/>
                <c:pt idx="0">
                  <c:v>6.4000000000000001E-2</c:v>
                </c:pt>
                <c:pt idx="1">
                  <c:v>8.1000000000000003E-2</c:v>
                </c:pt>
                <c:pt idx="2">
                  <c:v>5.2999999999999999E-2</c:v>
                </c:pt>
                <c:pt idx="3">
                  <c:v>5.0999999999999997E-2</c:v>
                </c:pt>
                <c:pt idx="4">
                  <c:v>6.6000000000000003E-2</c:v>
                </c:pt>
                <c:pt idx="5">
                  <c:v>0.68599999999999994</c:v>
                </c:pt>
              </c:numCache>
            </c:numRef>
          </c:val>
          <c:extLst>
            <c:ext xmlns:c16="http://schemas.microsoft.com/office/drawing/2014/chart" uri="{C3380CC4-5D6E-409C-BE32-E72D297353CC}">
              <c16:uniqueId val="{00000003-99F3-4E46-AA1D-343C2A0B3645}"/>
            </c:ext>
          </c:extLst>
        </c:ser>
        <c:dLbls>
          <c:showLegendKey val="0"/>
          <c:showVal val="0"/>
          <c:showCatName val="0"/>
          <c:showSerName val="0"/>
          <c:showPercent val="0"/>
          <c:showBubbleSize val="0"/>
        </c:dLbls>
        <c:gapWidth val="150"/>
        <c:axId val="328116640"/>
        <c:axId val="328109752"/>
      </c:barChart>
      <c:catAx>
        <c:axId val="32811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09752"/>
        <c:crosses val="autoZero"/>
        <c:auto val="1"/>
        <c:lblAlgn val="ctr"/>
        <c:lblOffset val="100"/>
        <c:noMultiLvlLbl val="0"/>
      </c:catAx>
      <c:valAx>
        <c:axId val="3281097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1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Confirmed Redundancies, Northern Ireland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080081470635468E-2"/>
          <c:y val="8.6903957778020194E-2"/>
          <c:w val="0.93143316783116581"/>
          <c:h val="0.7345222130764284"/>
        </c:manualLayout>
      </c:layout>
      <c:lineChart>
        <c:grouping val="standard"/>
        <c:varyColors val="0"/>
        <c:ser>
          <c:idx val="0"/>
          <c:order val="0"/>
          <c:tx>
            <c:strRef>
              <c:f>Redundancies!$B$10</c:f>
              <c:strCache>
                <c:ptCount val="1"/>
                <c:pt idx="0">
                  <c:v>Confirmed Redundancies within SIC I (Accommodation and food service activities)</c:v>
                </c:pt>
              </c:strCache>
            </c:strRef>
          </c:tx>
          <c:spPr>
            <a:ln w="28575" cap="rnd">
              <a:solidFill>
                <a:srgbClr val="C00000"/>
              </a:solidFill>
              <a:round/>
            </a:ln>
            <a:effectLst/>
          </c:spPr>
          <c:marker>
            <c:symbol val="none"/>
          </c:marker>
          <c:dPt>
            <c:idx val="13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2-C968-4604-B463-EADEFF2B7BC8}"/>
              </c:ext>
            </c:extLst>
          </c:dPt>
          <c:dPt>
            <c:idx val="13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4-C968-4604-B463-EADEFF2B7BC8}"/>
              </c:ext>
            </c:extLst>
          </c:dPt>
          <c:dPt>
            <c:idx val="13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3-C968-4604-B463-EADEFF2B7BC8}"/>
              </c:ext>
            </c:extLst>
          </c:dPt>
          <c:dLbls>
            <c:dLbl>
              <c:idx val="81"/>
              <c:layout>
                <c:manualLayout>
                  <c:x val="-0.25593717750537104"/>
                  <c:y val="-0.23090374768187183"/>
                </c:manualLayout>
              </c:layout>
              <c:tx>
                <c:rich>
                  <a:bodyPr/>
                  <a:lstStyle/>
                  <a:p>
                    <a:r>
                      <a:rPr lang="en-US">
                        <a:solidFill>
                          <a:srgbClr val="C00000"/>
                        </a:solidFill>
                      </a:rPr>
                      <a:t>Total Redundancies in Accommodation and Food Services, Northern Ireland (red line)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Redundancies!$A$11:$A$158</c:f>
              <c:numCache>
                <c:formatCode>mmm\-yy</c:formatCode>
                <c:ptCount val="1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numCache>
            </c:numRef>
          </c:cat>
          <c:val>
            <c:numRef>
              <c:f>Redundancies!$B$11:$B$158</c:f>
              <c:numCache>
                <c:formatCode>_(* #,##0_);_(* \(#,##0\);_(* "-"??_);_(@_)</c:formatCode>
                <c:ptCount val="148"/>
                <c:pt idx="0">
                  <c:v>30</c:v>
                </c:pt>
                <c:pt idx="1">
                  <c:v>0</c:v>
                </c:pt>
                <c:pt idx="2">
                  <c:v>0</c:v>
                </c:pt>
                <c:pt idx="3">
                  <c:v>0</c:v>
                </c:pt>
                <c:pt idx="4">
                  <c:v>0</c:v>
                </c:pt>
                <c:pt idx="5">
                  <c:v>10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40</c:v>
                </c:pt>
                <c:pt idx="27">
                  <c:v>0</c:v>
                </c:pt>
                <c:pt idx="28">
                  <c:v>40</c:v>
                </c:pt>
                <c:pt idx="29">
                  <c:v>0</c:v>
                </c:pt>
                <c:pt idx="30">
                  <c:v>0</c:v>
                </c:pt>
                <c:pt idx="31">
                  <c:v>0</c:v>
                </c:pt>
                <c:pt idx="32">
                  <c:v>0</c:v>
                </c:pt>
                <c:pt idx="33">
                  <c:v>0</c:v>
                </c:pt>
                <c:pt idx="34">
                  <c:v>0</c:v>
                </c:pt>
                <c:pt idx="35">
                  <c:v>0</c:v>
                </c:pt>
                <c:pt idx="36">
                  <c:v>0</c:v>
                </c:pt>
                <c:pt idx="37">
                  <c:v>0</c:v>
                </c:pt>
                <c:pt idx="38">
                  <c:v>0</c:v>
                </c:pt>
                <c:pt idx="39">
                  <c:v>20</c:v>
                </c:pt>
                <c:pt idx="40">
                  <c:v>0</c:v>
                </c:pt>
                <c:pt idx="41">
                  <c:v>0</c:v>
                </c:pt>
                <c:pt idx="42">
                  <c:v>30</c:v>
                </c:pt>
                <c:pt idx="43">
                  <c:v>0</c:v>
                </c:pt>
                <c:pt idx="44">
                  <c:v>0</c:v>
                </c:pt>
                <c:pt idx="45">
                  <c:v>0</c:v>
                </c:pt>
                <c:pt idx="46">
                  <c:v>30</c:v>
                </c:pt>
                <c:pt idx="47">
                  <c:v>0</c:v>
                </c:pt>
                <c:pt idx="48">
                  <c:v>0</c:v>
                </c:pt>
                <c:pt idx="49">
                  <c:v>20</c:v>
                </c:pt>
                <c:pt idx="50">
                  <c:v>10</c:v>
                </c:pt>
                <c:pt idx="51">
                  <c:v>0</c:v>
                </c:pt>
                <c:pt idx="52">
                  <c:v>0</c:v>
                </c:pt>
                <c:pt idx="53">
                  <c:v>0</c:v>
                </c:pt>
                <c:pt idx="54">
                  <c:v>0</c:v>
                </c:pt>
                <c:pt idx="55">
                  <c:v>0</c:v>
                </c:pt>
                <c:pt idx="56">
                  <c:v>0</c:v>
                </c:pt>
                <c:pt idx="57">
                  <c:v>0</c:v>
                </c:pt>
                <c:pt idx="58">
                  <c:v>0</c:v>
                </c:pt>
                <c:pt idx="59">
                  <c:v>20</c:v>
                </c:pt>
                <c:pt idx="60">
                  <c:v>0</c:v>
                </c:pt>
                <c:pt idx="61">
                  <c:v>0</c:v>
                </c:pt>
                <c:pt idx="62">
                  <c:v>0</c:v>
                </c:pt>
                <c:pt idx="63">
                  <c:v>0</c:v>
                </c:pt>
                <c:pt idx="64">
                  <c:v>0</c:v>
                </c:pt>
                <c:pt idx="65">
                  <c:v>0</c:v>
                </c:pt>
                <c:pt idx="66">
                  <c:v>0</c:v>
                </c:pt>
                <c:pt idx="67">
                  <c:v>0</c:v>
                </c:pt>
                <c:pt idx="68">
                  <c:v>0</c:v>
                </c:pt>
                <c:pt idx="69">
                  <c:v>30</c:v>
                </c:pt>
                <c:pt idx="70">
                  <c:v>0</c:v>
                </c:pt>
                <c:pt idx="71">
                  <c:v>0</c:v>
                </c:pt>
                <c:pt idx="72">
                  <c:v>0</c:v>
                </c:pt>
                <c:pt idx="73">
                  <c:v>0</c:v>
                </c:pt>
                <c:pt idx="74">
                  <c:v>0</c:v>
                </c:pt>
                <c:pt idx="75">
                  <c:v>0</c:v>
                </c:pt>
                <c:pt idx="76">
                  <c:v>0</c:v>
                </c:pt>
                <c:pt idx="77">
                  <c:v>10</c:v>
                </c:pt>
                <c:pt idx="78">
                  <c:v>0</c:v>
                </c:pt>
                <c:pt idx="79">
                  <c:v>0</c:v>
                </c:pt>
                <c:pt idx="80">
                  <c:v>10</c:v>
                </c:pt>
                <c:pt idx="81">
                  <c:v>40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180</c:v>
                </c:pt>
                <c:pt idx="127">
                  <c:v>60</c:v>
                </c:pt>
                <c:pt idx="128">
                  <c:v>10</c:v>
                </c:pt>
                <c:pt idx="129">
                  <c:v>40</c:v>
                </c:pt>
                <c:pt idx="130">
                  <c:v>130</c:v>
                </c:pt>
                <c:pt idx="131">
                  <c:v>40</c:v>
                </c:pt>
                <c:pt idx="132">
                  <c:v>30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numCache>
            </c:numRef>
          </c:val>
          <c:smooth val="0"/>
          <c:extLst>
            <c:ext xmlns:c16="http://schemas.microsoft.com/office/drawing/2014/chart" uri="{C3380CC4-5D6E-409C-BE32-E72D297353CC}">
              <c16:uniqueId val="{00000000-C968-4604-B463-EADEFF2B7BC8}"/>
            </c:ext>
          </c:extLst>
        </c:ser>
        <c:ser>
          <c:idx val="1"/>
          <c:order val="1"/>
          <c:tx>
            <c:strRef>
              <c:f>Redundancies!$C$10</c:f>
              <c:strCache>
                <c:ptCount val="1"/>
                <c:pt idx="0">
                  <c:v>Redundancies in Northern Ireland</c:v>
                </c:pt>
              </c:strCache>
            </c:strRef>
          </c:tx>
          <c:spPr>
            <a:ln w="28575" cap="rnd">
              <a:solidFill>
                <a:schemeClr val="accent5"/>
              </a:solidFill>
              <a:round/>
            </a:ln>
            <a:effectLst/>
          </c:spPr>
          <c:marker>
            <c:symbol val="none"/>
          </c:marker>
          <c:dLbls>
            <c:dLbl>
              <c:idx val="76"/>
              <c:layout>
                <c:manualLayout>
                  <c:x val="0.10441608775525874"/>
                  <c:y val="-0.36851305185591665"/>
                </c:manualLayout>
              </c:layout>
              <c:tx>
                <c:rich>
                  <a:bodyPr/>
                  <a:lstStyle/>
                  <a:p>
                    <a:r>
                      <a:rPr lang="en-US">
                        <a:solidFill>
                          <a:schemeClr val="accent5"/>
                        </a:solidFill>
                      </a:rPr>
                      <a:t>Total</a:t>
                    </a:r>
                    <a:r>
                      <a:rPr lang="en-US" baseline="0">
                        <a:solidFill>
                          <a:schemeClr val="accent5"/>
                        </a:solidFill>
                      </a:rPr>
                      <a:t> Redundancies, Northern Ireland (blue line)</a:t>
                    </a:r>
                    <a:endParaRPr lang="en-US">
                      <a:solidFill>
                        <a:schemeClr val="accent5"/>
                      </a:solidFill>
                    </a:endParaRP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Redundancies!$A$11:$A$158</c:f>
              <c:numCache>
                <c:formatCode>mmm\-yy</c:formatCode>
                <c:ptCount val="1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numCache>
            </c:numRef>
          </c:cat>
          <c:val>
            <c:numRef>
              <c:f>Redundancies!$C$11:$C$158</c:f>
              <c:numCache>
                <c:formatCode>_(* #,##0_);_(* \(#,##0\);_(* "-"??_);_(@_)</c:formatCode>
                <c:ptCount val="148"/>
                <c:pt idx="0">
                  <c:v>160</c:v>
                </c:pt>
                <c:pt idx="1">
                  <c:v>150</c:v>
                </c:pt>
                <c:pt idx="2">
                  <c:v>250</c:v>
                </c:pt>
                <c:pt idx="3">
                  <c:v>310</c:v>
                </c:pt>
                <c:pt idx="4">
                  <c:v>90</c:v>
                </c:pt>
                <c:pt idx="5">
                  <c:v>140</c:v>
                </c:pt>
                <c:pt idx="6">
                  <c:v>180</c:v>
                </c:pt>
                <c:pt idx="7">
                  <c:v>170</c:v>
                </c:pt>
                <c:pt idx="8">
                  <c:v>190</c:v>
                </c:pt>
                <c:pt idx="9">
                  <c:v>120</c:v>
                </c:pt>
                <c:pt idx="10">
                  <c:v>150</c:v>
                </c:pt>
                <c:pt idx="11">
                  <c:v>190</c:v>
                </c:pt>
                <c:pt idx="12">
                  <c:v>80</c:v>
                </c:pt>
                <c:pt idx="13">
                  <c:v>100</c:v>
                </c:pt>
                <c:pt idx="14">
                  <c:v>250</c:v>
                </c:pt>
                <c:pt idx="15">
                  <c:v>130</c:v>
                </c:pt>
                <c:pt idx="16">
                  <c:v>160</c:v>
                </c:pt>
                <c:pt idx="17">
                  <c:v>230</c:v>
                </c:pt>
                <c:pt idx="18">
                  <c:v>200</c:v>
                </c:pt>
                <c:pt idx="19">
                  <c:v>100</c:v>
                </c:pt>
                <c:pt idx="20">
                  <c:v>60</c:v>
                </c:pt>
                <c:pt idx="21">
                  <c:v>90</c:v>
                </c:pt>
                <c:pt idx="22">
                  <c:v>100</c:v>
                </c:pt>
                <c:pt idx="23">
                  <c:v>320</c:v>
                </c:pt>
                <c:pt idx="24">
                  <c:v>140</c:v>
                </c:pt>
                <c:pt idx="25">
                  <c:v>100</c:v>
                </c:pt>
                <c:pt idx="26">
                  <c:v>370</c:v>
                </c:pt>
                <c:pt idx="27">
                  <c:v>140</c:v>
                </c:pt>
                <c:pt idx="28">
                  <c:v>350</c:v>
                </c:pt>
                <c:pt idx="29">
                  <c:v>180</c:v>
                </c:pt>
                <c:pt idx="30">
                  <c:v>180</c:v>
                </c:pt>
                <c:pt idx="31">
                  <c:v>190</c:v>
                </c:pt>
                <c:pt idx="32">
                  <c:v>140</c:v>
                </c:pt>
                <c:pt idx="33">
                  <c:v>420</c:v>
                </c:pt>
                <c:pt idx="34">
                  <c:v>820</c:v>
                </c:pt>
                <c:pt idx="35">
                  <c:v>340</c:v>
                </c:pt>
                <c:pt idx="36">
                  <c:v>240</c:v>
                </c:pt>
                <c:pt idx="37">
                  <c:v>130</c:v>
                </c:pt>
                <c:pt idx="38">
                  <c:v>290</c:v>
                </c:pt>
                <c:pt idx="39">
                  <c:v>190</c:v>
                </c:pt>
                <c:pt idx="40">
                  <c:v>120</c:v>
                </c:pt>
                <c:pt idx="41">
                  <c:v>140</c:v>
                </c:pt>
                <c:pt idx="42">
                  <c:v>190</c:v>
                </c:pt>
                <c:pt idx="43">
                  <c:v>160</c:v>
                </c:pt>
                <c:pt idx="44">
                  <c:v>230</c:v>
                </c:pt>
                <c:pt idx="45">
                  <c:v>70</c:v>
                </c:pt>
                <c:pt idx="46">
                  <c:v>140</c:v>
                </c:pt>
                <c:pt idx="47">
                  <c:v>240</c:v>
                </c:pt>
                <c:pt idx="48">
                  <c:v>140</c:v>
                </c:pt>
                <c:pt idx="49">
                  <c:v>270</c:v>
                </c:pt>
                <c:pt idx="50">
                  <c:v>140</c:v>
                </c:pt>
                <c:pt idx="51">
                  <c:v>280</c:v>
                </c:pt>
                <c:pt idx="52">
                  <c:v>90</c:v>
                </c:pt>
                <c:pt idx="53">
                  <c:v>190</c:v>
                </c:pt>
                <c:pt idx="54">
                  <c:v>160</c:v>
                </c:pt>
                <c:pt idx="55">
                  <c:v>70</c:v>
                </c:pt>
                <c:pt idx="56">
                  <c:v>250</c:v>
                </c:pt>
                <c:pt idx="57">
                  <c:v>140</c:v>
                </c:pt>
                <c:pt idx="58">
                  <c:v>90</c:v>
                </c:pt>
                <c:pt idx="59">
                  <c:v>330</c:v>
                </c:pt>
                <c:pt idx="60">
                  <c:v>280</c:v>
                </c:pt>
                <c:pt idx="61">
                  <c:v>130</c:v>
                </c:pt>
                <c:pt idx="62">
                  <c:v>40</c:v>
                </c:pt>
                <c:pt idx="63">
                  <c:v>140</c:v>
                </c:pt>
                <c:pt idx="64">
                  <c:v>40</c:v>
                </c:pt>
                <c:pt idx="65">
                  <c:v>290</c:v>
                </c:pt>
                <c:pt idx="66">
                  <c:v>130</c:v>
                </c:pt>
                <c:pt idx="67">
                  <c:v>100</c:v>
                </c:pt>
                <c:pt idx="68">
                  <c:v>170</c:v>
                </c:pt>
                <c:pt idx="69">
                  <c:v>200</c:v>
                </c:pt>
                <c:pt idx="70">
                  <c:v>120</c:v>
                </c:pt>
                <c:pt idx="71">
                  <c:v>320</c:v>
                </c:pt>
                <c:pt idx="72">
                  <c:v>260</c:v>
                </c:pt>
                <c:pt idx="73">
                  <c:v>180</c:v>
                </c:pt>
                <c:pt idx="74">
                  <c:v>210</c:v>
                </c:pt>
                <c:pt idx="75">
                  <c:v>580</c:v>
                </c:pt>
                <c:pt idx="76">
                  <c:v>640</c:v>
                </c:pt>
                <c:pt idx="77">
                  <c:v>300</c:v>
                </c:pt>
                <c:pt idx="78">
                  <c:v>140</c:v>
                </c:pt>
                <c:pt idx="79">
                  <c:v>270</c:v>
                </c:pt>
                <c:pt idx="80">
                  <c:v>270</c:v>
                </c:pt>
                <c:pt idx="81">
                  <c:v>140</c:v>
                </c:pt>
                <c:pt idx="82">
                  <c:v>410</c:v>
                </c:pt>
                <c:pt idx="83">
                  <c:v>250</c:v>
                </c:pt>
                <c:pt idx="84">
                  <c:v>210</c:v>
                </c:pt>
                <c:pt idx="85">
                  <c:v>140</c:v>
                </c:pt>
                <c:pt idx="86">
                  <c:v>140</c:v>
                </c:pt>
                <c:pt idx="87">
                  <c:v>150</c:v>
                </c:pt>
                <c:pt idx="88">
                  <c:v>90</c:v>
                </c:pt>
                <c:pt idx="89">
                  <c:v>110</c:v>
                </c:pt>
                <c:pt idx="90">
                  <c:v>70</c:v>
                </c:pt>
                <c:pt idx="91">
                  <c:v>160</c:v>
                </c:pt>
                <c:pt idx="92">
                  <c:v>70</c:v>
                </c:pt>
                <c:pt idx="93">
                  <c:v>270</c:v>
                </c:pt>
                <c:pt idx="94">
                  <c:v>190</c:v>
                </c:pt>
                <c:pt idx="95">
                  <c:v>190</c:v>
                </c:pt>
                <c:pt idx="96">
                  <c:v>130</c:v>
                </c:pt>
                <c:pt idx="97">
                  <c:v>240</c:v>
                </c:pt>
                <c:pt idx="98">
                  <c:v>230</c:v>
                </c:pt>
                <c:pt idx="99">
                  <c:v>310</c:v>
                </c:pt>
                <c:pt idx="100">
                  <c:v>190</c:v>
                </c:pt>
                <c:pt idx="101">
                  <c:v>790</c:v>
                </c:pt>
                <c:pt idx="102">
                  <c:v>140</c:v>
                </c:pt>
                <c:pt idx="103">
                  <c:v>130</c:v>
                </c:pt>
                <c:pt idx="104">
                  <c:v>90</c:v>
                </c:pt>
                <c:pt idx="105">
                  <c:v>120</c:v>
                </c:pt>
                <c:pt idx="106">
                  <c:v>100</c:v>
                </c:pt>
                <c:pt idx="107">
                  <c:v>40</c:v>
                </c:pt>
                <c:pt idx="108">
                  <c:v>210</c:v>
                </c:pt>
                <c:pt idx="109">
                  <c:v>20</c:v>
                </c:pt>
                <c:pt idx="110">
                  <c:v>230</c:v>
                </c:pt>
                <c:pt idx="111">
                  <c:v>60</c:v>
                </c:pt>
                <c:pt idx="112">
                  <c:v>580</c:v>
                </c:pt>
                <c:pt idx="113">
                  <c:v>100</c:v>
                </c:pt>
                <c:pt idx="114">
                  <c:v>110</c:v>
                </c:pt>
                <c:pt idx="115">
                  <c:v>120</c:v>
                </c:pt>
                <c:pt idx="116">
                  <c:v>1440</c:v>
                </c:pt>
                <c:pt idx="117">
                  <c:v>90</c:v>
                </c:pt>
                <c:pt idx="118">
                  <c:v>90</c:v>
                </c:pt>
                <c:pt idx="119">
                  <c:v>150</c:v>
                </c:pt>
                <c:pt idx="120">
                  <c:v>60</c:v>
                </c:pt>
                <c:pt idx="121">
                  <c:v>20</c:v>
                </c:pt>
                <c:pt idx="122">
                  <c:v>240</c:v>
                </c:pt>
                <c:pt idx="123">
                  <c:v>120</c:v>
                </c:pt>
                <c:pt idx="124">
                  <c:v>140</c:v>
                </c:pt>
                <c:pt idx="125">
                  <c:v>40</c:v>
                </c:pt>
                <c:pt idx="126">
                  <c:v>670</c:v>
                </c:pt>
                <c:pt idx="127">
                  <c:v>820</c:v>
                </c:pt>
                <c:pt idx="128">
                  <c:v>460</c:v>
                </c:pt>
                <c:pt idx="129">
                  <c:v>1580</c:v>
                </c:pt>
                <c:pt idx="130">
                  <c:v>420</c:v>
                </c:pt>
                <c:pt idx="131">
                  <c:v>440</c:v>
                </c:pt>
                <c:pt idx="132">
                  <c:v>410</c:v>
                </c:pt>
                <c:pt idx="133">
                  <c:v>420</c:v>
                </c:pt>
                <c:pt idx="134">
                  <c:v>250</c:v>
                </c:pt>
                <c:pt idx="135">
                  <c:v>120</c:v>
                </c:pt>
                <c:pt idx="136">
                  <c:v>280</c:v>
                </c:pt>
                <c:pt idx="137">
                  <c:v>300</c:v>
                </c:pt>
                <c:pt idx="138">
                  <c:v>250</c:v>
                </c:pt>
                <c:pt idx="139">
                  <c:v>130</c:v>
                </c:pt>
                <c:pt idx="140">
                  <c:v>130</c:v>
                </c:pt>
                <c:pt idx="141">
                  <c:v>220</c:v>
                </c:pt>
                <c:pt idx="142">
                  <c:v>130</c:v>
                </c:pt>
                <c:pt idx="143">
                  <c:v>200</c:v>
                </c:pt>
                <c:pt idx="144">
                  <c:v>20</c:v>
                </c:pt>
                <c:pt idx="145">
                  <c:v>40</c:v>
                </c:pt>
                <c:pt idx="146">
                  <c:v>30</c:v>
                </c:pt>
                <c:pt idx="147">
                  <c:v>80</c:v>
                </c:pt>
              </c:numCache>
            </c:numRef>
          </c:val>
          <c:smooth val="0"/>
          <c:extLst>
            <c:ext xmlns:c16="http://schemas.microsoft.com/office/drawing/2014/chart" uri="{C3380CC4-5D6E-409C-BE32-E72D297353CC}">
              <c16:uniqueId val="{00000001-C968-4604-B463-EADEFF2B7BC8}"/>
            </c:ext>
          </c:extLst>
        </c:ser>
        <c:dLbls>
          <c:showLegendKey val="0"/>
          <c:showVal val="0"/>
          <c:showCatName val="0"/>
          <c:showSerName val="0"/>
          <c:showPercent val="0"/>
          <c:showBubbleSize val="0"/>
        </c:dLbls>
        <c:smooth val="0"/>
        <c:axId val="1049464648"/>
        <c:axId val="1049459728"/>
      </c:lineChart>
      <c:dateAx>
        <c:axId val="104946464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9728"/>
        <c:crosses val="autoZero"/>
        <c:auto val="1"/>
        <c:lblOffset val="100"/>
        <c:baseTimeUnit val="months"/>
      </c:dateAx>
      <c:valAx>
        <c:axId val="1049459728"/>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Number of Redundancies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4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Visited a tourist</a:t>
            </a:r>
            <a:r>
              <a:rPr lang="en-GB" baseline="0"/>
              <a:t> attraction in the past seven days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house'!$A$8</c:f>
              <c:strCache>
                <c:ptCount val="1"/>
                <c:pt idx="0">
                  <c:v>Visit a tourist attraction</c:v>
                </c:pt>
              </c:strCache>
            </c:strRef>
          </c:tx>
          <c:spPr>
            <a:ln w="28575" cap="rnd">
              <a:solidFill>
                <a:srgbClr val="0070C0"/>
              </a:solidFill>
              <a:round/>
            </a:ln>
            <a:effectLst/>
          </c:spPr>
          <c:marker>
            <c:symbol val="none"/>
          </c:marker>
          <c:cat>
            <c:strRef>
              <c:f>'COVIDOP left house'!$B$7:$Y$7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left house'!$B$8:$Y$8</c:f>
              <c:numCache>
                <c:formatCode>0%</c:formatCode>
                <c:ptCount val="24"/>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2.4594899938997609E-2</c:v>
                </c:pt>
                <c:pt idx="13">
                  <c:v>2.7641051037219099E-2</c:v>
                </c:pt>
                <c:pt idx="14">
                  <c:v>5.2237949295210688E-2</c:v>
                </c:pt>
                <c:pt idx="15">
                  <c:v>8.5974051503833249E-2</c:v>
                </c:pt>
                <c:pt idx="16">
                  <c:v>6.7634362005828591E-2</c:v>
                </c:pt>
                <c:pt idx="17">
                  <c:v>5.9653061306072591E-2</c:v>
                </c:pt>
                <c:pt idx="18">
                  <c:v>0.03</c:v>
                </c:pt>
                <c:pt idx="19">
                  <c:v>3.0577517336992089E-2</c:v>
                </c:pt>
                <c:pt idx="20">
                  <c:v>0.02</c:v>
                </c:pt>
                <c:pt idx="21">
                  <c:v>0.02</c:v>
                </c:pt>
                <c:pt idx="22">
                  <c:v>0.02</c:v>
                </c:pt>
                <c:pt idx="23">
                  <c:v>0.03</c:v>
                </c:pt>
              </c:numCache>
            </c:numRef>
          </c:val>
          <c:smooth val="0"/>
          <c:extLst>
            <c:ext xmlns:c16="http://schemas.microsoft.com/office/drawing/2014/chart" uri="{C3380CC4-5D6E-409C-BE32-E72D297353CC}">
              <c16:uniqueId val="{00000000-DA81-439F-8493-BC9A8B54BE72}"/>
            </c:ext>
          </c:extLst>
        </c:ser>
        <c:dLbls>
          <c:showLegendKey val="0"/>
          <c:showVal val="0"/>
          <c:showCatName val="0"/>
          <c:showSerName val="0"/>
          <c:showPercent val="0"/>
          <c:showBubbleSize val="0"/>
        </c:dLbls>
        <c:smooth val="0"/>
        <c:axId val="822398456"/>
        <c:axId val="822395712"/>
        <c:extLst/>
      </c:lineChart>
      <c:catAx>
        <c:axId val="82239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5712"/>
        <c:crosses val="autoZero"/>
        <c:auto val="1"/>
        <c:lblAlgn val="ctr"/>
        <c:lblOffset val="100"/>
        <c:noMultiLvlLbl val="1"/>
      </c:catAx>
      <c:valAx>
        <c:axId val="822395712"/>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45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ways</a:t>
            </a:r>
            <a:r>
              <a:rPr lang="en-US" baseline="0"/>
              <a:t> is Coronavirus affecting your life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affect you'!$A$8</c:f>
              <c:strCache>
                <c:ptCount val="1"/>
                <c:pt idx="0">
                  <c:v>Personal travel plans are being affected </c:v>
                </c:pt>
              </c:strCache>
            </c:strRef>
          </c:tx>
          <c:spPr>
            <a:ln w="28575" cap="rnd">
              <a:solidFill>
                <a:srgbClr val="7030A0"/>
              </a:solidFill>
              <a:round/>
            </a:ln>
            <a:effectLst/>
          </c:spPr>
          <c:marker>
            <c:symbol val="none"/>
          </c:marker>
          <c:dLbls>
            <c:dLbl>
              <c:idx val="11"/>
              <c:layout>
                <c:manualLayout>
                  <c:x val="-5.0107372942018613E-2"/>
                  <c:y val="-0.14792899408284024"/>
                </c:manualLayout>
              </c:layout>
              <c:tx>
                <c:rich>
                  <a:bodyPr/>
                  <a:lstStyle/>
                  <a:p>
                    <a:r>
                      <a:rPr lang="en-US"/>
                      <a:t>Personal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affect you'!$B$8:$Y$8</c:f>
              <c:numCache>
                <c:formatCode>0%</c:formatCode>
                <c:ptCount val="24"/>
                <c:pt idx="0">
                  <c:v>0.54419298097082847</c:v>
                </c:pt>
                <c:pt idx="1">
                  <c:v>0.6093230602037788</c:v>
                </c:pt>
                <c:pt idx="2">
                  <c:v>0.57316873378964139</c:v>
                </c:pt>
                <c:pt idx="3">
                  <c:v>0.54473113780300375</c:v>
                </c:pt>
                <c:pt idx="4">
                  <c:v>0.53072258577237619</c:v>
                </c:pt>
                <c:pt idx="5">
                  <c:v>0.50550597378855344</c:v>
                </c:pt>
                <c:pt idx="6">
                  <c:v>0.55468387203607994</c:v>
                </c:pt>
                <c:pt idx="7">
                  <c:v>0.53</c:v>
                </c:pt>
                <c:pt idx="8">
                  <c:v>0.54</c:v>
                </c:pt>
                <c:pt idx="9">
                  <c:v>0.56653192842831457</c:v>
                </c:pt>
                <c:pt idx="10">
                  <c:v>0.58147720129822367</c:v>
                </c:pt>
                <c:pt idx="11">
                  <c:v>0.50362705666890895</c:v>
                </c:pt>
                <c:pt idx="12">
                  <c:v>0.47328268678800822</c:v>
                </c:pt>
                <c:pt idx="13">
                  <c:v>0.51471165421030596</c:v>
                </c:pt>
                <c:pt idx="14">
                  <c:v>0.50225092105215108</c:v>
                </c:pt>
                <c:pt idx="15">
                  <c:v>0.55706766940863484</c:v>
                </c:pt>
                <c:pt idx="16">
                  <c:v>0.51200581666929446</c:v>
                </c:pt>
                <c:pt idx="17">
                  <c:v>0.52572188757202587</c:v>
                </c:pt>
                <c:pt idx="18">
                  <c:v>0.52391819632673209</c:v>
                </c:pt>
                <c:pt idx="19">
                  <c:v>0.55404596459936306</c:v>
                </c:pt>
                <c:pt idx="20">
                  <c:v>0.5037728022278084</c:v>
                </c:pt>
                <c:pt idx="21">
                  <c:v>0.47564226777723273</c:v>
                </c:pt>
                <c:pt idx="22">
                  <c:v>0.42099999999999999</c:v>
                </c:pt>
                <c:pt idx="23">
                  <c:v>0.38871333878848652</c:v>
                </c:pt>
              </c:numCache>
            </c:numRef>
          </c:val>
          <c:smooth val="0"/>
          <c:extLst xmlns:c15="http://schemas.microsoft.com/office/drawing/2012/chart">
            <c:ext xmlns:c16="http://schemas.microsoft.com/office/drawing/2014/chart" uri="{C3380CC4-5D6E-409C-BE32-E72D297353CC}">
              <c16:uniqueId val="{00000004-C8B9-4DE9-975C-2960121AD1C7}"/>
            </c:ext>
          </c:extLst>
        </c:ser>
        <c:ser>
          <c:idx val="1"/>
          <c:order val="1"/>
          <c:tx>
            <c:strRef>
              <c:f>'COVIDOP affect you'!$A$9</c:f>
              <c:strCache>
                <c:ptCount val="1"/>
                <c:pt idx="0">
                  <c:v>Work travel plans are being affected</c:v>
                </c:pt>
              </c:strCache>
            </c:strRef>
          </c:tx>
          <c:spPr>
            <a:ln w="28575" cap="rnd">
              <a:solidFill>
                <a:srgbClr val="0070C0"/>
              </a:solidFill>
              <a:round/>
            </a:ln>
            <a:effectLst/>
          </c:spPr>
          <c:marker>
            <c:symbol val="none"/>
          </c:marker>
          <c:dLbls>
            <c:dLbl>
              <c:idx val="11"/>
              <c:layout>
                <c:manualLayout>
                  <c:x val="-5.7265569076592804E-2"/>
                  <c:y val="-6.804733727810662E-2"/>
                </c:manualLayout>
              </c:layout>
              <c:tx>
                <c:rich>
                  <a:bodyPr/>
                  <a:lstStyle/>
                  <a:p>
                    <a:r>
                      <a:rPr lang="en-US"/>
                      <a:t>Work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affect you'!$B$9:$Y$9</c:f>
              <c:numCache>
                <c:formatCode>0%</c:formatCode>
                <c:ptCount val="24"/>
                <c:pt idx="0">
                  <c:v>0.19979048430684415</c:v>
                </c:pt>
                <c:pt idx="1">
                  <c:v>0.17675844931252965</c:v>
                </c:pt>
                <c:pt idx="2">
                  <c:v>0.18026311863574901</c:v>
                </c:pt>
                <c:pt idx="3">
                  <c:v>0.10219765591030323</c:v>
                </c:pt>
                <c:pt idx="4">
                  <c:v>0.1058688824913589</c:v>
                </c:pt>
                <c:pt idx="5">
                  <c:v>0.13262619744754317</c:v>
                </c:pt>
                <c:pt idx="6">
                  <c:v>0.10577364037520506</c:v>
                </c:pt>
                <c:pt idx="7">
                  <c:v>0.12</c:v>
                </c:pt>
                <c:pt idx="8">
                  <c:v>0.12</c:v>
                </c:pt>
                <c:pt idx="9">
                  <c:v>0.10777203415808068</c:v>
                </c:pt>
                <c:pt idx="10">
                  <c:v>0.10863971725245677</c:v>
                </c:pt>
                <c:pt idx="11">
                  <c:v>0.12703006775326486</c:v>
                </c:pt>
                <c:pt idx="12">
                  <c:v>6.4741524969591388E-2</c:v>
                </c:pt>
                <c:pt idx="13">
                  <c:v>9.0244102168065735E-2</c:v>
                </c:pt>
                <c:pt idx="14">
                  <c:v>7.7327101877386381E-2</c:v>
                </c:pt>
                <c:pt idx="15">
                  <c:v>9.4129781480192201E-2</c:v>
                </c:pt>
                <c:pt idx="16">
                  <c:v>0.10224792541906759</c:v>
                </c:pt>
                <c:pt idx="17">
                  <c:v>9.3091578310215278E-2</c:v>
                </c:pt>
                <c:pt idx="18">
                  <c:v>5.8073349337097693E-2</c:v>
                </c:pt>
                <c:pt idx="19">
                  <c:v>7.0176794944142487E-2</c:v>
                </c:pt>
                <c:pt idx="20">
                  <c:v>7.9583619717759832E-2</c:v>
                </c:pt>
                <c:pt idx="21">
                  <c:v>7.7963019971011419E-2</c:v>
                </c:pt>
                <c:pt idx="22">
                  <c:v>6.2E-2</c:v>
                </c:pt>
                <c:pt idx="23">
                  <c:v>8.0704546280322836E-2</c:v>
                </c:pt>
              </c:numCache>
            </c:numRef>
          </c:val>
          <c:smooth val="0"/>
          <c:extLst>
            <c:ext xmlns:c16="http://schemas.microsoft.com/office/drawing/2014/chart" uri="{C3380CC4-5D6E-409C-BE32-E72D297353CC}">
              <c16:uniqueId val="{00000000-17C1-4891-9B0E-5C5FDD7598D6}"/>
            </c:ext>
          </c:extLst>
        </c:ser>
        <c:dLbls>
          <c:showLegendKey val="0"/>
          <c:showVal val="0"/>
          <c:showCatName val="0"/>
          <c:showSerName val="0"/>
          <c:showPercent val="0"/>
          <c:showBubbleSize val="0"/>
        </c:dLbls>
        <c:smooth val="0"/>
        <c:axId val="481098288"/>
        <c:axId val="481101032"/>
        <c:extLst/>
      </c:lineChart>
      <c:catAx>
        <c:axId val="48109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032"/>
        <c:crosses val="autoZero"/>
        <c:auto val="1"/>
        <c:lblAlgn val="ctr"/>
        <c:lblOffset val="100"/>
        <c:noMultiLvlLbl val="1"/>
      </c:catAx>
      <c:valAx>
        <c:axId val="481101032"/>
        <c:scaling>
          <c:orientation val="minMax"/>
          <c:max val="0.7500000000000001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Proportion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82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the past seven days, for what reasons have you left home?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4312158869323391E-2"/>
          <c:y val="8.9745165776138003E-2"/>
          <c:w val="0.80079149736889754"/>
          <c:h val="0.76512358825629689"/>
        </c:manualLayout>
      </c:layout>
      <c:lineChart>
        <c:grouping val="standard"/>
        <c:varyColors val="0"/>
        <c:ser>
          <c:idx val="1"/>
          <c:order val="0"/>
          <c:tx>
            <c:strRef>
              <c:f>'COVIDOP left house other'!$A$8</c:f>
              <c:strCache>
                <c:ptCount val="1"/>
                <c:pt idx="0">
                  <c:v>To visit a cinema or theatre</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2-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1-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0-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4-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13-0149-41EC-89E9-6FEEC6BFEEEF}"/>
                </c:ext>
              </c:extLst>
            </c:dLbl>
            <c:dLbl>
              <c:idx val="6"/>
              <c:layout>
                <c:manualLayout>
                  <c:x val="5.2770448548812555E-2"/>
                  <c:y val="-0.11435672093358305"/>
                </c:manualLayout>
              </c:layout>
              <c:showLegendKey val="1"/>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other'!$B$8:$H$8</c:f>
              <c:numCache>
                <c:formatCode>0%</c:formatCode>
                <c:ptCount val="7"/>
                <c:pt idx="0">
                  <c:v>2.1881077513626328E-2</c:v>
                </c:pt>
                <c:pt idx="1">
                  <c:v>7.8677352740810017E-2</c:v>
                </c:pt>
                <c:pt idx="2">
                  <c:v>5.5182345337114663E-2</c:v>
                </c:pt>
                <c:pt idx="3">
                  <c:v>5.3088926308705993E-2</c:v>
                </c:pt>
                <c:pt idx="4">
                  <c:v>6.9401700714702017E-2</c:v>
                </c:pt>
                <c:pt idx="5">
                  <c:v>8.410261817875099E-2</c:v>
                </c:pt>
                <c:pt idx="6">
                  <c:v>5.1181698329673987E-2</c:v>
                </c:pt>
              </c:numCache>
            </c:numRef>
          </c:val>
          <c:smooth val="0"/>
          <c:extLst>
            <c:ext xmlns:c16="http://schemas.microsoft.com/office/drawing/2014/chart" uri="{C3380CC4-5D6E-409C-BE32-E72D297353CC}">
              <c16:uniqueId val="{00000001-7903-4300-AACD-2557E1F85B60}"/>
            </c:ext>
          </c:extLst>
        </c:ser>
        <c:ser>
          <c:idx val="2"/>
          <c:order val="1"/>
          <c:tx>
            <c:strRef>
              <c:f>'COVIDOP left house other'!$A$9</c:f>
              <c:strCache>
                <c:ptCount val="1"/>
                <c:pt idx="0">
                  <c:v>To eat or drink outdoors at a restaurant, café, bar or pub</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0E-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0D-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0C-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1-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2-0149-41EC-89E9-6FEEC6BFEEEF}"/>
                </c:ext>
              </c:extLst>
            </c:dLbl>
            <c:dLbl>
              <c:idx val="6"/>
              <c:layout>
                <c:manualLayout>
                  <c:x val="2.7139087825103655E-2"/>
                  <c:y val="-6.9608438829137601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other'!$B$9:$H$9</c:f>
              <c:numCache>
                <c:formatCode>0%</c:formatCode>
                <c:ptCount val="7"/>
                <c:pt idx="0">
                  <c:v>0.16394545423695156</c:v>
                </c:pt>
                <c:pt idx="1">
                  <c:v>0.19709438993479422</c:v>
                </c:pt>
                <c:pt idx="2">
                  <c:v>0.1730112972811732</c:v>
                </c:pt>
                <c:pt idx="3">
                  <c:v>0.20205513425015126</c:v>
                </c:pt>
                <c:pt idx="4">
                  <c:v>0.14724327335386633</c:v>
                </c:pt>
                <c:pt idx="5">
                  <c:v>0.10884349734319375</c:v>
                </c:pt>
                <c:pt idx="6">
                  <c:v>0.13319847811230026</c:v>
                </c:pt>
              </c:numCache>
            </c:numRef>
          </c:val>
          <c:smooth val="0"/>
          <c:extLst>
            <c:ext xmlns:c16="http://schemas.microsoft.com/office/drawing/2014/chart" uri="{C3380CC4-5D6E-409C-BE32-E72D297353CC}">
              <c16:uniqueId val="{00000002-7903-4300-AACD-2557E1F85B60}"/>
            </c:ext>
          </c:extLst>
        </c:ser>
        <c:ser>
          <c:idx val="3"/>
          <c:order val="2"/>
          <c:tx>
            <c:strRef>
              <c:f>'COVIDOP left house other'!$A$10</c:f>
              <c:strCache>
                <c:ptCount val="1"/>
                <c:pt idx="0">
                  <c:v>To eat or drink indoors at a restaurant, café, bar or pub</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0A-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09-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08-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5-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4-0149-41EC-89E9-6FEEC6BFEEEF}"/>
                </c:ext>
              </c:extLst>
            </c:dLbl>
            <c:dLbl>
              <c:idx val="6"/>
              <c:showLegendKey val="1"/>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149-41EC-89E9-6FEEC6BFEEEF}"/>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other'!$B$10:$H$10</c:f>
              <c:numCache>
                <c:formatCode>0%</c:formatCode>
                <c:ptCount val="7"/>
                <c:pt idx="0">
                  <c:v>0.19602215003641721</c:v>
                </c:pt>
                <c:pt idx="1">
                  <c:v>0.29492192000948564</c:v>
                </c:pt>
                <c:pt idx="2">
                  <c:v>0.3346709433370782</c:v>
                </c:pt>
                <c:pt idx="3">
                  <c:v>0.30911569838665387</c:v>
                </c:pt>
                <c:pt idx="4">
                  <c:v>0.31024091200108439</c:v>
                </c:pt>
                <c:pt idx="5">
                  <c:v>0.28007692518880956</c:v>
                </c:pt>
                <c:pt idx="6">
                  <c:v>0.32738727669569245</c:v>
                </c:pt>
              </c:numCache>
            </c:numRef>
          </c:val>
          <c:smooth val="0"/>
          <c:extLst>
            <c:ext xmlns:c16="http://schemas.microsoft.com/office/drawing/2014/chart" uri="{C3380CC4-5D6E-409C-BE32-E72D297353CC}">
              <c16:uniqueId val="{00000003-7903-4300-AACD-2557E1F85B60}"/>
            </c:ext>
          </c:extLst>
        </c:ser>
        <c:ser>
          <c:idx val="4"/>
          <c:order val="3"/>
          <c:tx>
            <c:strRef>
              <c:f>'COVIDOP left house other'!$A$11</c:f>
              <c:strCache>
                <c:ptCount val="1"/>
                <c:pt idx="0">
                  <c:v>To go to a concert</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6-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5-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4-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1-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E-0149-41EC-89E9-6FEEC6BFEEEF}"/>
                </c:ext>
              </c:extLst>
            </c:dLbl>
            <c:dLbl>
              <c:idx val="6"/>
              <c:layout>
                <c:manualLayout>
                  <c:x val="7.0109310214851006E-2"/>
                  <c:y val="-6.2150391811729828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other'!$B$11:$H$11</c:f>
              <c:numCache>
                <c:formatCode>0%</c:formatCode>
                <c:ptCount val="7"/>
                <c:pt idx="0">
                  <c:v>1.3342362062141554E-2</c:v>
                </c:pt>
                <c:pt idx="1">
                  <c:v>1.393324443880648E-2</c:v>
                </c:pt>
                <c:pt idx="2">
                  <c:v>2.0631574575302222E-2</c:v>
                </c:pt>
                <c:pt idx="3">
                  <c:v>3.7247470827063679E-2</c:v>
                </c:pt>
                <c:pt idx="4">
                  <c:v>5.7712728389786236E-3</c:v>
                </c:pt>
                <c:pt idx="5">
                  <c:v>1.3555042409055466E-2</c:v>
                </c:pt>
                <c:pt idx="6">
                  <c:v>2.746720550240914E-2</c:v>
                </c:pt>
              </c:numCache>
            </c:numRef>
          </c:val>
          <c:smooth val="0"/>
          <c:extLst>
            <c:ext xmlns:c16="http://schemas.microsoft.com/office/drawing/2014/chart" uri="{C3380CC4-5D6E-409C-BE32-E72D297353CC}">
              <c16:uniqueId val="{00000004-7903-4300-AACD-2557E1F85B60}"/>
            </c:ext>
          </c:extLst>
        </c:ser>
        <c:ser>
          <c:idx val="5"/>
          <c:order val="4"/>
          <c:tx>
            <c:strRef>
              <c:f>'COVIDOP left house other'!$A$12</c:f>
              <c:strCache>
                <c:ptCount val="1"/>
                <c:pt idx="0">
                  <c:v>Travel within the UK for holidays or short breaks</c:v>
                </c:pt>
              </c:strCache>
            </c:strRef>
          </c:tx>
          <c:spPr>
            <a:ln w="28575" cap="rnd">
              <a:solidFill>
                <a:schemeClr val="accent6"/>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2-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21-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20-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23-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F-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7-0149-41EC-89E9-6FEEC6BFEEEF}"/>
                </c:ext>
              </c:extLst>
            </c:dLbl>
            <c:dLbl>
              <c:idx val="6"/>
              <c:layout>
                <c:manualLayout>
                  <c:x val="5.4888745766937447E-2"/>
                  <c:y val="-0.10192664257123717"/>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other'!$B$12:$H$12</c:f>
              <c:numCache>
                <c:formatCode>0%</c:formatCode>
                <c:ptCount val="7"/>
                <c:pt idx="0">
                  <c:v>6.4392939320494433E-2</c:v>
                </c:pt>
                <c:pt idx="1">
                  <c:v>3.5782371745852762E-2</c:v>
                </c:pt>
                <c:pt idx="2">
                  <c:v>3.1867854706064527E-2</c:v>
                </c:pt>
                <c:pt idx="3">
                  <c:v>1.5618764510854217E-2</c:v>
                </c:pt>
                <c:pt idx="4">
                  <c:v>1.2420483850307817E-2</c:v>
                </c:pt>
                <c:pt idx="5">
                  <c:v>3.2248222304006161E-2</c:v>
                </c:pt>
                <c:pt idx="6">
                  <c:v>3.0761140904097359E-2</c:v>
                </c:pt>
              </c:numCache>
            </c:numRef>
          </c:val>
          <c:smooth val="0"/>
          <c:extLst>
            <c:ext xmlns:c16="http://schemas.microsoft.com/office/drawing/2014/chart" uri="{C3380CC4-5D6E-409C-BE32-E72D297353CC}">
              <c16:uniqueId val="{00000005-7903-4300-AACD-2557E1F85B60}"/>
            </c:ext>
          </c:extLst>
        </c:ser>
        <c:ser>
          <c:idx val="6"/>
          <c:order val="5"/>
          <c:tx>
            <c:strRef>
              <c:f>'COVIDOP left house other'!$A$13</c:f>
              <c:strCache>
                <c:ptCount val="1"/>
                <c:pt idx="0">
                  <c:v>Travel outside of the UK for work</c:v>
                </c:pt>
              </c:strCache>
            </c:strRef>
          </c:tx>
          <c:spPr>
            <a:ln w="28575" cap="rnd">
              <a:solidFill>
                <a:schemeClr val="accent1">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E-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D-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C-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0-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C-0149-41EC-89E9-6FEEC6BFEEEF}"/>
                </c:ext>
              </c:extLst>
            </c:dLbl>
            <c:dLbl>
              <c:idx val="6"/>
              <c:layout>
                <c:manualLayout>
                  <c:x val="7.8401809272521564E-2"/>
                  <c:y val="-2.4860156724691969E-3"/>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other'!$B$13:$H$13</c:f>
              <c:numCache>
                <c:formatCode>0%</c:formatCode>
                <c:ptCount val="7"/>
                <c:pt idx="0">
                  <c:v>9.502910256452864E-3</c:v>
                </c:pt>
                <c:pt idx="1">
                  <c:v>6.9725464237777156E-3</c:v>
                </c:pt>
                <c:pt idx="2">
                  <c:v>6.437356148608837E-3</c:v>
                </c:pt>
                <c:pt idx="3">
                  <c:v>4.2448464100555217E-3</c:v>
                </c:pt>
                <c:pt idx="4">
                  <c:v>3.1700188522968474E-3</c:v>
                </c:pt>
                <c:pt idx="5">
                  <c:v>7.5349287938466271E-3</c:v>
                </c:pt>
                <c:pt idx="6">
                  <c:v>1.3676213392792382E-2</c:v>
                </c:pt>
              </c:numCache>
            </c:numRef>
          </c:val>
          <c:smooth val="0"/>
          <c:extLst>
            <c:ext xmlns:c16="http://schemas.microsoft.com/office/drawing/2014/chart" uri="{C3380CC4-5D6E-409C-BE32-E72D297353CC}">
              <c16:uniqueId val="{00000006-7903-4300-AACD-2557E1F85B60}"/>
            </c:ext>
          </c:extLst>
        </c:ser>
        <c:ser>
          <c:idx val="7"/>
          <c:order val="6"/>
          <c:tx>
            <c:strRef>
              <c:f>'COVIDOP left house other'!$A$14</c:f>
              <c:strCache>
                <c:ptCount val="1"/>
                <c:pt idx="0">
                  <c:v>Travel outside of the UK for holidays or short breaks</c:v>
                </c:pt>
              </c:strCache>
            </c:strRef>
          </c:tx>
          <c:spPr>
            <a:ln w="28575" cap="rnd">
              <a:solidFill>
                <a:schemeClr val="accent2">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9-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8-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B-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D-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6-0149-41EC-89E9-6FEEC6BFEEEF}"/>
                </c:ext>
              </c:extLst>
            </c:dLbl>
            <c:dLbl>
              <c:idx val="6"/>
              <c:layout>
                <c:manualLayout>
                  <c:x val="4.5985676592536641E-2"/>
                  <c:y val="-2.9832188069630453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other'!$B$14:$H$14</c:f>
              <c:numCache>
                <c:formatCode>0%</c:formatCode>
                <c:ptCount val="7"/>
                <c:pt idx="0">
                  <c:v>3.1754654142474484E-2</c:v>
                </c:pt>
                <c:pt idx="1">
                  <c:v>2.5360899653504871E-2</c:v>
                </c:pt>
                <c:pt idx="2">
                  <c:v>1.2504533354468796E-2</c:v>
                </c:pt>
                <c:pt idx="3">
                  <c:v>1.7706885827460273E-2</c:v>
                </c:pt>
                <c:pt idx="4">
                  <c:v>8.3691326054085267E-3</c:v>
                </c:pt>
                <c:pt idx="5">
                  <c:v>3.1062139621826138E-2</c:v>
                </c:pt>
                <c:pt idx="6">
                  <c:v>2.2262197755008171E-2</c:v>
                </c:pt>
              </c:numCache>
            </c:numRef>
          </c:val>
          <c:smooth val="0"/>
          <c:extLst>
            <c:ext xmlns:c16="http://schemas.microsoft.com/office/drawing/2014/chart" uri="{C3380CC4-5D6E-409C-BE32-E72D297353CC}">
              <c16:uniqueId val="{00000007-7903-4300-AACD-2557E1F85B60}"/>
            </c:ext>
          </c:extLst>
        </c:ser>
        <c:dLbls>
          <c:showLegendKey val="0"/>
          <c:showVal val="0"/>
          <c:showCatName val="0"/>
          <c:showSerName val="0"/>
          <c:showPercent val="0"/>
          <c:showBubbleSize val="0"/>
        </c:dLbls>
        <c:smooth val="0"/>
        <c:axId val="978524680"/>
        <c:axId val="978525008"/>
      </c:lineChart>
      <c:catAx>
        <c:axId val="97852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5008"/>
        <c:crosses val="autoZero"/>
        <c:auto val="1"/>
        <c:lblAlgn val="ctr"/>
        <c:lblOffset val="100"/>
        <c:noMultiLvlLbl val="0"/>
      </c:catAx>
      <c:valAx>
        <c:axId val="978525008"/>
        <c:scaling>
          <c:orientation val="minMax"/>
          <c:max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468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and Capacity of Passengers and Crew docking in Northern Ireland (12 month rolling data)</a:t>
            </a:r>
            <a:endParaRPr lang="en-GB"/>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6"/>
          <c:order val="6"/>
          <c:tx>
            <c:strRef>
              <c:f>'Cruise Ships 12MR'!$H$9</c:f>
              <c:strCache>
                <c:ptCount val="1"/>
                <c:pt idx="0">
                  <c:v>Total ships docking in Northern Ireland</c:v>
                </c:pt>
              </c:strCache>
            </c:strRef>
          </c:tx>
          <c:spPr>
            <a:solidFill>
              <a:schemeClr val="accent1">
                <a:lumMod val="60000"/>
              </a:schemeClr>
            </a:solidFill>
            <a:ln>
              <a:noFill/>
            </a:ln>
            <a:effectLst/>
          </c:spPr>
          <c:invertIfNegative val="0"/>
          <c:cat>
            <c:strRef>
              <c:f>'Cruise Ships 12MR'!$A$10:$A$123</c:f>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f>'Cruise Ships 12MR'!$H$10:$H$123</c:f>
              <c:numCache>
                <c:formatCode>_-* #,##0_-;\-* #,##0_-;_-* "-"??_-;_-@_-</c:formatCode>
                <c:ptCount val="114"/>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numCache>
            </c:numRef>
          </c:val>
          <c:extLst>
            <c:ext xmlns:c16="http://schemas.microsoft.com/office/drawing/2014/chart" uri="{C3380CC4-5D6E-409C-BE32-E72D297353CC}">
              <c16:uniqueId val="{00000006-67B6-49B7-882C-1CC61B72450B}"/>
            </c:ext>
          </c:extLst>
        </c:ser>
        <c:dLbls>
          <c:showLegendKey val="0"/>
          <c:showVal val="0"/>
          <c:showCatName val="0"/>
          <c:showSerName val="0"/>
          <c:showPercent val="0"/>
          <c:showBubbleSize val="0"/>
        </c:dLbls>
        <c:gapWidth val="150"/>
        <c:axId val="917070712"/>
        <c:axId val="917080224"/>
      </c:barChart>
      <c:lineChart>
        <c:grouping val="standard"/>
        <c:varyColors val="0"/>
        <c:ser>
          <c:idx val="7"/>
          <c:order val="7"/>
          <c:tx>
            <c:strRef>
              <c:f>'Cruise Ships 12MR'!$I$9</c:f>
              <c:strCache>
                <c:ptCount val="1"/>
                <c:pt idx="0">
                  <c:v>Total Passengers and Crew onboard ships docking in Northern Ireland</c:v>
                </c:pt>
              </c:strCache>
            </c:strRef>
          </c:tx>
          <c:spPr>
            <a:ln w="28575" cap="rnd">
              <a:solidFill>
                <a:srgbClr val="C00000"/>
              </a:solidFill>
              <a:round/>
            </a:ln>
            <a:effectLst/>
          </c:spPr>
          <c:marker>
            <c:symbol val="none"/>
          </c:marker>
          <c:cat>
            <c:strRef>
              <c:f>'Cruise Ships 12MR'!$A$10:$A$123</c:f>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f>'Cruise Ships 12MR'!$I$10:$I$123</c:f>
              <c:numCache>
                <c:formatCode>_-* #,##0_-;\-* #,##0_-;_-* "-"??_-;_-@_-</c:formatCode>
                <c:ptCount val="114"/>
                <c:pt idx="0">
                  <c:v>78465</c:v>
                </c:pt>
                <c:pt idx="1">
                  <c:v>78465</c:v>
                </c:pt>
                <c:pt idx="2">
                  <c:v>78465</c:v>
                </c:pt>
                <c:pt idx="3">
                  <c:v>78465</c:v>
                </c:pt>
                <c:pt idx="4">
                  <c:v>74565</c:v>
                </c:pt>
                <c:pt idx="5">
                  <c:v>88547</c:v>
                </c:pt>
                <c:pt idx="6">
                  <c:v>82820</c:v>
                </c:pt>
                <c:pt idx="7">
                  <c:v>87423</c:v>
                </c:pt>
                <c:pt idx="8">
                  <c:v>101234</c:v>
                </c:pt>
                <c:pt idx="9">
                  <c:v>99179</c:v>
                </c:pt>
                <c:pt idx="10">
                  <c:v>102839</c:v>
                </c:pt>
                <c:pt idx="11">
                  <c:v>102839</c:v>
                </c:pt>
                <c:pt idx="12">
                  <c:v>102839</c:v>
                </c:pt>
                <c:pt idx="13">
                  <c:v>102839</c:v>
                </c:pt>
                <c:pt idx="14">
                  <c:v>102839</c:v>
                </c:pt>
                <c:pt idx="15">
                  <c:v>103889</c:v>
                </c:pt>
                <c:pt idx="16">
                  <c:v>104184</c:v>
                </c:pt>
                <c:pt idx="17">
                  <c:v>103441</c:v>
                </c:pt>
                <c:pt idx="18">
                  <c:v>104365</c:v>
                </c:pt>
                <c:pt idx="19">
                  <c:v>102195</c:v>
                </c:pt>
                <c:pt idx="20">
                  <c:v>109546</c:v>
                </c:pt>
                <c:pt idx="21">
                  <c:v>118063</c:v>
                </c:pt>
                <c:pt idx="22">
                  <c:v>119063</c:v>
                </c:pt>
                <c:pt idx="23">
                  <c:v>119063</c:v>
                </c:pt>
                <c:pt idx="24">
                  <c:v>120153</c:v>
                </c:pt>
                <c:pt idx="25">
                  <c:v>120153</c:v>
                </c:pt>
                <c:pt idx="26">
                  <c:v>120153</c:v>
                </c:pt>
                <c:pt idx="27">
                  <c:v>119878</c:v>
                </c:pt>
                <c:pt idx="28">
                  <c:v>119460</c:v>
                </c:pt>
                <c:pt idx="29">
                  <c:v>109629</c:v>
                </c:pt>
                <c:pt idx="30">
                  <c:v>109630</c:v>
                </c:pt>
                <c:pt idx="31">
                  <c:v>127681</c:v>
                </c:pt>
                <c:pt idx="32">
                  <c:v>127537</c:v>
                </c:pt>
                <c:pt idx="33">
                  <c:v>120587</c:v>
                </c:pt>
                <c:pt idx="34">
                  <c:v>122867</c:v>
                </c:pt>
                <c:pt idx="35">
                  <c:v>124067</c:v>
                </c:pt>
                <c:pt idx="36">
                  <c:v>122977</c:v>
                </c:pt>
                <c:pt idx="37">
                  <c:v>122977</c:v>
                </c:pt>
                <c:pt idx="38">
                  <c:v>122977</c:v>
                </c:pt>
                <c:pt idx="39">
                  <c:v>124352</c:v>
                </c:pt>
                <c:pt idx="40">
                  <c:v>124352</c:v>
                </c:pt>
                <c:pt idx="41">
                  <c:v>129843</c:v>
                </c:pt>
                <c:pt idx="42">
                  <c:v>151474</c:v>
                </c:pt>
                <c:pt idx="43">
                  <c:v>141714</c:v>
                </c:pt>
                <c:pt idx="44">
                  <c:v>158154</c:v>
                </c:pt>
                <c:pt idx="45">
                  <c:v>158457</c:v>
                </c:pt>
                <c:pt idx="46">
                  <c:v>151517</c:v>
                </c:pt>
                <c:pt idx="47">
                  <c:v>150317</c:v>
                </c:pt>
                <c:pt idx="48">
                  <c:v>151517</c:v>
                </c:pt>
                <c:pt idx="49">
                  <c:v>151517</c:v>
                </c:pt>
                <c:pt idx="50">
                  <c:v>151517</c:v>
                </c:pt>
                <c:pt idx="51">
                  <c:v>149367</c:v>
                </c:pt>
                <c:pt idx="52">
                  <c:v>152038</c:v>
                </c:pt>
                <c:pt idx="53">
                  <c:v>158796</c:v>
                </c:pt>
                <c:pt idx="54">
                  <c:v>160909</c:v>
                </c:pt>
                <c:pt idx="55">
                  <c:v>164280</c:v>
                </c:pt>
                <c:pt idx="56">
                  <c:v>155669</c:v>
                </c:pt>
                <c:pt idx="57">
                  <c:v>169289</c:v>
                </c:pt>
                <c:pt idx="58">
                  <c:v>169289</c:v>
                </c:pt>
                <c:pt idx="59">
                  <c:v>169289</c:v>
                </c:pt>
                <c:pt idx="60">
                  <c:v>168089</c:v>
                </c:pt>
                <c:pt idx="61">
                  <c:v>168089</c:v>
                </c:pt>
                <c:pt idx="62">
                  <c:v>168089</c:v>
                </c:pt>
                <c:pt idx="63">
                  <c:v>168939</c:v>
                </c:pt>
                <c:pt idx="64">
                  <c:v>172429</c:v>
                </c:pt>
                <c:pt idx="65">
                  <c:v>184750</c:v>
                </c:pt>
                <c:pt idx="66">
                  <c:v>184216</c:v>
                </c:pt>
                <c:pt idx="67">
                  <c:v>189560</c:v>
                </c:pt>
                <c:pt idx="68">
                  <c:v>192831</c:v>
                </c:pt>
                <c:pt idx="69">
                  <c:v>201713</c:v>
                </c:pt>
                <c:pt idx="70">
                  <c:v>202913</c:v>
                </c:pt>
                <c:pt idx="71">
                  <c:v>202913</c:v>
                </c:pt>
                <c:pt idx="72">
                  <c:v>202913</c:v>
                </c:pt>
                <c:pt idx="73">
                  <c:v>202913</c:v>
                </c:pt>
                <c:pt idx="74">
                  <c:v>202913</c:v>
                </c:pt>
                <c:pt idx="75">
                  <c:v>202913</c:v>
                </c:pt>
                <c:pt idx="76">
                  <c:v>208154</c:v>
                </c:pt>
                <c:pt idx="77">
                  <c:v>212383</c:v>
                </c:pt>
                <c:pt idx="78">
                  <c:v>233615</c:v>
                </c:pt>
                <c:pt idx="79">
                  <c:v>258394</c:v>
                </c:pt>
                <c:pt idx="80">
                  <c:v>269021</c:v>
                </c:pt>
                <c:pt idx="81">
                  <c:v>285101</c:v>
                </c:pt>
                <c:pt idx="82">
                  <c:v>290198</c:v>
                </c:pt>
                <c:pt idx="83">
                  <c:v>290198</c:v>
                </c:pt>
                <c:pt idx="84">
                  <c:v>290198</c:v>
                </c:pt>
                <c:pt idx="85">
                  <c:v>290198</c:v>
                </c:pt>
                <c:pt idx="86">
                  <c:v>290198</c:v>
                </c:pt>
                <c:pt idx="87">
                  <c:v>289348</c:v>
                </c:pt>
                <c:pt idx="88">
                  <c:v>277946</c:v>
                </c:pt>
                <c:pt idx="89">
                  <c:v>231446</c:v>
                </c:pt>
                <c:pt idx="90">
                  <c:v>176108</c:v>
                </c:pt>
                <c:pt idx="91">
                  <c:v>115262</c:v>
                </c:pt>
                <c:pt idx="92">
                  <c:v>57026</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327240</c:v>
                </c:pt>
                <c:pt idx="113">
                  <c:v>365575</c:v>
                </c:pt>
              </c:numCache>
            </c:numRef>
          </c:val>
          <c:smooth val="0"/>
          <c:extLst>
            <c:ext xmlns:c16="http://schemas.microsoft.com/office/drawing/2014/chart" uri="{C3380CC4-5D6E-409C-BE32-E72D297353CC}">
              <c16:uniqueId val="{00000007-67B6-49B7-882C-1CC61B72450B}"/>
            </c:ext>
          </c:extLst>
        </c:ser>
        <c:dLbls>
          <c:showLegendKey val="0"/>
          <c:showVal val="0"/>
          <c:showCatName val="0"/>
          <c:showSerName val="0"/>
          <c:showPercent val="0"/>
          <c:showBubbleSize val="0"/>
        </c:dLbls>
        <c:marker val="1"/>
        <c:smooth val="0"/>
        <c:axId val="935582392"/>
        <c:axId val="935590920"/>
        <c:extLst>
          <c:ext xmlns:c15="http://schemas.microsoft.com/office/drawing/2012/chart" uri="{02D57815-91ED-43cb-92C2-25804820EDAC}">
            <c15:filteredLineSeries>
              <c15:ser>
                <c:idx val="0"/>
                <c:order val="0"/>
                <c:tx>
                  <c:strRef>
                    <c:extLst>
                      <c:ext uri="{02D57815-91ED-43cb-92C2-25804820EDAC}">
                        <c15:formulaRef>
                          <c15:sqref>'Cruise Ships 12MR'!$B$9</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uri="{02D57815-91ED-43cb-92C2-25804820EDAC}">
                        <c15:formulaRef>
                          <c15:sqref>'Cruise Ships 12MR'!$B$10:$B$123</c15:sqref>
                        </c15:formulaRef>
                      </c:ext>
                    </c:extLst>
                    <c:numCache>
                      <c:formatCode>_-* #,##0_-;\-* #,##0_-;_-* "-"??_-;_-@_-</c:formatCode>
                      <c:ptCount val="114"/>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numCache>
                  </c:numRef>
                </c:val>
                <c:smooth val="0"/>
                <c:extLst>
                  <c:ext xmlns:c16="http://schemas.microsoft.com/office/drawing/2014/chart" uri="{C3380CC4-5D6E-409C-BE32-E72D297353CC}">
                    <c16:uniqueId val="{00000000-67B6-49B7-882C-1CC61B72450B}"/>
                  </c:ext>
                </c:extLst>
              </c15:ser>
            </c15:filteredLineSeries>
            <c15:filteredLine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12MR'!$C$10:$C$123</c15:sqref>
                        </c15:formulaRef>
                      </c:ext>
                    </c:extLst>
                    <c:numCache>
                      <c:formatCode>_-* #,##0_-;\-* #,##0_-;_-* "-"??_-;_-@_-</c:formatCode>
                      <c:ptCount val="114"/>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327240</c:v>
                      </c:pt>
                      <c:pt idx="113">
                        <c:v>365575</c:v>
                      </c:pt>
                    </c:numCache>
                  </c:numRef>
                </c:val>
                <c:smooth val="0"/>
                <c:extLst xmlns:c15="http://schemas.microsoft.com/office/drawing/2012/chart">
                  <c:ext xmlns:c16="http://schemas.microsoft.com/office/drawing/2014/chart" uri="{C3380CC4-5D6E-409C-BE32-E72D297353CC}">
                    <c16:uniqueId val="{00000001-67B6-49B7-882C-1CC61B72450B}"/>
                  </c:ext>
                </c:extLst>
              </c15:ser>
            </c15:filteredLineSeries>
            <c15:filteredLine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12MR'!$D$10:$D$123</c15:sqref>
                        </c15:formulaRef>
                      </c:ext>
                    </c:extLst>
                    <c:numCache>
                      <c:formatCode>_-* #,##0_-;\-* #,##0_-;_-* "-"??_-;_-@_-</c:formatCode>
                      <c:ptCount val="114"/>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2-67B6-49B7-882C-1CC61B72450B}"/>
                  </c:ext>
                </c:extLst>
              </c15:ser>
            </c15:filteredLineSeries>
            <c15:filteredLine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12MR'!$E$10:$E$123</c15:sqref>
                        </c15:formulaRef>
                      </c:ext>
                    </c:extLst>
                    <c:numCache>
                      <c:formatCode>_-* #,##0_-;\-* #,##0_-;_-* "-"??_-;_-@_-</c:formatCode>
                      <c:ptCount val="114"/>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3-67B6-49B7-882C-1CC61B72450B}"/>
                  </c:ext>
                </c:extLst>
              </c15:ser>
            </c15:filteredLineSeries>
            <c15:filteredLine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12MR'!$F$10:$F$123</c15:sqref>
                        </c15:formulaRef>
                      </c:ext>
                    </c:extLst>
                    <c:numCache>
                      <c:formatCode>_-* #,##0_-;\-* #,##0_-;_-* "-"??_-;_-@_-</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4-67B6-49B7-882C-1CC61B72450B}"/>
                  </c:ext>
                </c:extLst>
              </c15:ser>
            </c15:filteredLineSeries>
            <c15:filteredLine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12MR'!$G$10:$G$123</c15:sqref>
                        </c15:formulaRef>
                      </c:ext>
                    </c:extLst>
                    <c:numCache>
                      <c:formatCode>_-* #,##0_-;\-* #,##0_-;_-* "-"??_-;_-@_-</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5-67B6-49B7-882C-1CC61B72450B}"/>
                  </c:ext>
                </c:extLst>
              </c15:ser>
            </c15:filteredLineSeries>
            <c15:filteredLineSeries>
              <c15:ser>
                <c:idx val="8"/>
                <c:order val="8"/>
                <c:tx>
                  <c:strRef>
                    <c:extLst>
                      <c:ext xmlns:c15="http://schemas.microsoft.com/office/drawing/2012/chart" uri="{02D57815-91ED-43cb-92C2-25804820EDAC}">
                        <c15:formulaRef>
                          <c15:sqref>'Cruise Ships 12MR'!$J$9</c15:sqref>
                        </c15:formulaRef>
                      </c:ext>
                    </c:extLst>
                    <c:strCache>
                      <c:ptCount val="1"/>
                      <c:pt idx="0">
                        <c:v>Change year on year in total ships docking in NI (%)</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12MR'!$J$10:$J$123</c15:sqref>
                        </c15:formulaRef>
                      </c:ext>
                    </c:extLst>
                    <c:numCache>
                      <c:formatCode>General</c:formatCode>
                      <c:ptCount val="114"/>
                      <c:pt idx="0">
                        <c:v>0</c:v>
                      </c:pt>
                      <c:pt idx="1">
                        <c:v>0</c:v>
                      </c:pt>
                      <c:pt idx="2">
                        <c:v>0</c:v>
                      </c:pt>
                      <c:pt idx="3">
                        <c:v>0</c:v>
                      </c:pt>
                      <c:pt idx="4">
                        <c:v>0</c:v>
                      </c:pt>
                      <c:pt idx="5">
                        <c:v>0</c:v>
                      </c:pt>
                      <c:pt idx="6">
                        <c:v>0</c:v>
                      </c:pt>
                      <c:pt idx="7">
                        <c:v>0</c:v>
                      </c:pt>
                      <c:pt idx="8">
                        <c:v>0</c:v>
                      </c:pt>
                      <c:pt idx="9">
                        <c:v>0</c:v>
                      </c:pt>
                      <c:pt idx="10">
                        <c:v>0</c:v>
                      </c:pt>
                      <c:pt idx="11">
                        <c:v>0</c:v>
                      </c:pt>
                      <c:pt idx="12" formatCode="0%">
                        <c:v>0.16981132075471697</c:v>
                      </c:pt>
                      <c:pt idx="13" formatCode="0%">
                        <c:v>0.16981132075471697</c:v>
                      </c:pt>
                      <c:pt idx="14" formatCode="0%">
                        <c:v>0.16981132075471697</c:v>
                      </c:pt>
                      <c:pt idx="15" formatCode="0%">
                        <c:v>0.18867924528301888</c:v>
                      </c:pt>
                      <c:pt idx="16" formatCode="0%">
                        <c:v>0.19230769230769232</c:v>
                      </c:pt>
                      <c:pt idx="17" formatCode="0%">
                        <c:v>-1.6666666666666666E-2</c:v>
                      </c:pt>
                      <c:pt idx="18" formatCode="0%">
                        <c:v>6.8965517241379309E-2</c:v>
                      </c:pt>
                      <c:pt idx="19" formatCode="0%">
                        <c:v>-8.1967213114754092E-2</c:v>
                      </c:pt>
                      <c:pt idx="20" formatCode="0%">
                        <c:v>3.2258064516129031E-2</c:v>
                      </c:pt>
                      <c:pt idx="21" formatCode="0%">
                        <c:v>0.16949152542372881</c:v>
                      </c:pt>
                      <c:pt idx="22" formatCode="0%">
                        <c:v>9.6774193548387094E-2</c:v>
                      </c:pt>
                      <c:pt idx="23" formatCode="0%">
                        <c:v>9.6774193548387094E-2</c:v>
                      </c:pt>
                      <c:pt idx="24" formatCode="0%">
                        <c:v>0.11290322580645161</c:v>
                      </c:pt>
                      <c:pt idx="25" formatCode="0%">
                        <c:v>0.11290322580645161</c:v>
                      </c:pt>
                      <c:pt idx="26" formatCode="0%">
                        <c:v>0.11290322580645161</c:v>
                      </c:pt>
                      <c:pt idx="27" formatCode="0%">
                        <c:v>9.5238095238095233E-2</c:v>
                      </c:pt>
                      <c:pt idx="28" formatCode="0%">
                        <c:v>9.6774193548387094E-2</c:v>
                      </c:pt>
                      <c:pt idx="29" formatCode="0%">
                        <c:v>0.15254237288135594</c:v>
                      </c:pt>
                      <c:pt idx="30" formatCode="0%">
                        <c:v>8.0645161290322578E-2</c:v>
                      </c:pt>
                      <c:pt idx="31" formatCode="0%">
                        <c:v>0.3392857142857143</c:v>
                      </c:pt>
                      <c:pt idx="32" formatCode="0%">
                        <c:v>0.109375</c:v>
                      </c:pt>
                      <c:pt idx="33" formatCode="0%">
                        <c:v>-5.7971014492753624E-2</c:v>
                      </c:pt>
                      <c:pt idx="34" formatCode="0%">
                        <c:v>-1.4705882352941176E-2</c:v>
                      </c:pt>
                      <c:pt idx="35" formatCode="0%">
                        <c:v>0</c:v>
                      </c:pt>
                      <c:pt idx="36" formatCode="0%">
                        <c:v>-2.8985507246376812E-2</c:v>
                      </c:pt>
                      <c:pt idx="37" formatCode="0%">
                        <c:v>-2.8985507246376812E-2</c:v>
                      </c:pt>
                      <c:pt idx="38" formatCode="0%">
                        <c:v>-2.8985507246376812E-2</c:v>
                      </c:pt>
                      <c:pt idx="39" formatCode="0%">
                        <c:v>-1.4492753623188406E-2</c:v>
                      </c:pt>
                      <c:pt idx="40" formatCode="0%">
                        <c:v>0</c:v>
                      </c:pt>
                      <c:pt idx="41" formatCode="0%">
                        <c:v>0</c:v>
                      </c:pt>
                      <c:pt idx="42" formatCode="0%">
                        <c:v>0.14925373134328357</c:v>
                      </c:pt>
                      <c:pt idx="43" formatCode="0%">
                        <c:v>2.6666666666666668E-2</c:v>
                      </c:pt>
                      <c:pt idx="44" formatCode="0%">
                        <c:v>0.29577464788732394</c:v>
                      </c:pt>
                      <c:pt idx="45" formatCode="0%">
                        <c:v>0.49230769230769234</c:v>
                      </c:pt>
                      <c:pt idx="46" formatCode="0%">
                        <c:v>0.38805970149253732</c:v>
                      </c:pt>
                      <c:pt idx="47" formatCode="0%">
                        <c:v>0.35294117647058826</c:v>
                      </c:pt>
                      <c:pt idx="48" formatCode="0%">
                        <c:v>0.38805970149253732</c:v>
                      </c:pt>
                      <c:pt idx="49" formatCode="0%">
                        <c:v>0.38805970149253732</c:v>
                      </c:pt>
                      <c:pt idx="50" formatCode="0%">
                        <c:v>0.38805970149253732</c:v>
                      </c:pt>
                      <c:pt idx="51" formatCode="0%">
                        <c:v>0.33823529411764708</c:v>
                      </c:pt>
                      <c:pt idx="52" formatCode="0%">
                        <c:v>0.38235294117647056</c:v>
                      </c:pt>
                      <c:pt idx="53" formatCode="0%">
                        <c:v>0.44117647058823528</c:v>
                      </c:pt>
                      <c:pt idx="54" formatCode="0%">
                        <c:v>0.44155844155844154</c:v>
                      </c:pt>
                      <c:pt idx="55" formatCode="0%">
                        <c:v>0.45454545454545453</c:v>
                      </c:pt>
                      <c:pt idx="56" formatCode="0%">
                        <c:v>0.16304347826086957</c:v>
                      </c:pt>
                      <c:pt idx="57" formatCode="0%">
                        <c:v>0.16494845360824742</c:v>
                      </c:pt>
                      <c:pt idx="58" formatCode="0%">
                        <c:v>0.21505376344086022</c:v>
                      </c:pt>
                      <c:pt idx="59" formatCode="0%">
                        <c:v>0.22826086956521738</c:v>
                      </c:pt>
                      <c:pt idx="60" formatCode="0%">
                        <c:v>0.20430107526881722</c:v>
                      </c:pt>
                      <c:pt idx="61" formatCode="0%">
                        <c:v>0.20430107526881722</c:v>
                      </c:pt>
                      <c:pt idx="62" formatCode="0%">
                        <c:v>0.20430107526881722</c:v>
                      </c:pt>
                      <c:pt idx="63" formatCode="0%">
                        <c:v>0.24175824175824176</c:v>
                      </c:pt>
                      <c:pt idx="64" formatCode="0%">
                        <c:v>0.22340425531914893</c:v>
                      </c:pt>
                      <c:pt idx="65" formatCode="0%">
                        <c:v>0.22448979591836735</c:v>
                      </c:pt>
                      <c:pt idx="66" formatCode="0%">
                        <c:v>3.6036036036036036E-2</c:v>
                      </c:pt>
                      <c:pt idx="67" formatCode="0%">
                        <c:v>6.25E-2</c:v>
                      </c:pt>
                      <c:pt idx="68" formatCode="0%">
                        <c:v>0.13084112149532709</c:v>
                      </c:pt>
                      <c:pt idx="69" formatCode="0%">
                        <c:v>0.12389380530973451</c:v>
                      </c:pt>
                      <c:pt idx="70" formatCode="0%">
                        <c:v>0.13274336283185842</c:v>
                      </c:pt>
                      <c:pt idx="71" formatCode="0%">
                        <c:v>0.13274336283185842</c:v>
                      </c:pt>
                      <c:pt idx="72" formatCode="0%">
                        <c:v>0.14285714285714285</c:v>
                      </c:pt>
                      <c:pt idx="73" formatCode="0%">
                        <c:v>0.14285714285714285</c:v>
                      </c:pt>
                      <c:pt idx="74" formatCode="0%">
                        <c:v>0.14285714285714285</c:v>
                      </c:pt>
                      <c:pt idx="75" formatCode="0%">
                        <c:v>0.13274336283185842</c:v>
                      </c:pt>
                      <c:pt idx="76" formatCode="0%">
                        <c:v>0.14782608695652175</c:v>
                      </c:pt>
                      <c:pt idx="77" formatCode="0%">
                        <c:v>9.166666666666666E-2</c:v>
                      </c:pt>
                      <c:pt idx="78" formatCode="0%">
                        <c:v>0.18260869565217391</c:v>
                      </c:pt>
                      <c:pt idx="79" formatCode="0%">
                        <c:v>0.30252100840336132</c:v>
                      </c:pt>
                      <c:pt idx="80" formatCode="0%">
                        <c:v>0.30578512396694213</c:v>
                      </c:pt>
                      <c:pt idx="81" formatCode="0%">
                        <c:v>0.29133858267716534</c:v>
                      </c:pt>
                      <c:pt idx="82" formatCode="0%">
                        <c:v>0.3046875</c:v>
                      </c:pt>
                      <c:pt idx="83" formatCode="0%">
                        <c:v>0.3046875</c:v>
                      </c:pt>
                      <c:pt idx="84" formatCode="0%">
                        <c:v>0.3046875</c:v>
                      </c:pt>
                      <c:pt idx="85" formatCode="0%">
                        <c:v>0.3046875</c:v>
                      </c:pt>
                      <c:pt idx="86" formatCode="0%">
                        <c:v>0.3046875</c:v>
                      </c:pt>
                      <c:pt idx="87" formatCode="0%">
                        <c:v>0.296875</c:v>
                      </c:pt>
                      <c:pt idx="88" formatCode="0%">
                        <c:v>0.18939393939393939</c:v>
                      </c:pt>
                      <c:pt idx="89" formatCode="0%">
                        <c:v>3.8167938931297711E-2</c:v>
                      </c:pt>
                      <c:pt idx="90" formatCode="0%">
                        <c:v>-0.22058823529411764</c:v>
                      </c:pt>
                      <c:pt idx="91" formatCode="0%">
                        <c:v>-0.5741935483870968</c:v>
                      </c:pt>
                      <c:pt idx="92" formatCode="0%">
                        <c:v>-0.79113924050632911</c:v>
                      </c:pt>
                      <c:pt idx="93" formatCode="0%">
                        <c:v>-0.97560975609756095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-0.97169811320754718</c:v>
                      </c:pt>
                      <c:pt idx="103" formatCode="0%">
                        <c:v>-0.68181818181818177</c:v>
                      </c:pt>
                      <c:pt idx="104" formatCode="0%">
                        <c:v>9.0909090909090912E-2</c:v>
                      </c:pt>
                      <c:pt idx="105" formatCode="0%">
                        <c:v>14.75</c:v>
                      </c:pt>
                      <c:pt idx="106" formatCode="0%">
                        <c:v>1</c:v>
                      </c:pt>
                      <c:pt idx="107" formatCode="0%">
                        <c:v>1</c:v>
                      </c:pt>
                      <c:pt idx="108" formatCode="0%">
                        <c:v>1</c:v>
                      </c:pt>
                      <c:pt idx="109" formatCode="0%">
                        <c:v>1</c:v>
                      </c:pt>
                      <c:pt idx="110" formatCode="0%">
                        <c:v>1</c:v>
                      </c:pt>
                      <c:pt idx="111" formatCode="0%">
                        <c:v>1</c:v>
                      </c:pt>
                      <c:pt idx="112" formatCode="0%">
                        <c:v>1</c:v>
                      </c:pt>
                      <c:pt idx="113" formatCode="0%">
                        <c:v>1</c:v>
                      </c:pt>
                    </c:numCache>
                  </c:numRef>
                </c:val>
                <c:smooth val="0"/>
                <c:extLst xmlns:c15="http://schemas.microsoft.com/office/drawing/2012/chart">
                  <c:ext xmlns:c16="http://schemas.microsoft.com/office/drawing/2014/chart" uri="{C3380CC4-5D6E-409C-BE32-E72D297353CC}">
                    <c16:uniqueId val="{00000000-E787-4532-9533-77C7E304790C}"/>
                  </c:ext>
                </c:extLst>
              </c15:ser>
            </c15:filteredLineSeries>
            <c15:filteredLineSeries>
              <c15:ser>
                <c:idx val="9"/>
                <c:order val="9"/>
                <c:tx>
                  <c:strRef>
                    <c:extLst>
                      <c:ext xmlns:c15="http://schemas.microsoft.com/office/drawing/2012/chart" uri="{02D57815-91ED-43cb-92C2-25804820EDAC}">
                        <c15:formulaRef>
                          <c15:sqref>'Cruise Ships 12MR'!$K$9</c15:sqref>
                        </c15:formulaRef>
                      </c:ext>
                    </c:extLst>
                    <c:strCache>
                      <c:ptCount val="1"/>
                      <c:pt idx="0">
                        <c:v>Change year on year in total passengers and crew onboard ships docking in NI (%)</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xmlns:c15="http://schemas.microsoft.com/office/drawing/2012/chart" uri="{02D57815-91ED-43cb-92C2-25804820EDAC}">
                        <c15:formulaRef>
                          <c15:sqref>'Cruise Ships 12MR'!$K$10:$K$123</c15:sqref>
                        </c15:formulaRef>
                      </c:ext>
                    </c:extLst>
                    <c:numCache>
                      <c:formatCode>General</c:formatCode>
                      <c:ptCount val="114"/>
                      <c:pt idx="0">
                        <c:v>0</c:v>
                      </c:pt>
                      <c:pt idx="1">
                        <c:v>0</c:v>
                      </c:pt>
                      <c:pt idx="2">
                        <c:v>0</c:v>
                      </c:pt>
                      <c:pt idx="3">
                        <c:v>0</c:v>
                      </c:pt>
                      <c:pt idx="4">
                        <c:v>0</c:v>
                      </c:pt>
                      <c:pt idx="5">
                        <c:v>0</c:v>
                      </c:pt>
                      <c:pt idx="6">
                        <c:v>0</c:v>
                      </c:pt>
                      <c:pt idx="7">
                        <c:v>0</c:v>
                      </c:pt>
                      <c:pt idx="8">
                        <c:v>0</c:v>
                      </c:pt>
                      <c:pt idx="9">
                        <c:v>0</c:v>
                      </c:pt>
                      <c:pt idx="10">
                        <c:v>0</c:v>
                      </c:pt>
                      <c:pt idx="11">
                        <c:v>0</c:v>
                      </c:pt>
                      <c:pt idx="12" formatCode="0%">
                        <c:v>0.31063531510864717</c:v>
                      </c:pt>
                      <c:pt idx="13" formatCode="0%">
                        <c:v>0.31063531510864717</c:v>
                      </c:pt>
                      <c:pt idx="14" formatCode="0%">
                        <c:v>0.31063531510864717</c:v>
                      </c:pt>
                      <c:pt idx="15" formatCode="0%">
                        <c:v>0.32401707767794558</c:v>
                      </c:pt>
                      <c:pt idx="16" formatCode="0%">
                        <c:v>0.39722389861194929</c:v>
                      </c:pt>
                      <c:pt idx="17" formatCode="0%">
                        <c:v>0.16820445639039155</c:v>
                      </c:pt>
                      <c:pt idx="18" formatCode="0%">
                        <c:v>0.2601424776624004</c:v>
                      </c:pt>
                      <c:pt idx="19" formatCode="0%">
                        <c:v>0.16897155210871281</c:v>
                      </c:pt>
                      <c:pt idx="20" formatCode="0%">
                        <c:v>8.2106802062548154E-2</c:v>
                      </c:pt>
                      <c:pt idx="21" formatCode="0%">
                        <c:v>0.19040321035703123</c:v>
                      </c:pt>
                      <c:pt idx="22" formatCode="0%">
                        <c:v>0.15776116064917006</c:v>
                      </c:pt>
                      <c:pt idx="23" formatCode="0%">
                        <c:v>0.15776116064917006</c:v>
                      </c:pt>
                      <c:pt idx="24" formatCode="0%">
                        <c:v>0.16836025243341535</c:v>
                      </c:pt>
                      <c:pt idx="25" formatCode="0%">
                        <c:v>0.16836025243341535</c:v>
                      </c:pt>
                      <c:pt idx="26" formatCode="0%">
                        <c:v>0.16836025243341535</c:v>
                      </c:pt>
                      <c:pt idx="27" formatCode="0%">
                        <c:v>0.15390464823032274</c:v>
                      </c:pt>
                      <c:pt idx="28" formatCode="0%">
                        <c:v>0.14662520156645933</c:v>
                      </c:pt>
                      <c:pt idx="29" formatCode="0%">
                        <c:v>5.9821540781701647E-2</c:v>
                      </c:pt>
                      <c:pt idx="30" formatCode="0%">
                        <c:v>5.0447947108705024E-2</c:v>
                      </c:pt>
                      <c:pt idx="31" formatCode="0%">
                        <c:v>0.249385977787563</c:v>
                      </c:pt>
                      <c:pt idx="32" formatCode="0%">
                        <c:v>0.16423237726617129</c:v>
                      </c:pt>
                      <c:pt idx="33" formatCode="0%">
                        <c:v>2.1378416608082127E-2</c:v>
                      </c:pt>
                      <c:pt idx="34" formatCode="0%">
                        <c:v>3.194947212820104E-2</c:v>
                      </c:pt>
                      <c:pt idx="35" formatCode="0%">
                        <c:v>4.2028169960441113E-2</c:v>
                      </c:pt>
                      <c:pt idx="36" formatCode="0%">
                        <c:v>2.3503366540993567E-2</c:v>
                      </c:pt>
                      <c:pt idx="37" formatCode="0%">
                        <c:v>2.3503366540993567E-2</c:v>
                      </c:pt>
                      <c:pt idx="38" formatCode="0%">
                        <c:v>2.3503366540993567E-2</c:v>
                      </c:pt>
                      <c:pt idx="39" formatCode="0%">
                        <c:v>3.7321276631241761E-2</c:v>
                      </c:pt>
                      <c:pt idx="40" formatCode="0%">
                        <c:v>4.0950945923321616E-2</c:v>
                      </c:pt>
                      <c:pt idx="41" formatCode="0%">
                        <c:v>0.18438551843034234</c:v>
                      </c:pt>
                      <c:pt idx="42" formatCode="0%">
                        <c:v>0.3816838456626836</c:v>
                      </c:pt>
                      <c:pt idx="43" formatCode="0%">
                        <c:v>0.10990672065538334</c:v>
                      </c:pt>
                      <c:pt idx="44" formatCode="0%">
                        <c:v>0.24006366779836438</c:v>
                      </c:pt>
                      <c:pt idx="45" formatCode="0%">
                        <c:v>0.31404711950707787</c:v>
                      </c:pt>
                      <c:pt idx="46" formatCode="0%">
                        <c:v>0.23317896587366826</c:v>
                      </c:pt>
                      <c:pt idx="47" formatCode="0%">
                        <c:v>0.2115792273529625</c:v>
                      </c:pt>
                      <c:pt idx="48" formatCode="0%">
                        <c:v>0.23207591663481789</c:v>
                      </c:pt>
                      <c:pt idx="49" formatCode="0%">
                        <c:v>0.23207591663481789</c:v>
                      </c:pt>
                      <c:pt idx="50" formatCode="0%">
                        <c:v>0.23207591663481789</c:v>
                      </c:pt>
                      <c:pt idx="51" formatCode="0%">
                        <c:v>0.20116282810087494</c:v>
                      </c:pt>
                      <c:pt idx="52" formatCode="0%">
                        <c:v>0.22264217704580547</c:v>
                      </c:pt>
                      <c:pt idx="53" formatCode="0%">
                        <c:v>0.22298468149996534</c:v>
                      </c:pt>
                      <c:pt idx="54" formatCode="0%">
                        <c:v>6.2287917398365394E-2</c:v>
                      </c:pt>
                      <c:pt idx="55" formatCode="0%">
                        <c:v>0.15923620813751641</c:v>
                      </c:pt>
                      <c:pt idx="56" formatCode="0%">
                        <c:v>-1.5712533353566777E-2</c:v>
                      </c:pt>
                      <c:pt idx="57" formatCode="0%">
                        <c:v>6.8359239415109463E-2</c:v>
                      </c:pt>
                      <c:pt idx="58" formatCode="0%">
                        <c:v>0.117293769016018</c:v>
                      </c:pt>
                      <c:pt idx="59" formatCode="0%">
                        <c:v>0.12621326929089857</c:v>
                      </c:pt>
                      <c:pt idx="60" formatCode="0%">
                        <c:v>0.1093738656388392</c:v>
                      </c:pt>
                      <c:pt idx="61" formatCode="0%">
                        <c:v>0.1093738656388392</c:v>
                      </c:pt>
                      <c:pt idx="62" formatCode="0%">
                        <c:v>0.1093738656388392</c:v>
                      </c:pt>
                      <c:pt idx="63" formatCode="0%">
                        <c:v>0.1310329590873486</c:v>
                      </c:pt>
                      <c:pt idx="64" formatCode="0%">
                        <c:v>0.13411778634288796</c:v>
                      </c:pt>
                      <c:pt idx="65" formatCode="0%">
                        <c:v>0.16344240409078314</c:v>
                      </c:pt>
                      <c:pt idx="66" formatCode="0%">
                        <c:v>0.1448458445456749</c:v>
                      </c:pt>
                      <c:pt idx="67" formatCode="0%">
                        <c:v>0.15388361334307279</c:v>
                      </c:pt>
                      <c:pt idx="68" formatCode="0%">
                        <c:v>0.2387244730807033</c:v>
                      </c:pt>
                      <c:pt idx="69" formatCode="0%">
                        <c:v>0.19153045974635091</c:v>
                      </c:pt>
                      <c:pt idx="70" formatCode="0%">
                        <c:v>0.19861892975916923</c:v>
                      </c:pt>
                      <c:pt idx="71" formatCode="0%">
                        <c:v>0.19861892975916923</c:v>
                      </c:pt>
                      <c:pt idx="72" formatCode="0%">
                        <c:v>0.20717596035433611</c:v>
                      </c:pt>
                      <c:pt idx="73" formatCode="0%">
                        <c:v>0.20717596035433611</c:v>
                      </c:pt>
                      <c:pt idx="74" formatCode="0%">
                        <c:v>0.20717596035433611</c:v>
                      </c:pt>
                      <c:pt idx="75" formatCode="0%">
                        <c:v>0.20110217297367688</c:v>
                      </c:pt>
                      <c:pt idx="76" formatCode="0%">
                        <c:v>0.20718672613075526</c:v>
                      </c:pt>
                      <c:pt idx="77" formatCode="0%">
                        <c:v>0.14956968876860621</c:v>
                      </c:pt>
                      <c:pt idx="78" formatCode="0%">
                        <c:v>0.26815803187562426</c:v>
                      </c:pt>
                      <c:pt idx="79" formatCode="0%">
                        <c:v>0.36312513188436379</c:v>
                      </c:pt>
                      <c:pt idx="80" formatCode="0%">
                        <c:v>0.3951128189969455</c:v>
                      </c:pt>
                      <c:pt idx="81" formatCode="0%">
                        <c:v>0.41339923554753538</c:v>
                      </c:pt>
                      <c:pt idx="82" formatCode="0%">
                        <c:v>0.43015972362539612</c:v>
                      </c:pt>
                      <c:pt idx="83" formatCode="0%">
                        <c:v>0.43015972362539612</c:v>
                      </c:pt>
                      <c:pt idx="84" formatCode="0%">
                        <c:v>0.43015972362539612</c:v>
                      </c:pt>
                      <c:pt idx="85" formatCode="0%">
                        <c:v>0.43015972362539612</c:v>
                      </c:pt>
                      <c:pt idx="86" formatCode="0%">
                        <c:v>0.43015972362539612</c:v>
                      </c:pt>
                      <c:pt idx="87" formatCode="0%">
                        <c:v>0.42597073622685583</c:v>
                      </c:pt>
                      <c:pt idx="88" formatCode="0%">
                        <c:v>0.33529021781949903</c:v>
                      </c:pt>
                      <c:pt idx="89" formatCode="0%">
                        <c:v>8.9757654802879699E-2</c:v>
                      </c:pt>
                      <c:pt idx="90" formatCode="0%">
                        <c:v>-0.24616141942940309</c:v>
                      </c:pt>
                      <c:pt idx="91" formatCode="0%">
                        <c:v>-0.55392927080350163</c:v>
                      </c:pt>
                      <c:pt idx="92" formatCode="0%">
                        <c:v>-0.78802398325781253</c:v>
                      </c:pt>
                      <c:pt idx="93" formatCode="0%">
                        <c:v>-0.97791309044864805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-0.90781225157289847</c:v>
                      </c:pt>
                      <c:pt idx="103" formatCode="0%">
                        <c:v>-0.10488278877687356</c:v>
                      </c:pt>
                      <c:pt idx="104" formatCode="0%">
                        <c:v>2.1106337460105915</c:v>
                      </c:pt>
                      <c:pt idx="105" formatCode="0%">
                        <c:v>41.75305701127521</c:v>
                      </c:pt>
                      <c:pt idx="106" formatCode="0%">
                        <c:v>1</c:v>
                      </c:pt>
                      <c:pt idx="107" formatCode="0%">
                        <c:v>1</c:v>
                      </c:pt>
                      <c:pt idx="108" formatCode="0%">
                        <c:v>1</c:v>
                      </c:pt>
                      <c:pt idx="109" formatCode="0%">
                        <c:v>1</c:v>
                      </c:pt>
                      <c:pt idx="110" formatCode="0%">
                        <c:v>1</c:v>
                      </c:pt>
                      <c:pt idx="111" formatCode="0%">
                        <c:v>1</c:v>
                      </c:pt>
                      <c:pt idx="112" formatCode="0%">
                        <c:v>1</c:v>
                      </c:pt>
                      <c:pt idx="113" formatCode="0%">
                        <c:v>1</c:v>
                      </c:pt>
                    </c:numCache>
                  </c:numRef>
                </c:val>
                <c:smooth val="0"/>
                <c:extLst xmlns:c15="http://schemas.microsoft.com/office/drawing/2012/chart">
                  <c:ext xmlns:c16="http://schemas.microsoft.com/office/drawing/2014/chart" uri="{C3380CC4-5D6E-409C-BE32-E72D297353CC}">
                    <c16:uniqueId val="{00000001-E787-4532-9533-77C7E304790C}"/>
                  </c:ext>
                </c:extLst>
              </c15:ser>
            </c15:filteredLineSeries>
          </c:ext>
        </c:extLst>
      </c:lineChart>
      <c:catAx>
        <c:axId val="935582392"/>
        <c:scaling>
          <c:orientation val="minMax"/>
        </c:scaling>
        <c:delete val="0"/>
        <c:axPos val="b"/>
        <c:title>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90920"/>
        <c:crosses val="autoZero"/>
        <c:auto val="1"/>
        <c:lblAlgn val="ctr"/>
        <c:lblOffset val="100"/>
        <c:tickLblSkip val="12"/>
        <c:noMultiLvlLbl val="0"/>
      </c:catAx>
      <c:valAx>
        <c:axId val="9355909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82392"/>
        <c:crosses val="autoZero"/>
        <c:crossBetween val="between"/>
        <c:dispUnits>
          <c:builtInUnit val="thousands"/>
          <c:dispUnitsLbl>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Total Passenger and Crew Capacity (Thousands) - red line</a:t>
                  </a:r>
                </a:p>
              </c:rich>
            </c:tx>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91708022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(blue bars)</a:t>
                </a: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7070712"/>
        <c:crosses val="max"/>
        <c:crossBetween val="between"/>
      </c:valAx>
      <c:catAx>
        <c:axId val="917070712"/>
        <c:scaling>
          <c:orientation val="minMax"/>
        </c:scaling>
        <c:delete val="1"/>
        <c:axPos val="b"/>
        <c:numFmt formatCode="General" sourceLinked="1"/>
        <c:majorTickMark val="out"/>
        <c:minorTickMark val="none"/>
        <c:tickLblPos val="nextTo"/>
        <c:crossAx val="917080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a:t>
            </a:r>
            <a:r>
              <a:rPr lang="en-GB" baseline="0"/>
              <a:t> Cruise Ships and Capacity docking in NI</a:t>
            </a:r>
            <a:endParaRPr lang="en-GB"/>
          </a:p>
        </c:rich>
      </c:tx>
      <c:layout>
        <c:manualLayout>
          <c:xMode val="edge"/>
          <c:yMode val="edge"/>
          <c:x val="0.47395618527626748"/>
          <c:y val="2.207911683532658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12MR'!$J$9</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12MR'!$A$10:$A$123</c15:sqref>
                  </c15:fullRef>
                </c:ext>
              </c:extLst>
              <c:f>'Cruise Ships 12MR'!$A$22:$A$123</c:f>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12MR'!$J$10:$J$123</c15:sqref>
                  </c15:fullRef>
                </c:ext>
              </c:extLst>
              <c:f>'Cruise Ships 12MR'!$J$22:$J$123</c:f>
              <c:numCache>
                <c:formatCode>General</c:formatCode>
                <c:ptCount val="102"/>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pt idx="97" formatCode="0%">
                  <c:v>1</c:v>
                </c:pt>
                <c:pt idx="98" formatCode="0%">
                  <c:v>1</c:v>
                </c:pt>
                <c:pt idx="99" formatCode="0%">
                  <c:v>1</c:v>
                </c:pt>
                <c:pt idx="100" formatCode="0%">
                  <c:v>1</c:v>
                </c:pt>
                <c:pt idx="101" formatCode="0%">
                  <c:v>1</c:v>
                </c:pt>
              </c:numCache>
            </c:numRef>
          </c:val>
          <c:extLst>
            <c:ext xmlns:c16="http://schemas.microsoft.com/office/drawing/2014/chart" uri="{C3380CC4-5D6E-409C-BE32-E72D297353CC}">
              <c16:uniqueId val="{00000000-7850-43F5-A507-39A7D7D1C7CC}"/>
            </c:ext>
          </c:extLst>
        </c:ser>
        <c:ser>
          <c:idx val="9"/>
          <c:order val="9"/>
          <c:tx>
            <c:strRef>
              <c:f>'Cruise Ships 12MR'!$K$9</c:f>
              <c:strCache>
                <c:ptCount val="1"/>
                <c:pt idx="0">
                  <c:v>Change year on year in total passengers and crew onboard ships docking in NI (%)</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'Cruise Ships 12MR'!$A$10:$A$123</c15:sqref>
                  </c15:fullRef>
                </c:ext>
              </c:extLst>
              <c:f>'Cruise Ships 12MR'!$A$22:$A$123</c:f>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12MR'!$K$10:$K$123</c15:sqref>
                  </c15:fullRef>
                </c:ext>
              </c:extLst>
              <c:f>'Cruise Ships 12MR'!$K$22:$K$123</c:f>
              <c:numCache>
                <c:formatCode>General</c:formatCode>
                <c:ptCount val="102"/>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pt idx="97" formatCode="0%">
                  <c:v>1</c:v>
                </c:pt>
                <c:pt idx="98" formatCode="0%">
                  <c:v>1</c:v>
                </c:pt>
                <c:pt idx="99" formatCode="0%">
                  <c:v>1</c:v>
                </c:pt>
                <c:pt idx="100" formatCode="0%">
                  <c:v>1</c:v>
                </c:pt>
                <c:pt idx="101" formatCode="0%">
                  <c:v>1</c:v>
                </c:pt>
              </c:numCache>
            </c:numRef>
          </c:val>
          <c:extLst>
            <c:ext xmlns:c16="http://schemas.microsoft.com/office/drawing/2014/chart" uri="{C3380CC4-5D6E-409C-BE32-E72D297353CC}">
              <c16:uniqueId val="{00000001-7850-43F5-A507-39A7D7D1C7CC}"/>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12MR'!$B$9</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uri="{02D57815-91ED-43cb-92C2-25804820EDAC}">
                        <c15:fullRef>
                          <c15:sqref>'Cruise Ships 12MR'!$B$10:$B$123</c15:sqref>
                        </c15:fullRef>
                        <c15:formulaRef>
                          <c15:sqref>'Cruise Ships 12MR'!$B$22:$B$123</c15:sqref>
                        </c15:formulaRef>
                      </c:ext>
                    </c:extLst>
                    <c:numCache>
                      <c:formatCode>_-* #,##0_-;\-* #,##0_-;_-* "-"??_-;_-@_-</c:formatCode>
                      <c:ptCount val="102"/>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numCache>
                  </c:numRef>
                </c:val>
                <c:extLst>
                  <c:ext xmlns:c16="http://schemas.microsoft.com/office/drawing/2014/chart" uri="{C3380CC4-5D6E-409C-BE32-E72D297353CC}">
                    <c16:uniqueId val="{00000002-7850-43F5-A507-39A7D7D1C7CC}"/>
                  </c:ext>
                </c:extLst>
              </c15:ser>
            </c15:filteredBarSeries>
            <c15:filteredBar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12MR'!$C$10:$C$123</c15:sqref>
                        </c15:fullRef>
                        <c15:formulaRef>
                          <c15:sqref>'Cruise Ships 12MR'!$C$22:$C$123</c15:sqref>
                        </c15:formulaRef>
                      </c:ext>
                    </c:extLst>
                    <c:numCache>
                      <c:formatCode>_-* #,##0_-;\-* #,##0_-;_-* "-"??_-;_-@_-</c:formatCode>
                      <c:ptCount val="102"/>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327240</c:v>
                      </c:pt>
                      <c:pt idx="101">
                        <c:v>365575</c:v>
                      </c:pt>
                    </c:numCache>
                  </c:numRef>
                </c:val>
                <c:extLst xmlns:c15="http://schemas.microsoft.com/office/drawing/2012/chart">
                  <c:ext xmlns:c16="http://schemas.microsoft.com/office/drawing/2014/chart" uri="{C3380CC4-5D6E-409C-BE32-E72D297353CC}">
                    <c16:uniqueId val="{00000003-7850-43F5-A507-39A7D7D1C7CC}"/>
                  </c:ext>
                </c:extLst>
              </c15:ser>
            </c15:filteredBarSeries>
            <c15:filteredBar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12MR'!$D$10:$D$123</c15:sqref>
                        </c15:fullRef>
                        <c15:formulaRef>
                          <c15:sqref>'Cruise Ships 12MR'!$D$22:$D$123</c15:sqref>
                        </c15:formulaRef>
                      </c:ext>
                    </c:extLst>
                    <c:numCache>
                      <c:formatCode>_-* #,##0_-;\-* #,##0_-;_-* "-"??_-;_-@_-</c:formatCode>
                      <c:ptCount val="102"/>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4-7850-43F5-A507-39A7D7D1C7CC}"/>
                  </c:ext>
                </c:extLst>
              </c15:ser>
            </c15:filteredBarSeries>
            <c15:filteredBar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12MR'!$E$10:$E$123</c15:sqref>
                        </c15:fullRef>
                        <c15:formulaRef>
                          <c15:sqref>'Cruise Ships 12MR'!$E$22:$E$123</c15:sqref>
                        </c15:formulaRef>
                      </c:ext>
                    </c:extLst>
                    <c:numCache>
                      <c:formatCode>_-* #,##0_-;\-* #,##0_-;_-* "-"??_-;_-@_-</c:formatCode>
                      <c:ptCount val="102"/>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5-7850-43F5-A507-39A7D7D1C7CC}"/>
                  </c:ext>
                </c:extLst>
              </c15:ser>
            </c15:filteredBarSeries>
            <c15:filteredBar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12MR'!$F$10:$F$123</c15:sqref>
                        </c15:fullRef>
                        <c15:formulaRef>
                          <c15:sqref>'Cruise Ships 12MR'!$F$22:$F$123</c15:sqref>
                        </c15:formulaRef>
                      </c:ext>
                    </c:extLst>
                    <c:numCache>
                      <c:formatCode>_-* #,##0_-;\-* #,##0_-;_-* "-"??_-;_-@_-</c:formatCode>
                      <c:ptCount val="102"/>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6-7850-43F5-A507-39A7D7D1C7CC}"/>
                  </c:ext>
                </c:extLst>
              </c15:ser>
            </c15:filteredBarSeries>
            <c15:filteredBar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12MR'!$G$10:$G$123</c15:sqref>
                        </c15:fullRef>
                        <c15:formulaRef>
                          <c15:sqref>'Cruise Ships 12MR'!$G$22:$G$123</c15:sqref>
                        </c15:formulaRef>
                      </c:ext>
                    </c:extLst>
                    <c:numCache>
                      <c:formatCode>_-* #,##0_-;\-* #,##0_-;_-* "-"??_-;_-@_-</c:formatCode>
                      <c:ptCount val="102"/>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numCache>
                  </c:numRef>
                </c:val>
                <c:extLst xmlns:c15="http://schemas.microsoft.com/office/drawing/2012/chart">
                  <c:ext xmlns:c16="http://schemas.microsoft.com/office/drawing/2014/chart" uri="{C3380CC4-5D6E-409C-BE32-E72D297353CC}">
                    <c16:uniqueId val="{00000007-7850-43F5-A507-39A7D7D1C7CC}"/>
                  </c:ext>
                </c:extLst>
              </c15:ser>
            </c15:filteredBarSeries>
            <c15:filteredBarSeries>
              <c15:ser>
                <c:idx val="6"/>
                <c:order val="6"/>
                <c:tx>
                  <c:strRef>
                    <c:extLs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12MR'!$H$10:$H$123</c15:sqref>
                        </c15:fullRef>
                        <c15:formulaRef>
                          <c15:sqref>'Cruise Ships 12MR'!$H$22:$H$123</c15:sqref>
                        </c15:formulaRef>
                      </c:ext>
                    </c:extLst>
                    <c:numCache>
                      <c:formatCode>_-* #,##0_-;\-* #,##0_-;_-* "-"??_-;_-@_-</c:formatCode>
                      <c:ptCount val="102"/>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numCache>
                  </c:numRef>
                </c:val>
                <c:extLst xmlns:c15="http://schemas.microsoft.com/office/drawing/2012/chart">
                  <c:ext xmlns:c16="http://schemas.microsoft.com/office/drawing/2014/chart" uri="{C3380CC4-5D6E-409C-BE32-E72D297353CC}">
                    <c16:uniqueId val="{00000008-7850-43F5-A507-39A7D7D1C7CC}"/>
                  </c:ext>
                </c:extLst>
              </c15:ser>
            </c15:filteredBarSeries>
            <c15:filteredBarSeries>
              <c15:ser>
                <c:idx val="7"/>
                <c:order val="7"/>
                <c:tx>
                  <c:strRef>
                    <c:extLst>
                      <c:ext xmlns:c15="http://schemas.microsoft.com/office/drawing/2012/chart" uri="{02D57815-91ED-43cb-92C2-25804820EDAC}">
                        <c15:formulaRef>
                          <c15:sqref>'Cruise Ships 12MR'!$I$9</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12MR'!$A$10:$A$123</c15:sqref>
                        </c15:fullRef>
                        <c15:formulaRef>
                          <c15:sqref>'Cruise Ships 12MR'!$A$22:$A$123</c15:sqref>
                        </c15:formulaRef>
                      </c:ext>
                    </c:extLst>
                    <c:strCache>
                      <c:ptCount val="102"/>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strCache>
                  </c:strRef>
                </c:cat>
                <c:val>
                  <c:numRef>
                    <c:extLst>
                      <c:ext xmlns:c15="http://schemas.microsoft.com/office/drawing/2012/chart" uri="{02D57815-91ED-43cb-92C2-25804820EDAC}">
                        <c15:fullRef>
                          <c15:sqref>'Cruise Ships 12MR'!$I$10:$I$123</c15:sqref>
                        </c15:fullRef>
                        <c15:formulaRef>
                          <c15:sqref>'Cruise Ships 12MR'!$I$22:$I$123</c15:sqref>
                        </c15:formulaRef>
                      </c:ext>
                    </c:extLst>
                    <c:numCache>
                      <c:formatCode>_-* #,##0_-;\-* #,##0_-;_-* "-"??_-;_-@_-</c:formatCode>
                      <c:ptCount val="102"/>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327240</c:v>
                      </c:pt>
                      <c:pt idx="101">
                        <c:v>365575</c:v>
                      </c:pt>
                    </c:numCache>
                  </c:numRef>
                </c:val>
                <c:extLst xmlns:c15="http://schemas.microsoft.com/office/drawing/2012/chart">
                  <c:ext xmlns:c16="http://schemas.microsoft.com/office/drawing/2014/chart" uri="{C3380CC4-5D6E-409C-BE32-E72D297353CC}">
                    <c16:uniqueId val="{00000009-7850-43F5-A507-39A7D7D1C7CC}"/>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0.34</c:v>
                </c:pt>
                <c:pt idx="1">
                  <c:v>0.66</c:v>
                </c:pt>
              </c:numCache>
            </c:numRef>
          </c:val>
          <c:extLst>
            <c:ext xmlns:c16="http://schemas.microsoft.com/office/drawing/2014/chart" uri="{C3380CC4-5D6E-409C-BE32-E72D297353CC}">
              <c16:uniqueId val="{00000000-E27C-48E6-992B-A07F0DF439C6}"/>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Where was your cancelled overnight trip to? (%)</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Cancelled tip destination'!$B$7</c:f>
              <c:strCache>
                <c:ptCount val="1"/>
                <c:pt idx="0">
                  <c:v>Proportion(%)</c:v>
                </c:pt>
              </c:strCache>
            </c:strRef>
          </c:tx>
          <c:dPt>
            <c:idx val="0"/>
            <c:bubble3D val="0"/>
            <c:spPr>
              <a:solidFill>
                <a:schemeClr val="accent6"/>
              </a:solidFill>
              <a:ln w="19050">
                <a:solidFill>
                  <a:schemeClr val="accent6"/>
                </a:solidFill>
              </a:ln>
              <a:effectLst/>
            </c:spPr>
            <c:extLst>
              <c:ext xmlns:c16="http://schemas.microsoft.com/office/drawing/2014/chart" uri="{C3380CC4-5D6E-409C-BE32-E72D297353CC}">
                <c16:uniqueId val="{00000001-258E-45D3-867B-1E3CA1A3FF95}"/>
              </c:ext>
            </c:extLst>
          </c:dPt>
          <c:dPt>
            <c:idx val="1"/>
            <c:bubble3D val="0"/>
            <c:spPr>
              <a:solidFill>
                <a:schemeClr val="accent5"/>
              </a:solidFill>
              <a:ln w="19050">
                <a:solidFill>
                  <a:schemeClr val="accent5"/>
                </a:solidFill>
              </a:ln>
              <a:effectLst/>
            </c:spPr>
            <c:extLst>
              <c:ext xmlns:c16="http://schemas.microsoft.com/office/drawing/2014/chart" uri="{C3380CC4-5D6E-409C-BE32-E72D297353CC}">
                <c16:uniqueId val="{00000003-258E-45D3-867B-1E3CA1A3FF95}"/>
              </c:ext>
            </c:extLst>
          </c:dPt>
          <c:dPt>
            <c:idx val="2"/>
            <c:bubble3D val="0"/>
            <c:spPr>
              <a:solidFill>
                <a:schemeClr val="accent3"/>
              </a:solidFill>
              <a:ln w="19050">
                <a:solidFill>
                  <a:schemeClr val="accent3"/>
                </a:solidFill>
              </a:ln>
              <a:effectLst/>
            </c:spPr>
            <c:extLst>
              <c:ext xmlns:c16="http://schemas.microsoft.com/office/drawing/2014/chart" uri="{C3380CC4-5D6E-409C-BE32-E72D297353CC}">
                <c16:uniqueId val="{00000005-258E-45D3-867B-1E3CA1A3FF95}"/>
              </c:ext>
            </c:extLst>
          </c:dPt>
          <c:dPt>
            <c:idx val="3"/>
            <c:bubble3D val="0"/>
            <c:spPr>
              <a:solidFill>
                <a:schemeClr val="accent4"/>
              </a:solidFill>
              <a:ln w="19050">
                <a:solidFill>
                  <a:schemeClr val="accent4"/>
                </a:solidFill>
              </a:ln>
              <a:effectLst/>
            </c:spPr>
            <c:extLst>
              <c:ext xmlns:c16="http://schemas.microsoft.com/office/drawing/2014/chart" uri="{C3380CC4-5D6E-409C-BE32-E72D297353CC}">
                <c16:uniqueId val="{00000007-258E-45D3-867B-1E3CA1A3FF9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Cancelled tip destination'!$A$8:$A$11</c:f>
              <c:strCache>
                <c:ptCount val="4"/>
                <c:pt idx="0">
                  <c:v>NI</c:v>
                </c:pt>
                <c:pt idx="1">
                  <c:v>RoI</c:v>
                </c:pt>
                <c:pt idx="2">
                  <c:v>GB</c:v>
                </c:pt>
                <c:pt idx="3">
                  <c:v>Other</c:v>
                </c:pt>
              </c:strCache>
            </c:strRef>
          </c:cat>
          <c:val>
            <c:numRef>
              <c:f>'NI Cancelled tip destination'!$B$8:$B$11</c:f>
              <c:numCache>
                <c:formatCode>0%</c:formatCode>
                <c:ptCount val="4"/>
                <c:pt idx="0">
                  <c:v>0.20124159337816866</c:v>
                </c:pt>
                <c:pt idx="1">
                  <c:v>0.17589239524055872</c:v>
                </c:pt>
                <c:pt idx="2">
                  <c:v>0.16968442834971548</c:v>
                </c:pt>
                <c:pt idx="3">
                  <c:v>0.45318158303155714</c:v>
                </c:pt>
              </c:numCache>
            </c:numRef>
          </c:val>
          <c:extLst>
            <c:ext xmlns:c16="http://schemas.microsoft.com/office/drawing/2014/chart" uri="{C3380CC4-5D6E-409C-BE32-E72D297353CC}">
              <c16:uniqueId val="{00000008-258E-45D3-867B-1E3CA1A3FF95}"/>
            </c:ext>
          </c:extLst>
        </c:ser>
        <c:dLbls>
          <c:showLegendKey val="0"/>
          <c:showVal val="0"/>
          <c:showCatName val="0"/>
          <c:showSerName val="0"/>
          <c:showPercent val="0"/>
          <c:showBubbleSize val="0"/>
          <c:showLeaderLines val="1"/>
        </c:dLbls>
        <c:firstSliceAng val="0"/>
        <c:holeSize val="3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Proportion of NI residents who say they went on holiday in Summer 2020</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NI Summer Hols 2020'!$B$5</c:f>
              <c:strCache>
                <c:ptCount val="1"/>
                <c:pt idx="0">
                  <c:v>Proportion who said "Yes"</c:v>
                </c:pt>
              </c:strCache>
            </c:strRef>
          </c:tx>
          <c:spPr>
            <a:solidFill>
              <a:srgbClr val="0070C0"/>
            </a:solidFill>
            <a:ln>
              <a:noFill/>
            </a:ln>
            <a:effectLst/>
          </c:spPr>
          <c:invertIfNegative val="0"/>
          <c:dLbls>
            <c:dLbl>
              <c:idx val="0"/>
              <c:tx>
                <c:rich>
                  <a:bodyPr/>
                  <a:lstStyle/>
                  <a:p>
                    <a:r>
                      <a:rPr lang="en-US"/>
                      <a:t>Republic</a:t>
                    </a:r>
                    <a:r>
                      <a:rPr lang="en-US" baseline="0"/>
                      <a:t> of Ireland, </a:t>
                    </a:r>
                    <a:fld id="{465D71FE-96E7-49EC-B70D-1B8D3B9C033D}"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7CF-4B1D-A8F6-2E16D4B33E34}"/>
                </c:ext>
              </c:extLst>
            </c:dLbl>
            <c:dLbl>
              <c:idx val="1"/>
              <c:tx>
                <c:rich>
                  <a:bodyPr/>
                  <a:lstStyle/>
                  <a:p>
                    <a:r>
                      <a:rPr lang="en-US"/>
                      <a:t>Northern Ireland</a:t>
                    </a:r>
                    <a:r>
                      <a:rPr lang="en-US" baseline="0"/>
                      <a:t>, </a:t>
                    </a:r>
                    <a:fld id="{6DFFE738-E391-4EEF-81FC-7954EFB16775}"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7CF-4B1D-A8F6-2E16D4B33E34}"/>
                </c:ext>
              </c:extLst>
            </c:dLbl>
            <c:dLbl>
              <c:idx val="2"/>
              <c:tx>
                <c:rich>
                  <a:bodyPr/>
                  <a:lstStyle/>
                  <a:p>
                    <a:r>
                      <a:rPr lang="en-US"/>
                      <a:t>Great Britain</a:t>
                    </a:r>
                    <a:r>
                      <a:rPr lang="en-US" baseline="0"/>
                      <a:t>, </a:t>
                    </a:r>
                    <a:fld id="{8091F2C8-B304-4341-B626-B6E0107B4E1F}"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7CF-4B1D-A8F6-2E16D4B33E34}"/>
                </c:ext>
              </c:extLst>
            </c:dLbl>
            <c:dLbl>
              <c:idx val="3"/>
              <c:tx>
                <c:rich>
                  <a:bodyPr/>
                  <a:lstStyle/>
                  <a:p>
                    <a:r>
                      <a:rPr lang="en-US"/>
                      <a:t>Abroad</a:t>
                    </a:r>
                    <a:r>
                      <a:rPr lang="en-US" baseline="0"/>
                      <a:t>, </a:t>
                    </a:r>
                    <a:fld id="{3AE255E7-94B0-4B31-8FD4-AB15F8CD4729}"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CF-4B1D-A8F6-2E16D4B33E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NI Summer Hols 2020'!$A$6:$A$9</c:f>
              <c:strCache>
                <c:ptCount val="4"/>
                <c:pt idx="0">
                  <c:v>Did you/will you go on holiday in the Republic of Ireland this summer?</c:v>
                </c:pt>
                <c:pt idx="1">
                  <c:v>Did you/will you go on holiday in Northern Ireland this summer?</c:v>
                </c:pt>
                <c:pt idx="2">
                  <c:v>Did you/will you go on holiday in the GB this summer?</c:v>
                </c:pt>
                <c:pt idx="3">
                  <c:v>Did you/will you go on holiday abroad this summer?</c:v>
                </c:pt>
              </c:strCache>
            </c:strRef>
          </c:cat>
          <c:val>
            <c:numRef>
              <c:f>'COVIDOP NI Summer Hols 2020'!$B$6:$B$9</c:f>
              <c:numCache>
                <c:formatCode>0%</c:formatCode>
                <c:ptCount val="4"/>
                <c:pt idx="0">
                  <c:v>0.25820362666340613</c:v>
                </c:pt>
                <c:pt idx="1">
                  <c:v>0.23202055662529802</c:v>
                </c:pt>
                <c:pt idx="2">
                  <c:v>6.3753692449674812E-2</c:v>
                </c:pt>
                <c:pt idx="3">
                  <c:v>4.032398787893024E-2</c:v>
                </c:pt>
              </c:numCache>
            </c:numRef>
          </c:val>
          <c:extLst>
            <c:ext xmlns:c16="http://schemas.microsoft.com/office/drawing/2014/chart" uri="{C3380CC4-5D6E-409C-BE32-E72D297353CC}">
              <c16:uniqueId val="{00000004-57CF-4B1D-A8F6-2E16D4B33E34}"/>
            </c:ext>
          </c:extLst>
        </c:ser>
        <c:dLbls>
          <c:showLegendKey val="0"/>
          <c:showVal val="0"/>
          <c:showCatName val="0"/>
          <c:showSerName val="0"/>
          <c:showPercent val="0"/>
          <c:showBubbleSize val="0"/>
        </c:dLbls>
        <c:gapWidth val="20"/>
        <c:overlap val="-27"/>
        <c:axId val="481097112"/>
        <c:axId val="481097896"/>
      </c:barChart>
      <c:catAx>
        <c:axId val="481097112"/>
        <c:scaling>
          <c:orientation val="minMax"/>
        </c:scaling>
        <c:delete val="1"/>
        <c:axPos val="b"/>
        <c:numFmt formatCode="General" sourceLinked="1"/>
        <c:majorTickMark val="none"/>
        <c:minorTickMark val="none"/>
        <c:tickLblPos val="nextTo"/>
        <c:crossAx val="481097896"/>
        <c:crosses val="autoZero"/>
        <c:auto val="1"/>
        <c:lblAlgn val="ctr"/>
        <c:lblOffset val="100"/>
        <c:noMultiLvlLbl val="0"/>
      </c:catAx>
      <c:valAx>
        <c:axId val="481097896"/>
        <c:scaling>
          <c:orientation val="minMax"/>
        </c:scaling>
        <c:delete val="1"/>
        <c:axPos val="l"/>
        <c:numFmt formatCode="0%" sourceLinked="1"/>
        <c:majorTickMark val="none"/>
        <c:minorTickMark val="none"/>
        <c:tickLblPos val="nextTo"/>
        <c:crossAx val="481097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a:t>Estimated rooms sold in</a:t>
            </a:r>
            <a:r>
              <a:rPr lang="en-GB" sz="1100" baseline="0"/>
              <a:t> B&amp;Bs, Guesthouses and Guest Accommodation (12 month rolling data)</a:t>
            </a:r>
            <a:endParaRPr lang="en-GB" sz="1100"/>
          </a:p>
        </c:rich>
      </c:tx>
      <c:layout>
        <c:manualLayout>
          <c:xMode val="edge"/>
          <c:yMode val="edge"/>
          <c:x val="3.5284110026848045E-2"/>
          <c:y val="2.435530360707799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587436521119875E-2"/>
          <c:y val="0.22716817852826168"/>
          <c:w val="0.87126844587273899"/>
          <c:h val="0.61072943291073867"/>
        </c:manualLayout>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6B62-469C-8444-63AB89CAA08D}"/>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6B62-469C-8444-63AB89CAA08D}"/>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6B62-469C-8444-63AB89CAA08D}"/>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6B62-469C-8444-63AB89CAA08D}"/>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6B62-469C-8444-63AB89CAA08D}"/>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6B62-469C-8444-63AB89CAA08D}"/>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6B62-469C-8444-63AB89CAA08D}"/>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6B62-469C-8444-63AB89CAA08D}"/>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6B62-469C-8444-63AB89CAA08D}"/>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3-6B62-469C-8444-63AB89CAA08D}"/>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5-6B62-469C-8444-63AB89CAA08D}"/>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B62-469C-8444-63AB89CAA08D}"/>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9-6B62-469C-8444-63AB89CAA08D}"/>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B-6B62-469C-8444-63AB89CAA08D}"/>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D-6B62-469C-8444-63AB89CAA08D}"/>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F-6B62-469C-8444-63AB89CAA08D}"/>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1-6B62-469C-8444-63AB89CAA08D}"/>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3-6DB3-4492-AFDC-FABD2FA1B6DB}"/>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6DB3-4492-AFDC-FABD2FA1B6DB}"/>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4DBC-4336-8BDD-1B34BFC138B1}"/>
              </c:ext>
            </c:extLst>
          </c:dPt>
          <c:dPt>
            <c:idx val="8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7-4DBC-4336-8BDD-1B34BFC138B1}"/>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8-4DBC-4336-8BDD-1B34BFC138B1}"/>
              </c:ext>
            </c:extLst>
          </c:dPt>
          <c:dPt>
            <c:idx val="8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9-4DBC-4336-8BDD-1B34BFC138B1}"/>
              </c:ext>
            </c:extLst>
          </c:dPt>
          <c:dPt>
            <c:idx val="8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E-1A18-493B-8351-F71307186691}"/>
              </c:ext>
            </c:extLst>
          </c:dPt>
          <c:dPt>
            <c:idx val="9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F-1A18-493B-8351-F71307186691}"/>
              </c:ext>
            </c:extLst>
          </c:dPt>
          <c:dPt>
            <c:idx val="9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0-1A18-493B-8351-F71307186691}"/>
              </c:ext>
            </c:extLst>
          </c:dPt>
          <c:dPt>
            <c:idx val="9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1-1A18-493B-8351-F71307186691}"/>
              </c:ext>
            </c:extLst>
          </c:dPt>
          <c:cat>
            <c:strRef>
              <c:f>'B&amp;B rooms'!$A$9:$A$101</c:f>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f>'B&amp;B rooms'!$B$9:$B$101</c:f>
              <c:numCache>
                <c:formatCode>_(* #,##0_);_(* \(#,##0\);_(* "-"??_);_(@_)</c:formatCode>
                <c:ptCount val="93"/>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455084.51365485968</c:v>
                </c:pt>
                <c:pt idx="62">
                  <c:v>467555.87088452105</c:v>
                </c:pt>
                <c:pt idx="63">
                  <c:v>442299.22935405152</c:v>
                </c:pt>
                <c:pt idx="64">
                  <c:v>405535.88808319962</c:v>
                </c:pt>
                <c:pt idx="65">
                  <c:v>362629.87020262127</c:v>
                </c:pt>
                <c:pt idx="66">
                  <c:v>314476.83952398639</c:v>
                </c:pt>
                <c:pt idx="67">
                  <c:v>260461.97249277378</c:v>
                </c:pt>
                <c:pt idx="68">
                  <c:v>228645.4046186695</c:v>
                </c:pt>
                <c:pt idx="69">
                  <c:v>207533.31850689789</c:v>
                </c:pt>
                <c:pt idx="70">
                  <c:v>176766.40139388229</c:v>
                </c:pt>
                <c:pt idx="71">
                  <c:v>149171.40139388229</c:v>
                </c:pt>
                <c:pt idx="72">
                  <c:v>126792.31843413219</c:v>
                </c:pt>
                <c:pt idx="73">
                  <c:v>110950.41416309525</c:v>
                </c:pt>
                <c:pt idx="74">
                  <c:v>75128.36256241519</c:v>
                </c:pt>
                <c:pt idx="75">
                  <c:v>71766.935562645012</c:v>
                </c:pt>
                <c:pt idx="76">
                  <c:v>71766.935562645012</c:v>
                </c:pt>
                <c:pt idx="77">
                  <c:v>81298.507214987738</c:v>
                </c:pt>
                <c:pt idx="78">
                  <c:v>112978.59171607785</c:v>
                </c:pt>
                <c:pt idx="79">
                  <c:v>165503.36970784242</c:v>
                </c:pt>
                <c:pt idx="80">
                  <c:v>187270.37089666756</c:v>
                </c:pt>
                <c:pt idx="81">
                  <c:v>210611.76471028919</c:v>
                </c:pt>
                <c:pt idx="82">
                  <c:v>242356.81323630028</c:v>
                </c:pt>
                <c:pt idx="83">
                  <c:v>277440.47740237153</c:v>
                </c:pt>
                <c:pt idx="84">
                  <c:v>293873.59165207378</c:v>
                </c:pt>
                <c:pt idx="85">
                  <c:v>308277.65310636151</c:v>
                </c:pt>
                <c:pt idx="86">
                  <c:v>331973.58471947629</c:v>
                </c:pt>
                <c:pt idx="87">
                  <c:v>371913.58471947629</c:v>
                </c:pt>
                <c:pt idx="88">
                  <c:v>421427.58471947629</c:v>
                </c:pt>
                <c:pt idx="89">
                  <c:v>461654.95745838375</c:v>
                </c:pt>
                <c:pt idx="90">
                  <c:v>488448.16586307471</c:v>
                </c:pt>
                <c:pt idx="91">
                  <c:v>493271.01725244807</c:v>
                </c:pt>
                <c:pt idx="92">
                  <c:v>507016.96297639195</c:v>
                </c:pt>
              </c:numCache>
            </c:numRef>
          </c:val>
          <c:smooth val="0"/>
          <c:extLst>
            <c:ext xmlns:c16="http://schemas.microsoft.com/office/drawing/2014/chart" uri="{C3380CC4-5D6E-409C-BE32-E72D297353CC}">
              <c16:uniqueId val="{00000022-6B62-469C-8444-63AB89CAA08D}"/>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rooms'!$A$9:$A$101</c15:sqref>
                        </c15:formulaRef>
                      </c:ext>
                    </c:extLst>
                    <c:strCache>
                      <c:ptCount val="9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strCache>
                  </c:strRef>
                </c:cat>
                <c:val>
                  <c:numRef>
                    <c:extLst>
                      <c:ext uri="{02D57815-91ED-43cb-92C2-25804820EDAC}">
                        <c15:formulaRef>
                          <c15:sqref>'B&amp;B rooms'!$C$9:$C$101</c15:sqref>
                        </c15:formulaRef>
                      </c:ext>
                    </c:extLst>
                    <c:numCache>
                      <c:formatCode>General</c:formatCode>
                      <c:ptCount val="93"/>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-1.4190613929160757E-4</c:v>
                      </c:pt>
                      <c:pt idx="62" formatCode="0%">
                        <c:v>2.726072642306776E-2</c:v>
                      </c:pt>
                      <c:pt idx="63" formatCode="0%">
                        <c:v>-3.0448975726595134E-2</c:v>
                      </c:pt>
                      <c:pt idx="64" formatCode="0%">
                        <c:v>-0.11485199992613629</c:v>
                      </c:pt>
                      <c:pt idx="65" formatCode="0%">
                        <c:v>-0.20161114147051398</c:v>
                      </c:pt>
                      <c:pt idx="66" formatCode="0%">
                        <c:v>-0.30278482876660684</c:v>
                      </c:pt>
                      <c:pt idx="67" formatCode="0%">
                        <c:v>-0.4261730647980419</c:v>
                      </c:pt>
                      <c:pt idx="68" formatCode="0%">
                        <c:v>-0.50546710319869936</c:v>
                      </c:pt>
                      <c:pt idx="69" formatCode="0%">
                        <c:v>-0.54923128526540055</c:v>
                      </c:pt>
                      <c:pt idx="70" formatCode="0%">
                        <c:v>-0.61583606201981966</c:v>
                      </c:pt>
                      <c:pt idx="71" formatCode="0%">
                        <c:v>-0.67528140296547312</c:v>
                      </c:pt>
                      <c:pt idx="72" formatCode="0%">
                        <c:v>-0.72329016914775146</c:v>
                      </c:pt>
                      <c:pt idx="73" formatCode="0%">
                        <c:v>-0.75619822069524201</c:v>
                      </c:pt>
                      <c:pt idx="74" formatCode="0%">
                        <c:v>-0.83931682341986735</c:v>
                      </c:pt>
                      <c:pt idx="75" formatCode="0%">
                        <c:v>-0.83774121499724108</c:v>
                      </c:pt>
                      <c:pt idx="76" formatCode="0%">
                        <c:v>-0.82303185076453367</c:v>
                      </c:pt>
                      <c:pt idx="77" formatCode="0%">
                        <c:v>-0.77580857536760073</c:v>
                      </c:pt>
                      <c:pt idx="78" formatCode="0%">
                        <c:v>-0.64074113728982407</c:v>
                      </c:pt>
                      <c:pt idx="79" formatCode="0%">
                        <c:v>-0.36457760753372886</c:v>
                      </c:pt>
                      <c:pt idx="80" formatCode="0%">
                        <c:v>-0.18095720660122797</c:v>
                      </c:pt>
                      <c:pt idx="81" formatCode="0%">
                        <c:v>1.4833503485316169E-2</c:v>
                      </c:pt>
                      <c:pt idx="82" formatCode="0%">
                        <c:v>0.37105700701721706</c:v>
                      </c:pt>
                      <c:pt idx="83" formatCode="0%">
                        <c:v>0.85987712664707672</c:v>
                      </c:pt>
                      <c:pt idx="84" formatCode="0%">
                        <c:v>1.3177554861475242</c:v>
                      </c:pt>
                      <c:pt idx="85" formatCode="0%">
                        <c:v>1.778517371311463</c:v>
                      </c:pt>
                      <c:pt idx="86" formatCode="0%">
                        <c:v>3.4187517656022259</c:v>
                      </c:pt>
                      <c:pt idx="87" formatCode="0%">
                        <c:v>4.1822414013321598</c:v>
                      </c:pt>
                      <c:pt idx="88" formatCode="0%">
                        <c:v>4.8721691460772236</c:v>
                      </c:pt>
                      <c:pt idx="89" formatCode="0%">
                        <c:v>4.678517026611229</c:v>
                      </c:pt>
                      <c:pt idx="90" formatCode="0%">
                        <c:v>3.3233692192816049</c:v>
                      </c:pt>
                      <c:pt idx="91" formatCode="0%">
                        <c:v>1.9804288463926927</c:v>
                      </c:pt>
                      <c:pt idx="92" formatCode="0%">
                        <c:v>1.7074061985820217</c:v>
                      </c:pt>
                    </c:numCache>
                  </c:numRef>
                </c:val>
                <c:smooth val="0"/>
                <c:extLst>
                  <c:ext xmlns:c16="http://schemas.microsoft.com/office/drawing/2014/chart" uri="{C3380CC4-5D6E-409C-BE32-E72D297353CC}">
                    <c16:uniqueId val="{00000023-6B62-469C-8444-63AB89CAA08D}"/>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majorUnit val="10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Proportion of NI residents who say they went on Holiday in Summer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'COVIDOP Summer Hols 2021 chart'!$B$6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Summer Hols 2021 chart'!$A$7:$A$10</c:f>
              <c:strCache>
                <c:ptCount val="4"/>
                <c:pt idx="0">
                  <c:v>Northern Ireland</c:v>
                </c:pt>
                <c:pt idx="1">
                  <c:v>Republic of Ireland</c:v>
                </c:pt>
                <c:pt idx="2">
                  <c:v>GB</c:v>
                </c:pt>
                <c:pt idx="3">
                  <c:v>Abroad</c:v>
                </c:pt>
              </c:strCache>
            </c:strRef>
          </c:cat>
          <c:val>
            <c:numRef>
              <c:f>'COVIDOP Summer Hols 2021 chart'!$B$7:$B$10</c:f>
              <c:numCache>
                <c:formatCode>0%</c:formatCode>
                <c:ptCount val="4"/>
                <c:pt idx="0">
                  <c:v>0.3537338129912268</c:v>
                </c:pt>
                <c:pt idx="1">
                  <c:v>0.32281944424101916</c:v>
                </c:pt>
                <c:pt idx="2">
                  <c:v>0.19954679971960876</c:v>
                </c:pt>
                <c:pt idx="3">
                  <c:v>0.09</c:v>
                </c:pt>
              </c:numCache>
            </c:numRef>
          </c:val>
          <c:extLst>
            <c:ext xmlns:c16="http://schemas.microsoft.com/office/drawing/2014/chart" uri="{C3380CC4-5D6E-409C-BE32-E72D297353CC}">
              <c16:uniqueId val="{00000000-569D-42F9-B095-84E2FF3AAB49}"/>
            </c:ext>
          </c:extLst>
        </c:ser>
        <c:dLbls>
          <c:showLegendKey val="0"/>
          <c:showVal val="0"/>
          <c:showCatName val="0"/>
          <c:showSerName val="0"/>
          <c:showPercent val="0"/>
          <c:showBubbleSize val="0"/>
        </c:dLbls>
        <c:gapWidth val="40"/>
        <c:overlap val="100"/>
        <c:axId val="401346832"/>
        <c:axId val="401349456"/>
      </c:barChart>
      <c:catAx>
        <c:axId val="401346832"/>
        <c:scaling>
          <c:orientation val="minMax"/>
        </c:scaling>
        <c:delete val="1"/>
        <c:axPos val="b"/>
        <c:numFmt formatCode="General" sourceLinked="1"/>
        <c:majorTickMark val="none"/>
        <c:minorTickMark val="none"/>
        <c:tickLblPos val="nextTo"/>
        <c:crossAx val="401349456"/>
        <c:crosses val="autoZero"/>
        <c:auto val="1"/>
        <c:lblAlgn val="ctr"/>
        <c:lblOffset val="100"/>
        <c:noMultiLvlLbl val="0"/>
      </c:catAx>
      <c:valAx>
        <c:axId val="401349456"/>
        <c:scaling>
          <c:orientation val="minMax"/>
        </c:scaling>
        <c:delete val="1"/>
        <c:axPos val="l"/>
        <c:numFmt formatCode="0%" sourceLinked="1"/>
        <c:majorTickMark val="none"/>
        <c:minorTickMark val="none"/>
        <c:tickLblPos val="nextTo"/>
        <c:crossAx val="401346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Proportion (%) of NI residents who say they took Summer Holidays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Chart'!$B$6</c:f>
              <c:strCache>
                <c:ptCount val="1"/>
                <c:pt idx="0">
                  <c:v>Summers Pre-Coronavirus</c:v>
                </c:pt>
              </c:strCache>
            </c:strRef>
          </c:tx>
          <c:spPr>
            <a:solidFill>
              <a:schemeClr val="accent5"/>
            </a:solidFill>
            <a:ln>
              <a:solidFill>
                <a:schemeClr val="accent5"/>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Chart'!$B$7:$B$10</c:f>
              <c:numCache>
                <c:formatCode>0%</c:formatCode>
                <c:ptCount val="4"/>
                <c:pt idx="0">
                  <c:v>0.69</c:v>
                </c:pt>
                <c:pt idx="1">
                  <c:v>0.51</c:v>
                </c:pt>
                <c:pt idx="2">
                  <c:v>0.38</c:v>
                </c:pt>
                <c:pt idx="3">
                  <c:v>0.36</c:v>
                </c:pt>
              </c:numCache>
            </c:numRef>
          </c:val>
          <c:extLst>
            <c:ext xmlns:c16="http://schemas.microsoft.com/office/drawing/2014/chart" uri="{C3380CC4-5D6E-409C-BE32-E72D297353CC}">
              <c16:uniqueId val="{00000000-6CBF-4975-B46C-62646505EC90}"/>
            </c:ext>
          </c:extLst>
        </c:ser>
        <c:ser>
          <c:idx val="1"/>
          <c:order val="1"/>
          <c:tx>
            <c:strRef>
              <c:f>'COVIDOP Usual Summer Hols Chart'!$C$6</c:f>
              <c:strCache>
                <c:ptCount val="1"/>
                <c:pt idx="0">
                  <c:v>Summer 2020</c:v>
                </c:pt>
              </c:strCache>
            </c:strRef>
          </c:tx>
          <c:spPr>
            <a:solidFill>
              <a:srgbClr val="00B050"/>
            </a:solidFill>
            <a:ln>
              <a:solidFill>
                <a:srgbClr val="00B05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Chart'!$C$7:$C$10</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6CBF-4975-B46C-62646505EC90}"/>
            </c:ext>
          </c:extLst>
        </c:ser>
        <c:ser>
          <c:idx val="2"/>
          <c:order val="2"/>
          <c:tx>
            <c:strRef>
              <c:f>'COVIDOP Usual Summer Hols Chart'!$D$6</c:f>
              <c:strCache>
                <c:ptCount val="1"/>
                <c:pt idx="0">
                  <c:v>Summer 2021</c:v>
                </c:pt>
              </c:strCache>
            </c:strRef>
          </c:tx>
          <c:spPr>
            <a:solidFill>
              <a:schemeClr val="accent3"/>
            </a:solidFill>
            <a:ln>
              <a:solidFill>
                <a:schemeClr val="accent3"/>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Chart'!$D$7:$D$10</c:f>
              <c:numCache>
                <c:formatCode>0%</c:formatCode>
                <c:ptCount val="4"/>
                <c:pt idx="0">
                  <c:v>0.09</c:v>
                </c:pt>
                <c:pt idx="1">
                  <c:v>0.32281944424101916</c:v>
                </c:pt>
                <c:pt idx="2">
                  <c:v>0.3537338129912268</c:v>
                </c:pt>
                <c:pt idx="3">
                  <c:v>0.19954679971960876</c:v>
                </c:pt>
              </c:numCache>
            </c:numRef>
          </c:val>
          <c:extLst>
            <c:ext xmlns:c16="http://schemas.microsoft.com/office/drawing/2014/chart" uri="{C3380CC4-5D6E-409C-BE32-E72D297353CC}">
              <c16:uniqueId val="{00000002-6CBF-4975-B46C-62646505EC90}"/>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which way are you worried Coronavirus is affecting</a:t>
            </a:r>
            <a:r>
              <a:rPr lang="en-GB" baseline="0"/>
              <a:t> your friends/family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'COVIDOP affect FF'!$A$8</c:f>
              <c:strCache>
                <c:ptCount val="1"/>
                <c:pt idx="0">
                  <c:v>Personal travel plans are being affected</c:v>
                </c:pt>
              </c:strCache>
            </c:strRef>
          </c:tx>
          <c:spPr>
            <a:ln w="28575" cap="rnd">
              <a:solidFill>
                <a:srgbClr val="7030A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1-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2-8C15-4908-B6BD-188C0D47D29D}"/>
                </c:ext>
              </c:extLst>
            </c:dLbl>
            <c:dLbl>
              <c:idx val="3"/>
              <c:layout>
                <c:manualLayout>
                  <c:x val="-4.2843232716650435E-2"/>
                  <c:y val="-0.11037527593818984"/>
                </c:manualLayout>
              </c:layout>
              <c:tx>
                <c:rich>
                  <a:bodyPr/>
                  <a:lstStyle/>
                  <a:p>
                    <a:fld id="{224C92C7-9B11-4D7D-87EA-9DC63C1C2F4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C15-4908-B6BD-188C0D47D29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FF'!$B$8:$E$8</c:f>
              <c:numCache>
                <c:formatCode>0%</c:formatCode>
                <c:ptCount val="4"/>
                <c:pt idx="0">
                  <c:v>0.52231047001606978</c:v>
                </c:pt>
                <c:pt idx="1">
                  <c:v>0.4501068366156657</c:v>
                </c:pt>
                <c:pt idx="2">
                  <c:v>0.45248736553963631</c:v>
                </c:pt>
                <c:pt idx="3">
                  <c:v>0.42008965419522271</c:v>
                </c:pt>
              </c:numCache>
            </c:numRef>
          </c:val>
          <c:smooth val="0"/>
          <c:extLst>
            <c:ext xmlns:c16="http://schemas.microsoft.com/office/drawing/2014/chart" uri="{C3380CC4-5D6E-409C-BE32-E72D297353CC}">
              <c16:uniqueId val="{00000004-8C15-4908-B6BD-188C0D47D29D}"/>
            </c:ext>
          </c:extLst>
        </c:ser>
        <c:ser>
          <c:idx val="8"/>
          <c:order val="8"/>
          <c:tx>
            <c:strRef>
              <c:f>'COVIDOP affect FF'!$A$9</c:f>
              <c:strCache>
                <c:ptCount val="1"/>
                <c:pt idx="0">
                  <c:v>Work travel plans are being affected</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6-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7-8C15-4908-B6BD-188C0D47D29D}"/>
                </c:ext>
              </c:extLst>
            </c:dLbl>
            <c:dLbl>
              <c:idx val="3"/>
              <c:layout>
                <c:manualLayout>
                  <c:x val="-2.4659973888887722E-2"/>
                  <c:y val="-3.7531012355959396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fld id="{98B3D973-ABD9-4866-BC70-5B7D372E9867}" type="SERIESNAME">
                      <a:rPr lang="en-US">
                        <a:solidFill>
                          <a:srgbClr val="0070C0"/>
                        </a:solidFill>
                      </a:rPr>
                      <a:pPr>
                        <a:defRPr sz="1050">
                          <a:solidFill>
                            <a:srgbClr val="0070C0"/>
                          </a:solidFill>
                        </a:defRPr>
                      </a:pPr>
                      <a:t>[SERIES NAME]</a:t>
                    </a:fld>
                    <a:endParaRPr lang="en-GB"/>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C15-4908-B6BD-188C0D47D29D}"/>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FF'!$B$9:$E$9</c:f>
              <c:numCache>
                <c:formatCode>0%</c:formatCode>
                <c:ptCount val="4"/>
                <c:pt idx="0">
                  <c:v>0.32103531502060156</c:v>
                </c:pt>
                <c:pt idx="1">
                  <c:v>0.20357090245450871</c:v>
                </c:pt>
                <c:pt idx="2">
                  <c:v>0.20483946097160255</c:v>
                </c:pt>
                <c:pt idx="3">
                  <c:v>0.20122591114761068</c:v>
                </c:pt>
              </c:numCache>
            </c:numRef>
          </c:val>
          <c:smooth val="0"/>
          <c:extLst>
            <c:ext xmlns:c16="http://schemas.microsoft.com/office/drawing/2014/chart" uri="{C3380CC4-5D6E-409C-BE32-E72D297353CC}">
              <c16:uniqueId val="{00000009-8C15-4908-B6BD-188C0D47D29D}"/>
            </c:ext>
          </c:extLst>
        </c:ser>
        <c:ser>
          <c:idx val="12"/>
          <c:order val="12"/>
          <c:tx>
            <c:strRef>
              <c:f>'COVIDOP affect FF'!#REF!</c:f>
              <c:strCache>
                <c:ptCount val="1"/>
                <c:pt idx="0">
                  <c:v>#REF!</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'COVIDOP affect FF'!$B$7:$E$7</c:f>
              <c:strCache>
                <c:ptCount val="4"/>
                <c:pt idx="0">
                  <c:v>Apr-20</c:v>
                </c:pt>
                <c:pt idx="1">
                  <c:v>May-20</c:v>
                </c:pt>
                <c:pt idx="2">
                  <c:v>Jun-20</c:v>
                </c:pt>
                <c:pt idx="3">
                  <c:v>Jul-20</c:v>
                </c:pt>
              </c:strCache>
            </c:strRef>
          </c:cat>
          <c:val>
            <c:numRef>
              <c:f>'COVIDOP affect FF'!#REF!</c:f>
              <c:numCache>
                <c:formatCode>General</c:formatCode>
                <c:ptCount val="1"/>
                <c:pt idx="0">
                  <c:v>1</c:v>
                </c:pt>
              </c:numCache>
              <c:extLst xmlns:c15="http://schemas.microsoft.com/office/drawing/2012/chart"/>
            </c:numRef>
          </c:val>
          <c:smooth val="0"/>
          <c:extLst>
            <c:ext xmlns:c16="http://schemas.microsoft.com/office/drawing/2014/chart" uri="{C3380CC4-5D6E-409C-BE32-E72D297353CC}">
              <c16:uniqueId val="{0000000A-8C15-4908-B6BD-188C0D47D29D}"/>
            </c:ext>
          </c:extLst>
        </c:ser>
        <c:dLbls>
          <c:showLegendKey val="0"/>
          <c:showVal val="0"/>
          <c:showCatName val="0"/>
          <c:showSerName val="0"/>
          <c:showPercent val="0"/>
          <c:showBubbleSize val="0"/>
        </c:dLbls>
        <c:smooth val="0"/>
        <c:axId val="821627648"/>
        <c:axId val="821631176"/>
        <c:extLst>
          <c:ext xmlns:c15="http://schemas.microsoft.com/office/drawing/2012/chart" uri="{02D57815-91ED-43cb-92C2-25804820EDAC}">
            <c15:filteredLineSeries>
              <c15:ser>
                <c:idx val="0"/>
                <c:order val="0"/>
                <c:tx>
                  <c:strRef>
                    <c:extLst>
                      <c:ext uri="{02D57815-91ED-43cb-92C2-25804820EDAC}">
                        <c15:formulaRef>
                          <c15:sqref>'COVIDOP affect FF'!#REF!</c15:sqref>
                        </c15:formulaRef>
                      </c:ext>
                    </c:extLst>
                    <c:strCache>
                      <c:ptCount val="1"/>
                      <c:pt idx="0">
                        <c:v>#REF!</c:v>
                      </c:pt>
                    </c:strCache>
                  </c:strRef>
                </c:tx>
                <c:spPr>
                  <a:ln w="28575" cap="rnd">
                    <a:solidFill>
                      <a:schemeClr val="accent1"/>
                    </a:solidFill>
                    <a:round/>
                  </a:ln>
                  <a:effectLst/>
                </c:spPr>
                <c:marker>
                  <c:symbol val="none"/>
                </c:marker>
                <c:cat>
                  <c:strRef>
                    <c:extLst>
                      <c:ext uri="{02D57815-91ED-43cb-92C2-25804820EDAC}">
                        <c15:formulaRef>
                          <c15:sqref>'COVIDOP affect FF'!$B$7:$E$7</c15:sqref>
                        </c15:formulaRef>
                      </c:ext>
                    </c:extLst>
                    <c:strCache>
                      <c:ptCount val="4"/>
                      <c:pt idx="0">
                        <c:v>Apr-20</c:v>
                      </c:pt>
                      <c:pt idx="1">
                        <c:v>May-20</c:v>
                      </c:pt>
                      <c:pt idx="2">
                        <c:v>Jun-20</c:v>
                      </c:pt>
                      <c:pt idx="3">
                        <c:v>Jul-20</c:v>
                      </c:pt>
                    </c:strCache>
                  </c:strRef>
                </c:cat>
                <c:val>
                  <c:numRef>
                    <c:extLst>
                      <c:ext uri="{02D57815-91ED-43cb-92C2-25804820EDAC}">
                        <c15:formulaRef>
                          <c15:sqref>'COVIDOP affect FF'!#REF!</c15:sqref>
                        </c15:formulaRef>
                      </c:ext>
                    </c:extLst>
                    <c:numCache>
                      <c:formatCode>General</c:formatCode>
                      <c:ptCount val="1"/>
                      <c:pt idx="0">
                        <c:v>1</c:v>
                      </c:pt>
                    </c:numCache>
                  </c:numRef>
                </c:val>
                <c:smooth val="0"/>
                <c:extLst>
                  <c:ext xmlns:c16="http://schemas.microsoft.com/office/drawing/2014/chart" uri="{C3380CC4-5D6E-409C-BE32-E72D297353CC}">
                    <c16:uniqueId val="{0000000B-8C15-4908-B6BD-188C0D47D29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8C15-4908-B6BD-188C0D47D29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8C15-4908-B6BD-188C0D47D29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8C15-4908-B6BD-188C0D47D29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8C15-4908-B6BD-188C0D47D29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8C15-4908-B6BD-188C0D47D29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8C15-4908-B6BD-188C0D47D29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8C15-4908-B6BD-188C0D47D29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8C15-4908-B6BD-188C0D47D29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8C15-4908-B6BD-188C0D47D29D}"/>
                  </c:ext>
                </c:extLst>
              </c15:ser>
            </c15:filteredLineSeries>
          </c:ext>
        </c:extLst>
      </c:lineChart>
      <c:catAx>
        <c:axId val="8216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31176"/>
        <c:crosses val="autoZero"/>
        <c:auto val="1"/>
        <c:lblAlgn val="ctr"/>
        <c:lblOffset val="100"/>
        <c:noMultiLvlLbl val="1"/>
      </c:catAx>
      <c:valAx>
        <c:axId val="82163117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764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 are you worried Coronavirus is affecting your friends/family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FF'!$F$7</c:f>
              <c:strCache>
                <c:ptCount val="1"/>
                <c:pt idx="0">
                  <c:v>All responses</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EA33-48A3-9F66-DB147A74F75C}"/>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EA33-48A3-9F66-DB147A74F75C}"/>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FF'!$A$8:$A$9</c:f>
              <c:strCache>
                <c:ptCount val="2"/>
                <c:pt idx="0">
                  <c:v>Personal travel plans are being affected</c:v>
                </c:pt>
                <c:pt idx="1">
                  <c:v>Work travel plans are being affected</c:v>
                </c:pt>
              </c:strCache>
            </c:strRef>
          </c:cat>
          <c:val>
            <c:numRef>
              <c:f>'COVIDOP affect FF'!$F$8:$F$9</c:f>
              <c:numCache>
                <c:formatCode>0%</c:formatCode>
                <c:ptCount val="2"/>
                <c:pt idx="0">
                  <c:v>0.44918406200706135</c:v>
                </c:pt>
                <c:pt idx="1">
                  <c:v>0.21102985978513605</c:v>
                </c:pt>
              </c:numCache>
            </c:numRef>
          </c:val>
          <c:extLst>
            <c:ext xmlns:c16="http://schemas.microsoft.com/office/drawing/2014/chart" uri="{C3380CC4-5D6E-409C-BE32-E72D297353CC}">
              <c16:uniqueId val="{00000004-EA33-48A3-9F66-DB147A74F75C}"/>
            </c:ext>
          </c:extLst>
        </c:ser>
        <c:dLbls>
          <c:showLegendKey val="0"/>
          <c:showVal val="0"/>
          <c:showCatName val="0"/>
          <c:showSerName val="0"/>
          <c:showPercent val="0"/>
          <c:showBubbleSize val="0"/>
        </c:dLbls>
        <c:gapWidth val="50"/>
        <c:overlap val="-27"/>
        <c:axId val="821630000"/>
        <c:axId val="821631568"/>
      </c:barChart>
      <c:catAx>
        <c:axId val="821630000"/>
        <c:scaling>
          <c:orientation val="minMax"/>
        </c:scaling>
        <c:delete val="1"/>
        <c:axPos val="b"/>
        <c:numFmt formatCode="General" sourceLinked="1"/>
        <c:majorTickMark val="none"/>
        <c:minorTickMark val="none"/>
        <c:tickLblPos val="nextTo"/>
        <c:crossAx val="821631568"/>
        <c:crosses val="autoZero"/>
        <c:auto val="1"/>
        <c:lblAlgn val="ctr"/>
        <c:lblOffset val="100"/>
        <c:noMultiLvlLbl val="0"/>
      </c:catAx>
      <c:valAx>
        <c:axId val="821631568"/>
        <c:scaling>
          <c:orientation val="minMax"/>
        </c:scaling>
        <c:delete val="1"/>
        <c:axPos val="l"/>
        <c:numFmt formatCode="0%" sourceLinked="1"/>
        <c:majorTickMark val="none"/>
        <c:minorTickMark val="none"/>
        <c:tickLblPos val="nextTo"/>
        <c:crossAx val="82163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Problems experienced with companies since the coronavirus outbreak</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910817461810451E-2"/>
          <c:y val="0.17941853422168383"/>
          <c:w val="0.8988848919482334"/>
          <c:h val="0.71494024316378835"/>
        </c:manualLayout>
      </c:layout>
      <c:lineChart>
        <c:grouping val="standard"/>
        <c:varyColors val="0"/>
        <c:ser>
          <c:idx val="0"/>
          <c:order val="0"/>
          <c:tx>
            <c:strRef>
              <c:f>'COVIDOP refund'!$A$8</c:f>
              <c:strCache>
                <c:ptCount val="1"/>
                <c:pt idx="0">
                  <c:v>Getting refunds for cancelled air travel</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1-A917-4FB3-B2E3-208531F42A77}"/>
                </c:ext>
              </c:extLst>
            </c:dLbl>
            <c:dLbl>
              <c:idx val="2"/>
              <c:layout>
                <c:manualLayout>
                  <c:x val="-0.2379327157484154"/>
                  <c:y val="-0.10881801125703568"/>
                </c:manualLayout>
              </c:layout>
              <c:tx>
                <c:rich>
                  <a:bodyPr/>
                  <a:lstStyle/>
                  <a:p>
                    <a:fld id="{C145D8AB-B996-4A5B-961B-BAF46E811FA0}"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refund'!$B$8:$D$8</c:f>
              <c:numCache>
                <c:formatCode>0%</c:formatCode>
                <c:ptCount val="3"/>
                <c:pt idx="0">
                  <c:v>0.48784996097609407</c:v>
                </c:pt>
                <c:pt idx="1">
                  <c:v>0.43503976450296739</c:v>
                </c:pt>
                <c:pt idx="2">
                  <c:v>0.41580292974639521</c:v>
                </c:pt>
              </c:numCache>
            </c:numRef>
          </c:val>
          <c:smooth val="0"/>
          <c:extLst>
            <c:ext xmlns:c16="http://schemas.microsoft.com/office/drawing/2014/chart" uri="{C3380CC4-5D6E-409C-BE32-E72D297353CC}">
              <c16:uniqueId val="{00000003-A917-4FB3-B2E3-208531F42A77}"/>
            </c:ext>
          </c:extLst>
        </c:ser>
        <c:ser>
          <c:idx val="1"/>
          <c:order val="1"/>
          <c:tx>
            <c:strRef>
              <c:f>'COVIDOP refund'!$A$9</c:f>
              <c:strCache>
                <c:ptCount val="1"/>
                <c:pt idx="0">
                  <c:v>Getting refunds for cancelled events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5-A917-4FB3-B2E3-208531F42A77}"/>
                </c:ext>
              </c:extLst>
            </c:dLbl>
            <c:dLbl>
              <c:idx val="2"/>
              <c:layout>
                <c:manualLayout>
                  <c:x val="-0.22623110677718195"/>
                  <c:y val="-0.24072909189296646"/>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0D39C94-F3AD-49DF-BBAD-CB05383D884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refund'!$B$9:$D$9</c:f>
              <c:numCache>
                <c:formatCode>0%</c:formatCode>
                <c:ptCount val="3"/>
                <c:pt idx="0">
                  <c:v>0.19244819662314266</c:v>
                </c:pt>
                <c:pt idx="1">
                  <c:v>0.13944513622518717</c:v>
                </c:pt>
                <c:pt idx="2">
                  <c:v>0.14417894220556235</c:v>
                </c:pt>
              </c:numCache>
            </c:numRef>
          </c:val>
          <c:smooth val="0"/>
          <c:extLst>
            <c:ext xmlns:c16="http://schemas.microsoft.com/office/drawing/2014/chart" uri="{C3380CC4-5D6E-409C-BE32-E72D297353CC}">
              <c16:uniqueId val="{00000007-A917-4FB3-B2E3-208531F42A77}"/>
            </c:ext>
          </c:extLst>
        </c:ser>
        <c:ser>
          <c:idx val="2"/>
          <c:order val="2"/>
          <c:tx>
            <c:strRef>
              <c:f>'COVIDOP refund'!$A$10</c:f>
              <c:strCache>
                <c:ptCount val="1"/>
                <c:pt idx="0">
                  <c:v>Getting refunds for cancelled holiday accommodation such as a cottage or villa</c:v>
                </c:pt>
              </c:strCache>
            </c:strRef>
          </c:tx>
          <c:spPr>
            <a:ln w="28575" cap="rnd">
              <a:solidFill>
                <a:schemeClr val="accent3"/>
              </a:solidFill>
              <a:round/>
            </a:ln>
            <a:effectLst/>
          </c:spPr>
          <c:marker>
            <c:symbol val="none"/>
          </c:marker>
          <c:dLbls>
            <c:dLbl>
              <c:idx val="2"/>
              <c:layout>
                <c:manualLayout>
                  <c:x val="-1.4301801304767461E-16"/>
                  <c:y val="-0.11591743879139932"/>
                </c:manualLayout>
              </c:layout>
              <c:tx>
                <c:rich>
                  <a:bodyPr/>
                  <a:lstStyle/>
                  <a:p>
                    <a:fld id="{AA272B0F-290F-428E-B362-79544B6F14F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refund'!$B$10:$D$10</c:f>
              <c:numCache>
                <c:formatCode>0%</c:formatCode>
                <c:ptCount val="3"/>
                <c:pt idx="0">
                  <c:v>0.12854795142526385</c:v>
                </c:pt>
                <c:pt idx="1">
                  <c:v>0.10376489224807471</c:v>
                </c:pt>
                <c:pt idx="2">
                  <c:v>0.13446964706847239</c:v>
                </c:pt>
              </c:numCache>
            </c:numRef>
          </c:val>
          <c:smooth val="0"/>
          <c:extLst>
            <c:ext xmlns:c16="http://schemas.microsoft.com/office/drawing/2014/chart" uri="{C3380CC4-5D6E-409C-BE32-E72D297353CC}">
              <c16:uniqueId val="{00000009-A917-4FB3-B2E3-208531F42A77}"/>
            </c:ext>
          </c:extLst>
        </c:ser>
        <c:ser>
          <c:idx val="3"/>
          <c:order val="3"/>
          <c:tx>
            <c:strRef>
              <c:f>'COVIDOP refund'!$A$11</c:f>
              <c:strCache>
                <c:ptCount val="1"/>
                <c:pt idx="0">
                  <c:v>Getting refunds for hotels</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B-A917-4FB3-B2E3-208531F42A77}"/>
                </c:ext>
              </c:extLst>
            </c:dLbl>
            <c:dLbl>
              <c:idx val="2"/>
              <c:layout>
                <c:manualLayout>
                  <c:x val="0"/>
                  <c:y val="6.291614670185852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AD8ECD0-3A61-48A9-808C-CA2BA5BEAED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refund'!$B$11:$D$11</c:f>
              <c:numCache>
                <c:formatCode>0%</c:formatCode>
                <c:ptCount val="3"/>
                <c:pt idx="0">
                  <c:v>0.18163386180680022</c:v>
                </c:pt>
                <c:pt idx="1">
                  <c:v>0.11302196173170719</c:v>
                </c:pt>
                <c:pt idx="2">
                  <c:v>8.7575955118264173E-2</c:v>
                </c:pt>
              </c:numCache>
            </c:numRef>
          </c:val>
          <c:smooth val="0"/>
          <c:extLst>
            <c:ext xmlns:c16="http://schemas.microsoft.com/office/drawing/2014/chart" uri="{C3380CC4-5D6E-409C-BE32-E72D297353CC}">
              <c16:uniqueId val="{0000000D-A917-4FB3-B2E3-208531F42A77}"/>
            </c:ext>
          </c:extLst>
        </c:ser>
        <c:ser>
          <c:idx val="4"/>
          <c:order val="4"/>
          <c:tx>
            <c:strRef>
              <c:f>'COVIDOP refund'!$A$12</c:f>
              <c:strCache>
                <c:ptCount val="1"/>
                <c:pt idx="0">
                  <c:v>Getting refunds for cancelled all-inclusive holiday travel</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F-A917-4FB3-B2E3-208531F42A77}"/>
                </c:ext>
              </c:extLst>
            </c:dLbl>
            <c:dLbl>
              <c:idx val="2"/>
              <c:layout>
                <c:manualLayout>
                  <c:x val="-0.27791321306679673"/>
                  <c:y val="4.41176795397069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360D48A-3CC3-42FD-9804-E13F5579385B}"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52232081911262795"/>
                      <c:h val="6.4516129032258063E-2"/>
                    </c:manualLayout>
                  </c15:layout>
                  <c15:dlblFieldTable/>
                  <c15:showDataLabelsRange val="0"/>
                </c:ext>
                <c:ext xmlns:c16="http://schemas.microsoft.com/office/drawing/2014/chart" uri="{C3380CC4-5D6E-409C-BE32-E72D297353CC}">
                  <c16:uniqueId val="{00000010-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refund'!$B$12:$D$12</c:f>
              <c:numCache>
                <c:formatCode>0%</c:formatCode>
                <c:ptCount val="3"/>
                <c:pt idx="0">
                  <c:v>0.21900293311074415</c:v>
                </c:pt>
                <c:pt idx="1">
                  <c:v>0.11174936265943938</c:v>
                </c:pt>
                <c:pt idx="2">
                  <c:v>7.4316161127385011E-2</c:v>
                </c:pt>
              </c:numCache>
            </c:numRef>
          </c:val>
          <c:smooth val="0"/>
          <c:extLst>
            <c:ext xmlns:c16="http://schemas.microsoft.com/office/drawing/2014/chart" uri="{C3380CC4-5D6E-409C-BE32-E72D297353CC}">
              <c16:uniqueId val="{00000011-A917-4FB3-B2E3-208531F42A77}"/>
            </c:ext>
          </c:extLst>
        </c:ser>
        <c:dLbls>
          <c:showLegendKey val="0"/>
          <c:showVal val="0"/>
          <c:showCatName val="0"/>
          <c:showSerName val="0"/>
          <c:showPercent val="0"/>
          <c:showBubbleSize val="0"/>
        </c:dLbls>
        <c:smooth val="0"/>
        <c:axId val="821625296"/>
        <c:axId val="821628040"/>
      </c:lineChart>
      <c:catAx>
        <c:axId val="82162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8040"/>
        <c:crosses val="autoZero"/>
        <c:auto val="1"/>
        <c:lblAlgn val="ctr"/>
        <c:lblOffset val="100"/>
        <c:noMultiLvlLbl val="0"/>
      </c:catAx>
      <c:valAx>
        <c:axId val="82162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5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Problems experienced</a:t>
            </a:r>
            <a:r>
              <a:rPr lang="en-US" baseline="0"/>
              <a:t> with companies since the coronavirus outbreak</a:t>
            </a:r>
            <a:endParaRPr lang="en-US"/>
          </a:p>
        </c:rich>
      </c:tx>
      <c:layout>
        <c:manualLayout>
          <c:xMode val="edge"/>
          <c:yMode val="edge"/>
          <c:x val="0.23677614169637823"/>
          <c:y val="2.592592592592592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refund'!$E$7</c:f>
              <c:strCache>
                <c:ptCount val="1"/>
                <c:pt idx="0">
                  <c:v>All responses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refund'!$A$8:$A$12</c:f>
              <c:strCache>
                <c:ptCount val="5"/>
                <c:pt idx="0">
                  <c:v>Getting refunds for cancelled air travel</c:v>
                </c:pt>
                <c:pt idx="1">
                  <c:v>Getting refunds for cancelled events</c:v>
                </c:pt>
                <c:pt idx="2">
                  <c:v>Getting refunds for cancelled holiday accommodation such as a cottage or villa</c:v>
                </c:pt>
                <c:pt idx="3">
                  <c:v>Getting refunds for hotels</c:v>
                </c:pt>
                <c:pt idx="4">
                  <c:v>Getting refunds for cancelled all-inclusive holiday travel</c:v>
                </c:pt>
              </c:strCache>
            </c:strRef>
          </c:cat>
          <c:val>
            <c:numRef>
              <c:f>'COVIDOP refund'!$E$8:$E$12</c:f>
              <c:numCache>
                <c:formatCode>0%</c:formatCode>
                <c:ptCount val="5"/>
                <c:pt idx="0">
                  <c:v>0.43139026524343904</c:v>
                </c:pt>
                <c:pt idx="1">
                  <c:v>0.14461088983310261</c:v>
                </c:pt>
                <c:pt idx="2">
                  <c:v>0.11655326140668106</c:v>
                </c:pt>
                <c:pt idx="3">
                  <c:v>0.1096665319867306</c:v>
                </c:pt>
                <c:pt idx="4">
                  <c:v>0.10614372524083812</c:v>
                </c:pt>
              </c:numCache>
            </c:numRef>
          </c:val>
          <c:extLst>
            <c:ext xmlns:c16="http://schemas.microsoft.com/office/drawing/2014/chart" uri="{C3380CC4-5D6E-409C-BE32-E72D297353CC}">
              <c16:uniqueId val="{00000000-DC12-4EE7-9F06-71609CF0B7D6}"/>
            </c:ext>
          </c:extLst>
        </c:ser>
        <c:dLbls>
          <c:showLegendKey val="0"/>
          <c:showVal val="0"/>
          <c:showCatName val="0"/>
          <c:showSerName val="0"/>
          <c:showPercent val="0"/>
          <c:showBubbleSize val="0"/>
        </c:dLbls>
        <c:gapWidth val="20"/>
        <c:overlap val="-27"/>
        <c:axId val="821630392"/>
        <c:axId val="821630784"/>
      </c:barChart>
      <c:catAx>
        <c:axId val="821630392"/>
        <c:scaling>
          <c:orientation val="minMax"/>
        </c:scaling>
        <c:delete val="1"/>
        <c:axPos val="b"/>
        <c:numFmt formatCode="General" sourceLinked="1"/>
        <c:majorTickMark val="none"/>
        <c:minorTickMark val="none"/>
        <c:tickLblPos val="nextTo"/>
        <c:crossAx val="821630784"/>
        <c:crosses val="autoZero"/>
        <c:auto val="1"/>
        <c:lblAlgn val="ctr"/>
        <c:lblOffset val="100"/>
        <c:noMultiLvlLbl val="0"/>
      </c:catAx>
      <c:valAx>
        <c:axId val="821630784"/>
        <c:scaling>
          <c:orientation val="minMax"/>
        </c:scaling>
        <c:delete val="1"/>
        <c:axPos val="l"/>
        <c:numFmt formatCode="0%" sourceLinked="1"/>
        <c:majorTickMark val="none"/>
        <c:minorTickMark val="none"/>
        <c:tickLblPos val="nextTo"/>
        <c:crossAx val="821630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7 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park'!$A$7</c:f>
              <c:strCache>
                <c:ptCount val="1"/>
                <c:pt idx="0">
                  <c:v>Yes I have visited a park or public green space in the last 7 days</c:v>
                </c:pt>
              </c:strCache>
            </c:strRef>
          </c:tx>
          <c:spPr>
            <a:ln w="28575" cap="rnd">
              <a:solidFill>
                <a:schemeClr val="accent1"/>
              </a:solidFill>
              <a:round/>
            </a:ln>
            <a:effectLst/>
          </c:spPr>
          <c:marker>
            <c:symbol val="none"/>
          </c:marker>
          <c:cat>
            <c:strRef>
              <c:f>'COVIDOP park'!$B$6:$F$6</c:f>
              <c:strCache>
                <c:ptCount val="5"/>
                <c:pt idx="0">
                  <c:v>Apr-20</c:v>
                </c:pt>
                <c:pt idx="1">
                  <c:v>May-20</c:v>
                </c:pt>
                <c:pt idx="2">
                  <c:v>Jun-20</c:v>
                </c:pt>
                <c:pt idx="3">
                  <c:v>Jul-20</c:v>
                </c:pt>
                <c:pt idx="4">
                  <c:v>Aug-20</c:v>
                </c:pt>
              </c:strCache>
            </c:strRef>
          </c:cat>
          <c:val>
            <c:numRef>
              <c:f>'COVIDOP park'!$B$7:$F$7</c:f>
              <c:numCache>
                <c:formatCode>0%</c:formatCode>
                <c:ptCount val="5"/>
                <c:pt idx="0">
                  <c:v>0.31742654027089456</c:v>
                </c:pt>
                <c:pt idx="1">
                  <c:v>0.37922263175935411</c:v>
                </c:pt>
                <c:pt idx="2">
                  <c:v>0.46306408714885228</c:v>
                </c:pt>
                <c:pt idx="3">
                  <c:v>0.52055259008452437</c:v>
                </c:pt>
                <c:pt idx="4">
                  <c:v>0.56186843277791831</c:v>
                </c:pt>
              </c:numCache>
            </c:numRef>
          </c:val>
          <c:smooth val="0"/>
          <c:extLst>
            <c:ext xmlns:c16="http://schemas.microsoft.com/office/drawing/2014/chart" uri="{C3380CC4-5D6E-409C-BE32-E72D297353CC}">
              <c16:uniqueId val="{00000000-B7FA-406C-8921-E4CBC7CB5F56}"/>
            </c:ext>
          </c:extLst>
        </c:ser>
        <c:dLbls>
          <c:showLegendKey val="0"/>
          <c:showVal val="0"/>
          <c:showCatName val="0"/>
          <c:showSerName val="0"/>
          <c:showPercent val="0"/>
          <c:showBubbleSize val="0"/>
        </c:dLbls>
        <c:smooth val="0"/>
        <c:axId val="821626472"/>
        <c:axId val="821626864"/>
      </c:lineChart>
      <c:catAx>
        <c:axId val="821626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864"/>
        <c:crosses val="autoZero"/>
        <c:auto val="1"/>
        <c:lblAlgn val="ctr"/>
        <c:lblOffset val="100"/>
        <c:noMultiLvlLbl val="1"/>
      </c:catAx>
      <c:valAx>
        <c:axId val="821626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seven days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park'!$A$7</c:f>
              <c:strCache>
                <c:ptCount val="1"/>
                <c:pt idx="0">
                  <c:v>Yes I have visited a park or public green space in the last 7 days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'COVIDOP park'!$B$6:$G$6</c15:sqref>
                  </c15:fullRef>
                </c:ext>
              </c:extLst>
              <c:f>'COVIDOP park'!$G$6</c:f>
              <c:strCache>
                <c:ptCount val="1"/>
                <c:pt idx="0">
                  <c:v>All responses</c:v>
                </c:pt>
              </c:strCache>
            </c:strRef>
          </c:cat>
          <c:val>
            <c:numRef>
              <c:extLst>
                <c:ext xmlns:c15="http://schemas.microsoft.com/office/drawing/2012/chart" uri="{02D57815-91ED-43cb-92C2-25804820EDAC}">
                  <c15:fullRef>
                    <c15:sqref>'COVIDOP park'!$B$7:$G$7</c15:sqref>
                  </c15:fullRef>
                </c:ext>
              </c:extLst>
              <c:f>'COVIDOP park'!$G$7</c:f>
              <c:numCache>
                <c:formatCode>0%</c:formatCode>
                <c:ptCount val="1"/>
                <c:pt idx="0">
                  <c:v>0.46640926119820802</c:v>
                </c:pt>
              </c:numCache>
            </c:numRef>
          </c:val>
          <c:extLst>
            <c:ext xmlns:c16="http://schemas.microsoft.com/office/drawing/2014/chart" uri="{C3380CC4-5D6E-409C-BE32-E72D297353CC}">
              <c16:uniqueId val="{00000000-E3F9-434C-9C2D-3C49BA31578D}"/>
            </c:ext>
          </c:extLst>
        </c:ser>
        <c:dLbls>
          <c:showLegendKey val="0"/>
          <c:showVal val="0"/>
          <c:showCatName val="0"/>
          <c:showSerName val="0"/>
          <c:showPercent val="0"/>
          <c:showBubbleSize val="0"/>
        </c:dLbls>
        <c:gapWidth val="219"/>
        <c:overlap val="-27"/>
        <c:axId val="821628824"/>
        <c:axId val="821632352"/>
      </c:barChart>
      <c:catAx>
        <c:axId val="821628824"/>
        <c:scaling>
          <c:orientation val="minMax"/>
        </c:scaling>
        <c:delete val="1"/>
        <c:axPos val="b"/>
        <c:numFmt formatCode="General" sourceLinked="1"/>
        <c:majorTickMark val="none"/>
        <c:minorTickMark val="none"/>
        <c:tickLblPos val="nextTo"/>
        <c:crossAx val="821632352"/>
        <c:crosses val="autoZero"/>
        <c:auto val="1"/>
        <c:lblAlgn val="ctr"/>
        <c:lblOffset val="100"/>
        <c:noMultiLvlLbl val="0"/>
      </c:catAx>
      <c:valAx>
        <c:axId val="821632352"/>
        <c:scaling>
          <c:orientation val="minMax"/>
          <c:max val="0.60000000000000009"/>
        </c:scaling>
        <c:delete val="1"/>
        <c:axPos val="l"/>
        <c:numFmt formatCode="0%" sourceLinked="1"/>
        <c:majorTickMark val="none"/>
        <c:minorTickMark val="none"/>
        <c:tickLblPos val="nextTo"/>
        <c:crossAx val="8216288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a:t>
            </a:r>
            <a:r>
              <a:rPr lang="en-GB" baseline="0"/>
              <a:t> Nation Brands Index ranking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 ranking'!$A$7</c:f>
              <c:strCache>
                <c:ptCount val="1"/>
                <c:pt idx="0">
                  <c:v>Northern Irelands NBI rankings</c:v>
                </c:pt>
              </c:strCache>
            </c:strRef>
          </c:tx>
          <c:spPr>
            <a:ln w="28575" cap="rnd">
              <a:solidFill>
                <a:schemeClr val="accent1"/>
              </a:solidFill>
              <a:round/>
            </a:ln>
            <a:effectLst/>
          </c:spPr>
          <c:marker>
            <c:symbol val="none"/>
          </c:marker>
          <c:dLbls>
            <c:dLbl>
              <c:idx val="2"/>
              <c:layout>
                <c:manualLayout>
                  <c:x val="-8.763172490293962E-2"/>
                  <c:y val="0.1235521235521235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ranking'!$B$6:$G$6</c:f>
              <c:strCache>
                <c:ptCount val="6"/>
                <c:pt idx="0">
                  <c:v>2016</c:v>
                </c:pt>
                <c:pt idx="1">
                  <c:v>2017</c:v>
                </c:pt>
                <c:pt idx="2">
                  <c:v>2018</c:v>
                </c:pt>
                <c:pt idx="3">
                  <c:v>2019</c:v>
                </c:pt>
                <c:pt idx="4">
                  <c:v>2020</c:v>
                </c:pt>
                <c:pt idx="5">
                  <c:v>2021</c:v>
                </c:pt>
              </c:strCache>
            </c:strRef>
          </c:cat>
          <c:val>
            <c:numRef>
              <c:f>'Nation Brands Index - ranking'!$B$7:$G$7</c:f>
              <c:numCache>
                <c:formatCode>General</c:formatCode>
                <c:ptCount val="6"/>
                <c:pt idx="0">
                  <c:v>21</c:v>
                </c:pt>
                <c:pt idx="1">
                  <c:v>22</c:v>
                </c:pt>
                <c:pt idx="2">
                  <c:v>22</c:v>
                </c:pt>
                <c:pt idx="3">
                  <c:v>22</c:v>
                </c:pt>
                <c:pt idx="4">
                  <c:v>22</c:v>
                </c:pt>
                <c:pt idx="5">
                  <c:v>24</c:v>
                </c:pt>
              </c:numCache>
            </c:numRef>
          </c:val>
          <c:smooth val="0"/>
          <c:extLst>
            <c:ext xmlns:c16="http://schemas.microsoft.com/office/drawing/2014/chart" uri="{C3380CC4-5D6E-409C-BE32-E72D297353CC}">
              <c16:uniqueId val="{00000001-8BE0-41C8-967F-066C014810EF}"/>
            </c:ext>
          </c:extLst>
        </c:ser>
        <c:ser>
          <c:idx val="1"/>
          <c:order val="1"/>
          <c:tx>
            <c:strRef>
              <c:f>'Nation Brands Index - ranking'!$A$8</c:f>
              <c:strCache>
                <c:ptCount val="1"/>
                <c:pt idx="0">
                  <c:v>Tourism Dimension</c:v>
                </c:pt>
              </c:strCache>
            </c:strRef>
          </c:tx>
          <c:spPr>
            <a:ln w="28575" cap="rnd">
              <a:solidFill>
                <a:srgbClr val="00B050"/>
              </a:solidFill>
              <a:round/>
            </a:ln>
            <a:effectLst/>
          </c:spPr>
          <c:marker>
            <c:symbol val="none"/>
          </c:marker>
          <c:dLbls>
            <c:dLbl>
              <c:idx val="2"/>
              <c:layout>
                <c:manualLayout>
                  <c:x val="-1.9966722129783777E-2"/>
                  <c:y val="-7.722007722007721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ranking'!$B$6:$G$6</c:f>
              <c:strCache>
                <c:ptCount val="6"/>
                <c:pt idx="0">
                  <c:v>2016</c:v>
                </c:pt>
                <c:pt idx="1">
                  <c:v>2017</c:v>
                </c:pt>
                <c:pt idx="2">
                  <c:v>2018</c:v>
                </c:pt>
                <c:pt idx="3">
                  <c:v>2019</c:v>
                </c:pt>
                <c:pt idx="4">
                  <c:v>2020</c:v>
                </c:pt>
                <c:pt idx="5">
                  <c:v>2021</c:v>
                </c:pt>
              </c:strCache>
            </c:strRef>
          </c:cat>
          <c:val>
            <c:numRef>
              <c:f>'Nation Brands Index - ranking'!$B$8:$G$8</c:f>
              <c:numCache>
                <c:formatCode>General</c:formatCode>
                <c:ptCount val="6"/>
                <c:pt idx="0">
                  <c:v>28</c:v>
                </c:pt>
                <c:pt idx="1">
                  <c:v>28</c:v>
                </c:pt>
                <c:pt idx="2">
                  <c:v>28</c:v>
                </c:pt>
                <c:pt idx="3">
                  <c:v>28</c:v>
                </c:pt>
                <c:pt idx="4">
                  <c:v>27</c:v>
                </c:pt>
                <c:pt idx="5">
                  <c:v>24</c:v>
                </c:pt>
              </c:numCache>
            </c:numRef>
          </c:val>
          <c:smooth val="0"/>
          <c:extLst>
            <c:ext xmlns:c16="http://schemas.microsoft.com/office/drawing/2014/chart" uri="{C3380CC4-5D6E-409C-BE32-E72D297353CC}">
              <c16:uniqueId val="{00000003-8BE0-41C8-967F-066C014810EF}"/>
            </c:ext>
          </c:extLst>
        </c:ser>
        <c:dLbls>
          <c:showLegendKey val="0"/>
          <c:showVal val="0"/>
          <c:showCatName val="0"/>
          <c:showSerName val="0"/>
          <c:showPercent val="0"/>
          <c:showBubbleSize val="0"/>
        </c:dLbls>
        <c:smooth val="0"/>
        <c:axId val="822399240"/>
        <c:axId val="822396104"/>
        <c:extLst>
          <c:ext xmlns:c15="http://schemas.microsoft.com/office/drawing/2012/chart" uri="{02D57815-91ED-43cb-92C2-25804820EDAC}">
            <c15:filteredLineSeries>
              <c15:ser>
                <c:idx val="2"/>
                <c:order val="2"/>
                <c:tx>
                  <c:strRef>
                    <c:extLst>
                      <c:ext uri="{02D57815-91ED-43cb-92C2-25804820EDAC}">
                        <c15:formulaRef>
                          <c15:sqref>'Nation Brands Index - ranking'!$A$9</c15:sqref>
                        </c15:formulaRef>
                      </c:ext>
                    </c:extLst>
                    <c:strCache>
                      <c:ptCount val="1"/>
                      <c:pt idx="0">
                        <c:v>Tourism - visit in money no object</c:v>
                      </c:pt>
                    </c:strCache>
                  </c:strRef>
                </c:tx>
                <c:spPr>
                  <a:ln w="28575" cap="rnd">
                    <a:solidFill>
                      <a:schemeClr val="accent3"/>
                    </a:solidFill>
                    <a:round/>
                  </a:ln>
                  <a:effectLst/>
                </c:spPr>
                <c:marker>
                  <c:symbol val="none"/>
                </c:marker>
                <c:cat>
                  <c:strRef>
                    <c:extLst>
                      <c:ext uri="{02D57815-91ED-43cb-92C2-25804820EDAC}">
                        <c15:formulaRef>
                          <c15:sqref>'Nation Brands Index - ranking'!$B$6:$G$6</c15:sqref>
                        </c15:formulaRef>
                      </c:ext>
                    </c:extLst>
                    <c:strCache>
                      <c:ptCount val="6"/>
                      <c:pt idx="0">
                        <c:v>2016</c:v>
                      </c:pt>
                      <c:pt idx="1">
                        <c:v>2017</c:v>
                      </c:pt>
                      <c:pt idx="2">
                        <c:v>2018</c:v>
                      </c:pt>
                      <c:pt idx="3">
                        <c:v>2019</c:v>
                      </c:pt>
                      <c:pt idx="4">
                        <c:v>2020</c:v>
                      </c:pt>
                      <c:pt idx="5">
                        <c:v>2021</c:v>
                      </c:pt>
                    </c:strCache>
                  </c:strRef>
                </c:cat>
                <c:val>
                  <c:numRef>
                    <c:extLst>
                      <c:ext uri="{02D57815-91ED-43cb-92C2-25804820EDAC}">
                        <c15:formulaRef>
                          <c15:sqref>'Nation Brands Index - ranking'!$B$9:$G$9</c15:sqref>
                        </c15:formulaRef>
                      </c:ext>
                    </c:extLst>
                    <c:numCache>
                      <c:formatCode>General</c:formatCode>
                      <c:ptCount val="6"/>
                      <c:pt idx="0">
                        <c:v>21</c:v>
                      </c:pt>
                      <c:pt idx="1">
                        <c:v>23</c:v>
                      </c:pt>
                      <c:pt idx="2">
                        <c:v>23</c:v>
                      </c:pt>
                      <c:pt idx="3">
                        <c:v>22</c:v>
                      </c:pt>
                      <c:pt idx="4">
                        <c:v>22</c:v>
                      </c:pt>
                      <c:pt idx="5">
                        <c:v>22</c:v>
                      </c:pt>
                    </c:numCache>
                  </c:numRef>
                </c:val>
                <c:smooth val="0"/>
                <c:extLst>
                  <c:ext xmlns:c16="http://schemas.microsoft.com/office/drawing/2014/chart" uri="{C3380CC4-5D6E-409C-BE32-E72D297353CC}">
                    <c16:uniqueId val="{00000004-8BE0-41C8-967F-066C014810EF}"/>
                  </c:ext>
                </c:extLst>
              </c15:ser>
            </c15:filteredLineSeries>
            <c15:filteredLineSeries>
              <c15:ser>
                <c:idx val="3"/>
                <c:order val="3"/>
                <c:tx>
                  <c:strRef>
                    <c:extLst>
                      <c:ext xmlns:c15="http://schemas.microsoft.com/office/drawing/2012/chart" uri="{02D57815-91ED-43cb-92C2-25804820EDAC}">
                        <c15:formulaRef>
                          <c15:sqref>'Nation Brands Index - ranking'!$A$10</c15:sqref>
                        </c15:formulaRef>
                      </c:ext>
                    </c:extLst>
                    <c:strCache>
                      <c:ptCount val="1"/>
                      <c:pt idx="0">
                        <c:v>Tourism - Natural Beauty</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'Nation Brands Index - ranking'!$B$6:$G$6</c15:sqref>
                        </c15:formulaRef>
                      </c:ext>
                    </c:extLst>
                    <c:strCache>
                      <c:ptCount val="6"/>
                      <c:pt idx="0">
                        <c:v>2016</c:v>
                      </c:pt>
                      <c:pt idx="1">
                        <c:v>2017</c:v>
                      </c:pt>
                      <c:pt idx="2">
                        <c:v>2018</c:v>
                      </c:pt>
                      <c:pt idx="3">
                        <c:v>2019</c:v>
                      </c:pt>
                      <c:pt idx="4">
                        <c:v>2020</c:v>
                      </c:pt>
                      <c:pt idx="5">
                        <c:v>2021</c:v>
                      </c:pt>
                    </c:strCache>
                  </c:strRef>
                </c:cat>
                <c:val>
                  <c:numRef>
                    <c:extLst>
                      <c:ext xmlns:c15="http://schemas.microsoft.com/office/drawing/2012/chart" uri="{02D57815-91ED-43cb-92C2-25804820EDAC}">
                        <c15:formulaRef>
                          <c15:sqref>'Nation Brands Index - ranking'!$B$10:$G$10</c15:sqref>
                        </c15:formulaRef>
                      </c:ext>
                    </c:extLst>
                    <c:numCache>
                      <c:formatCode>General</c:formatCode>
                      <c:ptCount val="6"/>
                      <c:pt idx="0">
                        <c:v>23</c:v>
                      </c:pt>
                      <c:pt idx="1">
                        <c:v>21</c:v>
                      </c:pt>
                      <c:pt idx="2">
                        <c:v>19</c:v>
                      </c:pt>
                      <c:pt idx="3">
                        <c:v>20</c:v>
                      </c:pt>
                      <c:pt idx="4">
                        <c:v>20</c:v>
                      </c:pt>
                      <c:pt idx="5">
                        <c:v>28</c:v>
                      </c:pt>
                    </c:numCache>
                  </c:numRef>
                </c:val>
                <c:smooth val="0"/>
                <c:extLst xmlns:c15="http://schemas.microsoft.com/office/drawing/2012/chart">
                  <c:ext xmlns:c16="http://schemas.microsoft.com/office/drawing/2014/chart" uri="{C3380CC4-5D6E-409C-BE32-E72D297353CC}">
                    <c16:uniqueId val="{00000005-8BE0-41C8-967F-066C014810EF}"/>
                  </c:ext>
                </c:extLst>
              </c15:ser>
            </c15:filteredLineSeries>
            <c15:filteredLineSeries>
              <c15:ser>
                <c:idx val="4"/>
                <c:order val="4"/>
                <c:tx>
                  <c:strRef>
                    <c:extLst>
                      <c:ext xmlns:c15="http://schemas.microsoft.com/office/drawing/2012/chart" uri="{02D57815-91ED-43cb-92C2-25804820EDAC}">
                        <c15:formulaRef>
                          <c15:sqref>'Nation Brands Index - ranking'!$A$11</c15:sqref>
                        </c15:formulaRef>
                      </c:ext>
                    </c:extLst>
                    <c:strCache>
                      <c:ptCount val="1"/>
                      <c:pt idx="0">
                        <c:v>Tourism - Historic Buildings</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'Nation Brands Index - ranking'!$B$6:$G$6</c15:sqref>
                        </c15:formulaRef>
                      </c:ext>
                    </c:extLst>
                    <c:strCache>
                      <c:ptCount val="6"/>
                      <c:pt idx="0">
                        <c:v>2016</c:v>
                      </c:pt>
                      <c:pt idx="1">
                        <c:v>2017</c:v>
                      </c:pt>
                      <c:pt idx="2">
                        <c:v>2018</c:v>
                      </c:pt>
                      <c:pt idx="3">
                        <c:v>2019</c:v>
                      </c:pt>
                      <c:pt idx="4">
                        <c:v>2020</c:v>
                      </c:pt>
                      <c:pt idx="5">
                        <c:v>2021</c:v>
                      </c:pt>
                    </c:strCache>
                  </c:strRef>
                </c:cat>
                <c:val>
                  <c:numRef>
                    <c:extLst>
                      <c:ext xmlns:c15="http://schemas.microsoft.com/office/drawing/2012/chart" uri="{02D57815-91ED-43cb-92C2-25804820EDAC}">
                        <c15:formulaRef>
                          <c15:sqref>'Nation Brands Index - ranking'!$B$11:$G$11</c15:sqref>
                        </c15:formulaRef>
                      </c:ext>
                    </c:extLst>
                    <c:numCache>
                      <c:formatCode>General</c:formatCode>
                      <c:ptCount val="6"/>
                      <c:pt idx="0">
                        <c:v>31</c:v>
                      </c:pt>
                      <c:pt idx="1">
                        <c:v>31</c:v>
                      </c:pt>
                      <c:pt idx="2">
                        <c:v>31</c:v>
                      </c:pt>
                      <c:pt idx="3">
                        <c:v>31</c:v>
                      </c:pt>
                      <c:pt idx="4">
                        <c:v>28</c:v>
                      </c:pt>
                      <c:pt idx="5">
                        <c:v>29</c:v>
                      </c:pt>
                    </c:numCache>
                  </c:numRef>
                </c:val>
                <c:smooth val="0"/>
                <c:extLst xmlns:c15="http://schemas.microsoft.com/office/drawing/2012/chart">
                  <c:ext xmlns:c16="http://schemas.microsoft.com/office/drawing/2014/chart" uri="{C3380CC4-5D6E-409C-BE32-E72D297353CC}">
                    <c16:uniqueId val="{00000006-8BE0-41C8-967F-066C014810EF}"/>
                  </c:ext>
                </c:extLst>
              </c15:ser>
            </c15:filteredLineSeries>
            <c15:filteredLineSeries>
              <c15:ser>
                <c:idx val="5"/>
                <c:order val="5"/>
                <c:tx>
                  <c:strRef>
                    <c:extLst>
                      <c:ext xmlns:c15="http://schemas.microsoft.com/office/drawing/2012/chart" uri="{02D57815-91ED-43cb-92C2-25804820EDAC}">
                        <c15:formulaRef>
                          <c15:sqref>'Nation Brands Index - ranking'!$A$12</c15:sqref>
                        </c15:formulaRef>
                      </c:ext>
                    </c:extLst>
                    <c:strCache>
                      <c:ptCount val="1"/>
                      <c:pt idx="0">
                        <c:v>Tourism - Vibrant City</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'Nation Brands Index - ranking'!$B$6:$G$6</c15:sqref>
                        </c15:formulaRef>
                      </c:ext>
                    </c:extLst>
                    <c:strCache>
                      <c:ptCount val="6"/>
                      <c:pt idx="0">
                        <c:v>2016</c:v>
                      </c:pt>
                      <c:pt idx="1">
                        <c:v>2017</c:v>
                      </c:pt>
                      <c:pt idx="2">
                        <c:v>2018</c:v>
                      </c:pt>
                      <c:pt idx="3">
                        <c:v>2019</c:v>
                      </c:pt>
                      <c:pt idx="4">
                        <c:v>2020</c:v>
                      </c:pt>
                      <c:pt idx="5">
                        <c:v>2021</c:v>
                      </c:pt>
                    </c:strCache>
                  </c:strRef>
                </c:cat>
                <c:val>
                  <c:numRef>
                    <c:extLst>
                      <c:ext xmlns:c15="http://schemas.microsoft.com/office/drawing/2012/chart" uri="{02D57815-91ED-43cb-92C2-25804820EDAC}">
                        <c15:formulaRef>
                          <c15:sqref>'Nation Brands Index - ranking'!$B$12:$G$12</c15:sqref>
                        </c15:formulaRef>
                      </c:ext>
                    </c:extLst>
                    <c:numCache>
                      <c:formatCode>General</c:formatCode>
                      <c:ptCount val="6"/>
                      <c:pt idx="0">
                        <c:v>28</c:v>
                      </c:pt>
                      <c:pt idx="1">
                        <c:v>29</c:v>
                      </c:pt>
                      <c:pt idx="2">
                        <c:v>32</c:v>
                      </c:pt>
                      <c:pt idx="3">
                        <c:v>31</c:v>
                      </c:pt>
                      <c:pt idx="4">
                        <c:v>29</c:v>
                      </c:pt>
                      <c:pt idx="5">
                        <c:v>31</c:v>
                      </c:pt>
                    </c:numCache>
                  </c:numRef>
                </c:val>
                <c:smooth val="0"/>
                <c:extLst xmlns:c15="http://schemas.microsoft.com/office/drawing/2012/chart">
                  <c:ext xmlns:c16="http://schemas.microsoft.com/office/drawing/2014/chart" uri="{C3380CC4-5D6E-409C-BE32-E72D297353CC}">
                    <c16:uniqueId val="{00000007-8BE0-41C8-967F-066C014810EF}"/>
                  </c:ext>
                </c:extLst>
              </c15:ser>
            </c15:filteredLineSeries>
          </c:ext>
        </c:extLst>
      </c:lineChart>
      <c:catAx>
        <c:axId val="8223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104"/>
        <c:crosses val="autoZero"/>
        <c:auto val="1"/>
        <c:lblAlgn val="ctr"/>
        <c:lblOffset val="100"/>
        <c:noMultiLvlLbl val="0"/>
      </c:catAx>
      <c:valAx>
        <c:axId val="822396104"/>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Ranking (out of 50)</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2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 Brand Index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Score'!$A$7</c:f>
              <c:strCache>
                <c:ptCount val="1"/>
                <c:pt idx="0">
                  <c:v>Northern Irelands NBI score</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1-61AE-4D0B-8082-FDC75F14CE04}"/>
                </c:ext>
              </c:extLst>
            </c:dLbl>
            <c:dLbl>
              <c:idx val="2"/>
              <c:layout>
                <c:manualLayout>
                  <c:x val="-4.0372670807453492E-2"/>
                  <c:y val="9.797297297297291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3-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4-61AE-4D0B-8082-FDC75F14CE04}"/>
                </c:ext>
              </c:extLst>
            </c:dLbl>
            <c:dLbl>
              <c:idx val="5"/>
              <c:delete val="1"/>
              <c:extLst>
                <c:ext xmlns:c15="http://schemas.microsoft.com/office/drawing/2012/chart" uri="{CE6537A1-D6FC-4f65-9D91-7224C49458BB}"/>
                <c:ext xmlns:c16="http://schemas.microsoft.com/office/drawing/2014/chart" uri="{C3380CC4-5D6E-409C-BE32-E72D297353CC}">
                  <c16:uniqueId val="{00000000-2201-4DC1-B3DE-F8572CDE7F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Score'!$B$6:$G$6</c:f>
              <c:strCache>
                <c:ptCount val="6"/>
                <c:pt idx="0">
                  <c:v>2016</c:v>
                </c:pt>
                <c:pt idx="1">
                  <c:v>2017</c:v>
                </c:pt>
                <c:pt idx="2">
                  <c:v>2018</c:v>
                </c:pt>
                <c:pt idx="3">
                  <c:v>2019</c:v>
                </c:pt>
                <c:pt idx="4">
                  <c:v>2020</c:v>
                </c:pt>
                <c:pt idx="5">
                  <c:v>2021</c:v>
                </c:pt>
              </c:strCache>
            </c:strRef>
          </c:cat>
          <c:val>
            <c:numRef>
              <c:f>'Nation Brands Index Score'!$B$7:$G$7</c:f>
              <c:numCache>
                <c:formatCode>0.00</c:formatCode>
                <c:ptCount val="6"/>
                <c:pt idx="0">
                  <c:v>57.93</c:v>
                </c:pt>
                <c:pt idx="1">
                  <c:v>59.01</c:v>
                </c:pt>
                <c:pt idx="2">
                  <c:v>58.71</c:v>
                </c:pt>
                <c:pt idx="3">
                  <c:v>59.38</c:v>
                </c:pt>
                <c:pt idx="4">
                  <c:v>59.16</c:v>
                </c:pt>
                <c:pt idx="5">
                  <c:v>61.27</c:v>
                </c:pt>
              </c:numCache>
            </c:numRef>
          </c:val>
          <c:smooth val="0"/>
          <c:extLst>
            <c:ext xmlns:c16="http://schemas.microsoft.com/office/drawing/2014/chart" uri="{C3380CC4-5D6E-409C-BE32-E72D297353CC}">
              <c16:uniqueId val="{00000005-61AE-4D0B-8082-FDC75F14CE04}"/>
            </c:ext>
          </c:extLst>
        </c:ser>
        <c:ser>
          <c:idx val="1"/>
          <c:order val="1"/>
          <c:tx>
            <c:strRef>
              <c:f>'Nation Brands Index Score'!$A$8</c:f>
              <c:strCache>
                <c:ptCount val="1"/>
                <c:pt idx="0">
                  <c:v>Tourism Dimension</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7-61AE-4D0B-8082-FDC75F14CE04}"/>
                </c:ext>
              </c:extLst>
            </c:dLbl>
            <c:dLbl>
              <c:idx val="2"/>
              <c:layout>
                <c:manualLayout>
                  <c:x val="-1.138716356107668E-2"/>
                  <c:y val="-5.2423919982975103E-2"/>
                </c:manualLayout>
              </c:layout>
              <c:tx>
                <c:rich>
                  <a:bodyPr/>
                  <a:lstStyle/>
                  <a:p>
                    <a:fld id="{101D52C7-A4C0-4C9B-B32D-4A0220BD1212}"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9-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A-61AE-4D0B-8082-FDC75F14CE04}"/>
                </c:ext>
              </c:extLst>
            </c:dLbl>
            <c:dLbl>
              <c:idx val="5"/>
              <c:delete val="1"/>
              <c:extLst>
                <c:ext xmlns:c15="http://schemas.microsoft.com/office/drawing/2012/chart" uri="{CE6537A1-D6FC-4f65-9D91-7224C49458BB}"/>
                <c:ext xmlns:c16="http://schemas.microsoft.com/office/drawing/2014/chart" uri="{C3380CC4-5D6E-409C-BE32-E72D297353CC}">
                  <c16:uniqueId val="{00000001-2201-4DC1-B3DE-F8572CDE7F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Score'!$B$6:$G$6</c:f>
              <c:strCache>
                <c:ptCount val="6"/>
                <c:pt idx="0">
                  <c:v>2016</c:v>
                </c:pt>
                <c:pt idx="1">
                  <c:v>2017</c:v>
                </c:pt>
                <c:pt idx="2">
                  <c:v>2018</c:v>
                </c:pt>
                <c:pt idx="3">
                  <c:v>2019</c:v>
                </c:pt>
                <c:pt idx="4">
                  <c:v>2020</c:v>
                </c:pt>
                <c:pt idx="5">
                  <c:v>2021</c:v>
                </c:pt>
              </c:strCache>
            </c:strRef>
          </c:cat>
          <c:val>
            <c:numRef>
              <c:f>'Nation Brands Index Score'!$B$8:$G$8</c:f>
              <c:numCache>
                <c:formatCode>0.00</c:formatCode>
                <c:ptCount val="6"/>
                <c:pt idx="0">
                  <c:v>63.27</c:v>
                </c:pt>
                <c:pt idx="1">
                  <c:v>64.42</c:v>
                </c:pt>
                <c:pt idx="2">
                  <c:v>64.17</c:v>
                </c:pt>
                <c:pt idx="3">
                  <c:v>64.39</c:v>
                </c:pt>
                <c:pt idx="4">
                  <c:v>64.11</c:v>
                </c:pt>
                <c:pt idx="5">
                  <c:v>66.52</c:v>
                </c:pt>
              </c:numCache>
            </c:numRef>
          </c:val>
          <c:smooth val="0"/>
          <c:extLst>
            <c:ext xmlns:c16="http://schemas.microsoft.com/office/drawing/2014/chart" uri="{C3380CC4-5D6E-409C-BE32-E72D297353CC}">
              <c16:uniqueId val="{0000000B-61AE-4D0B-8082-FDC75F14CE04}"/>
            </c:ext>
          </c:extLst>
        </c:ser>
        <c:dLbls>
          <c:showLegendKey val="0"/>
          <c:showVal val="0"/>
          <c:showCatName val="0"/>
          <c:showSerName val="0"/>
          <c:showPercent val="0"/>
          <c:showBubbleSize val="0"/>
        </c:dLbls>
        <c:smooth val="0"/>
        <c:axId val="822396496"/>
        <c:axId val="822398848"/>
      </c:lineChart>
      <c:catAx>
        <c:axId val="8223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848"/>
        <c:crosses val="autoZero"/>
        <c:auto val="1"/>
        <c:lblAlgn val="ctr"/>
        <c:lblOffset val="100"/>
        <c:noMultiLvlLbl val="0"/>
      </c:catAx>
      <c:valAx>
        <c:axId val="822398848"/>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496"/>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Number of Cruise ships docking in Northern Ireland (12 month rolling data)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3706004018354772E-2"/>
          <c:y val="0.16283502961057561"/>
          <c:w val="0.84645409214080336"/>
          <c:h val="0.63162729589108224"/>
        </c:manualLayout>
      </c:layout>
      <c:barChart>
        <c:barDir val="col"/>
        <c:grouping val="clustered"/>
        <c:varyColors val="0"/>
        <c:ser>
          <c:idx val="6"/>
          <c:order val="6"/>
          <c:tx>
            <c:strRef>
              <c:f>'Cruise Ships 12MR'!$H$9</c:f>
              <c:strCache>
                <c:ptCount val="1"/>
                <c:pt idx="0">
                  <c:v>Total ships docking in Northern Ireland</c:v>
                </c:pt>
              </c:strCache>
              <c:extLst xmlns:c15="http://schemas.microsoft.com/office/drawing/2012/chart"/>
            </c:strRef>
          </c:tx>
          <c:spPr>
            <a:solidFill>
              <a:srgbClr val="0070C0"/>
            </a:solidFill>
            <a:ln>
              <a:solidFill>
                <a:srgbClr val="0070C0"/>
              </a:solidFill>
            </a:ln>
            <a:effectLst/>
          </c:spPr>
          <c:invertIfNegative val="0"/>
          <c:cat>
            <c:strRef>
              <c:f>'Cruise Ships 12MR'!$A$10:$A$123</c:f>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extLst xmlns:c15="http://schemas.microsoft.com/office/drawing/2012/chart"/>
            </c:strRef>
          </c:cat>
          <c:val>
            <c:numRef>
              <c:f>'Cruise Ships 12MR'!$H$10:$H$123</c:f>
              <c:numCache>
                <c:formatCode>_-* #,##0_-;\-* #,##0_-;_-* "-"??_-;_-@_-</c:formatCode>
                <c:ptCount val="114"/>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numCache>
              <c:extLst xmlns:c15="http://schemas.microsoft.com/office/drawing/2012/chart"/>
            </c:numRef>
          </c:val>
          <c:extLst xmlns:c15="http://schemas.microsoft.com/office/drawing/2012/chart">
            <c:ext xmlns:c16="http://schemas.microsoft.com/office/drawing/2014/chart" uri="{C3380CC4-5D6E-409C-BE32-E72D297353CC}">
              <c16:uniqueId val="{00000006-80CB-48DC-9E22-1C0BAEF33336}"/>
            </c:ext>
          </c:extLst>
        </c:ser>
        <c:dLbls>
          <c:showLegendKey val="0"/>
          <c:showVal val="0"/>
          <c:showCatName val="0"/>
          <c:showSerName val="0"/>
          <c:showPercent val="0"/>
          <c:showBubbleSize val="0"/>
        </c:dLbls>
        <c:gapWidth val="150"/>
        <c:axId val="1148354352"/>
        <c:axId val="1148355664"/>
      </c:barChart>
      <c:lineChart>
        <c:grouping val="standard"/>
        <c:varyColors val="0"/>
        <c:dLbls>
          <c:showLegendKey val="0"/>
          <c:showVal val="0"/>
          <c:showCatName val="0"/>
          <c:showSerName val="0"/>
          <c:showPercent val="0"/>
          <c:showBubbleSize val="0"/>
        </c:dLbls>
        <c:marker val="1"/>
        <c:smooth val="0"/>
        <c:axId val="1148354352"/>
        <c:axId val="1148355664"/>
        <c:extLst>
          <c:ext xmlns:c15="http://schemas.microsoft.com/office/drawing/2012/chart" uri="{02D57815-91ED-43cb-92C2-25804820EDAC}">
            <c15:filteredLineSeries>
              <c15:ser>
                <c:idx val="0"/>
                <c:order val="0"/>
                <c:tx>
                  <c:strRef>
                    <c:extLst>
                      <c:ext uri="{02D57815-91ED-43cb-92C2-25804820EDAC}">
                        <c15:formulaRef>
                          <c15:sqref>'Cruise Ships 12MR'!$B$9</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c:ext uri="{02D57815-91ED-43cb-92C2-25804820EDAC}">
                        <c15:formulaRef>
                          <c15:sqref>'Cruise Ships 12MR'!$B$10:$B$123</c15:sqref>
                        </c15:formulaRef>
                      </c:ext>
                    </c:extLst>
                    <c:numCache>
                      <c:formatCode>_-* #,##0_-;\-* #,##0_-;_-* "-"??_-;_-@_-</c:formatCode>
                      <c:ptCount val="114"/>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numCache>
                  </c:numRef>
                </c:val>
                <c:smooth val="0"/>
                <c:extLst>
                  <c:ext xmlns:c16="http://schemas.microsoft.com/office/drawing/2014/chart" uri="{C3380CC4-5D6E-409C-BE32-E72D297353CC}">
                    <c16:uniqueId val="{00000000-80CB-48DC-9E22-1C0BAEF3333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xmlns:c15="http://schemas.microsoft.com/office/drawing/2012/chart">
                      <c:ext xmlns:c15="http://schemas.microsoft.com/office/drawing/2012/chart" uri="{02D57815-91ED-43cb-92C2-25804820EDAC}">
                        <c15:formulaRef>
                          <c15:sqref>'Cruise Ships 12MR'!$C$10:$C$123</c15:sqref>
                        </c15:formulaRef>
                      </c:ext>
                    </c:extLst>
                    <c:numCache>
                      <c:formatCode>_-* #,##0_-;\-* #,##0_-;_-* "-"??_-;_-@_-</c:formatCode>
                      <c:ptCount val="114"/>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327240</c:v>
                      </c:pt>
                      <c:pt idx="113">
                        <c:v>365575</c:v>
                      </c:pt>
                    </c:numCache>
                  </c:numRef>
                </c:val>
                <c:smooth val="0"/>
                <c:extLst xmlns:c15="http://schemas.microsoft.com/office/drawing/2012/chart">
                  <c:ext xmlns:c16="http://schemas.microsoft.com/office/drawing/2014/chart" uri="{C3380CC4-5D6E-409C-BE32-E72D297353CC}">
                    <c16:uniqueId val="{00000001-80CB-48DC-9E22-1C0BAEF3333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'Cruise Ships 12MR'!$D$9</c15:sqref>
                        </c15:formulaRef>
                      </c:ext>
                    </c:extLst>
                    <c:strCache>
                      <c:ptCount val="1"/>
                      <c:pt idx="0">
                        <c:v>Ships docking in Londonderry</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xmlns:c15="http://schemas.microsoft.com/office/drawing/2012/chart">
                      <c:ext xmlns:c15="http://schemas.microsoft.com/office/drawing/2012/chart" uri="{02D57815-91ED-43cb-92C2-25804820EDAC}">
                        <c15:formulaRef>
                          <c15:sqref>'Cruise Ships 12MR'!$D$10:$D$123</c15:sqref>
                        </c15:formulaRef>
                      </c:ext>
                    </c:extLst>
                    <c:numCache>
                      <c:formatCode>_-* #,##0_-;\-* #,##0_-;_-* "-"??_-;_-@_-</c:formatCode>
                      <c:ptCount val="114"/>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2-80CB-48DC-9E22-1C0BAEF3333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xmlns:c15="http://schemas.microsoft.com/office/drawing/2012/chart">
                      <c:ext xmlns:c15="http://schemas.microsoft.com/office/drawing/2012/chart" uri="{02D57815-91ED-43cb-92C2-25804820EDAC}">
                        <c15:formulaRef>
                          <c15:sqref>'Cruise Ships 12MR'!$E$10:$E$123</c15:sqref>
                        </c15:formulaRef>
                      </c:ext>
                    </c:extLst>
                    <c:numCache>
                      <c:formatCode>_-* #,##0_-;\-* #,##0_-;_-* "-"??_-;_-@_-</c:formatCode>
                      <c:ptCount val="114"/>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3-80CB-48DC-9E22-1C0BAEF3333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xmlns:c15="http://schemas.microsoft.com/office/drawing/2012/chart">
                      <c:ext xmlns:c15="http://schemas.microsoft.com/office/drawing/2012/chart" uri="{02D57815-91ED-43cb-92C2-25804820EDAC}">
                        <c15:formulaRef>
                          <c15:sqref>'Cruise Ships 12MR'!$F$10:$F$123</c15:sqref>
                        </c15:formulaRef>
                      </c:ext>
                    </c:extLst>
                    <c:numCache>
                      <c:formatCode>_-* #,##0_-;\-* #,##0_-;_-* "-"??_-;_-@_-</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4-80CB-48DC-9E22-1C0BAEF3333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12MR'!$A$10:$A$123</c15:sqref>
                        </c15:formulaRef>
                      </c:ext>
                    </c:extLst>
                    <c:strCache>
                      <c:ptCount val="11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strCache>
                  </c:strRef>
                </c:cat>
                <c:val>
                  <c:numRef>
                    <c:extLst xmlns:c15="http://schemas.microsoft.com/office/drawing/2012/chart">
                      <c:ext xmlns:c15="http://schemas.microsoft.com/office/drawing/2012/chart" uri="{02D57815-91ED-43cb-92C2-25804820EDAC}">
                        <c15:formulaRef>
                          <c15:sqref>'Cruise Ships 12MR'!$G$10:$G$123</c15:sqref>
                        </c15:formulaRef>
                      </c:ext>
                    </c:extLst>
                    <c:numCache>
                      <c:formatCode>_-* #,##0_-;\-* #,##0_-;_-* "-"??_-;_-@_-</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smooth val="0"/>
                <c:extLst xmlns:c15="http://schemas.microsoft.com/office/drawing/2012/chart">
                  <c:ext xmlns:c16="http://schemas.microsoft.com/office/drawing/2014/chart" uri="{C3380CC4-5D6E-409C-BE32-E72D297353CC}">
                    <c16:uniqueId val="{00000005-80CB-48DC-9E22-1C0BAEF33336}"/>
                  </c:ext>
                </c:extLst>
              </c15:ser>
            </c15:filteredLineSeries>
          </c:ext>
        </c:extLst>
      </c:lineChart>
      <c:catAx>
        <c:axId val="114835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5664"/>
        <c:crosses val="autoZero"/>
        <c:auto val="1"/>
        <c:lblAlgn val="ctr"/>
        <c:lblOffset val="100"/>
        <c:tickLblSkip val="12"/>
        <c:noMultiLvlLbl val="0"/>
      </c:catAx>
      <c:valAx>
        <c:axId val="1148355664"/>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4352"/>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with visiting NI in the next five years based on response to healthcare crises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9EC7-4F4D-B520-B44E2E8C7469}"/>
            </c:ext>
          </c:extLst>
        </c:ser>
        <c:dLbls>
          <c:showLegendKey val="0"/>
          <c:showVal val="0"/>
          <c:showCatName val="0"/>
          <c:showSerName val="0"/>
          <c:showPercent val="0"/>
          <c:showBubbleSize val="0"/>
        </c:dLbls>
        <c:gapWidth val="219"/>
        <c:overlap val="-27"/>
        <c:axId val="822393752"/>
        <c:axId val="822397672"/>
      </c:barChart>
      <c:catAx>
        <c:axId val="82239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7672"/>
        <c:crosses val="autoZero"/>
        <c:auto val="1"/>
        <c:lblAlgn val="ctr"/>
        <c:lblOffset val="100"/>
        <c:noMultiLvlLbl val="0"/>
      </c:catAx>
      <c:valAx>
        <c:axId val="822397672"/>
        <c:scaling>
          <c:orientation val="minMax"/>
          <c:max val="0.75000000000000011"/>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100"/>
                  <a:t>Proportion of responses</a:t>
                </a:r>
              </a:p>
            </c:rich>
          </c:tx>
          <c:layout>
            <c:manualLayout>
              <c:xMode val="edge"/>
              <c:yMode val="edge"/>
              <c:x val="0.02"/>
              <c:y val="0.1382295691299456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375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in visiting NI in next 5 years, based on how it responds to health crises - by panel country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'NBI Country COVID response char'!$B$11</c:f>
              <c:strCache>
                <c:ptCount val="1"/>
                <c:pt idx="0">
                  <c:v>Comfortable</c:v>
                </c:pt>
              </c:strCache>
            </c:strRef>
          </c:tx>
          <c:spPr>
            <a:solidFill>
              <a:srgbClr val="1902C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char'!$B$12:$B$32</c:f>
              <c:numCache>
                <c:formatCode>0%</c:formatCode>
                <c:ptCount val="21"/>
                <c:pt idx="0">
                  <c:v>8.2000000000000017E-2</c:v>
                </c:pt>
                <c:pt idx="1">
                  <c:v>0.252</c:v>
                </c:pt>
                <c:pt idx="2">
                  <c:v>0.26100000000000001</c:v>
                </c:pt>
                <c:pt idx="3">
                  <c:v>0.28000000000000003</c:v>
                </c:pt>
                <c:pt idx="4">
                  <c:v>0.3</c:v>
                </c:pt>
                <c:pt idx="5">
                  <c:v>0.30099999999999999</c:v>
                </c:pt>
                <c:pt idx="6">
                  <c:v>0.30099999999999999</c:v>
                </c:pt>
                <c:pt idx="7">
                  <c:v>0.30499999999999999</c:v>
                </c:pt>
                <c:pt idx="8">
                  <c:v>0.30599999999999999</c:v>
                </c:pt>
                <c:pt idx="9">
                  <c:v>0.30599999999999999</c:v>
                </c:pt>
                <c:pt idx="10">
                  <c:v>0.31900000000000001</c:v>
                </c:pt>
                <c:pt idx="11">
                  <c:v>0.33200000000000002</c:v>
                </c:pt>
                <c:pt idx="12">
                  <c:v>0.34</c:v>
                </c:pt>
                <c:pt idx="13">
                  <c:v>0.35</c:v>
                </c:pt>
                <c:pt idx="14">
                  <c:v>0.36299999999999999</c:v>
                </c:pt>
                <c:pt idx="15">
                  <c:v>0.39</c:v>
                </c:pt>
                <c:pt idx="16">
                  <c:v>0.39900000000000008</c:v>
                </c:pt>
                <c:pt idx="17">
                  <c:v>0.40200000000000002</c:v>
                </c:pt>
                <c:pt idx="18">
                  <c:v>0.47899999999999998</c:v>
                </c:pt>
                <c:pt idx="19">
                  <c:v>0.55900000000000005</c:v>
                </c:pt>
                <c:pt idx="20">
                  <c:v>0.56699999999999995</c:v>
                </c:pt>
              </c:numCache>
            </c:numRef>
          </c:val>
          <c:extLst>
            <c:ext xmlns:c16="http://schemas.microsoft.com/office/drawing/2014/chart" uri="{C3380CC4-5D6E-409C-BE32-E72D297353CC}">
              <c16:uniqueId val="{00000000-6E33-4C6C-A01A-2AD36F295D26}"/>
            </c:ext>
          </c:extLst>
        </c:ser>
        <c:ser>
          <c:idx val="1"/>
          <c:order val="1"/>
          <c:tx>
            <c:strRef>
              <c:f>'NBI Country COVID response char'!$C$11</c:f>
              <c:strCache>
                <c:ptCount val="1"/>
                <c:pt idx="0">
                  <c:v>Neither comfortable nor uncomfortable</c:v>
                </c:pt>
              </c:strCache>
            </c:strRef>
          </c:tx>
          <c:spPr>
            <a:solidFill>
              <a:srgbClr val="C00000"/>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char'!$C$12:$C$32</c:f>
              <c:numCache>
                <c:formatCode>0%</c:formatCode>
                <c:ptCount val="21"/>
                <c:pt idx="0">
                  <c:v>0.49200000000000005</c:v>
                </c:pt>
                <c:pt idx="1">
                  <c:v>0.56399999999999995</c:v>
                </c:pt>
                <c:pt idx="2">
                  <c:v>0.49700000000000005</c:v>
                </c:pt>
                <c:pt idx="3">
                  <c:v>0.52800000000000002</c:v>
                </c:pt>
                <c:pt idx="4">
                  <c:v>0.52500000000000002</c:v>
                </c:pt>
                <c:pt idx="5">
                  <c:v>0.45500000000000002</c:v>
                </c:pt>
                <c:pt idx="6">
                  <c:v>0.375</c:v>
                </c:pt>
                <c:pt idx="7">
                  <c:v>0.54500000000000004</c:v>
                </c:pt>
                <c:pt idx="8">
                  <c:v>0.42699999999999994</c:v>
                </c:pt>
                <c:pt idx="9">
                  <c:v>0.54900000000000004</c:v>
                </c:pt>
                <c:pt idx="10">
                  <c:v>0.42699999999999994</c:v>
                </c:pt>
                <c:pt idx="11">
                  <c:v>0.45700000000000002</c:v>
                </c:pt>
                <c:pt idx="12">
                  <c:v>0.45200000000000001</c:v>
                </c:pt>
                <c:pt idx="13">
                  <c:v>0.48299999999999998</c:v>
                </c:pt>
                <c:pt idx="14">
                  <c:v>0.46700000000000003</c:v>
                </c:pt>
                <c:pt idx="15">
                  <c:v>0.38900000000000001</c:v>
                </c:pt>
                <c:pt idx="16">
                  <c:v>0.42899999999999999</c:v>
                </c:pt>
                <c:pt idx="17">
                  <c:v>0.441</c:v>
                </c:pt>
                <c:pt idx="18">
                  <c:v>0.373</c:v>
                </c:pt>
                <c:pt idx="19">
                  <c:v>0.317</c:v>
                </c:pt>
                <c:pt idx="20">
                  <c:v>0.26900000000000002</c:v>
                </c:pt>
              </c:numCache>
            </c:numRef>
          </c:val>
          <c:extLst>
            <c:ext xmlns:c16="http://schemas.microsoft.com/office/drawing/2014/chart" uri="{C3380CC4-5D6E-409C-BE32-E72D297353CC}">
              <c16:uniqueId val="{00000001-6E33-4C6C-A01A-2AD36F295D26}"/>
            </c:ext>
          </c:extLst>
        </c:ser>
        <c:ser>
          <c:idx val="2"/>
          <c:order val="2"/>
          <c:tx>
            <c:strRef>
              <c:f>'NBI Country COVID response char'!$D$11</c:f>
              <c:strCache>
                <c:ptCount val="1"/>
                <c:pt idx="0">
                  <c:v>Uncomfortable</c:v>
                </c:pt>
              </c:strCache>
            </c:strRef>
          </c:tx>
          <c:spPr>
            <a:solidFill>
              <a:schemeClr val="accent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char'!$D$12:$D$32</c:f>
              <c:numCache>
                <c:formatCode>0%</c:formatCode>
                <c:ptCount val="21"/>
                <c:pt idx="0">
                  <c:v>0.42599999999999999</c:v>
                </c:pt>
                <c:pt idx="1">
                  <c:v>0.185</c:v>
                </c:pt>
                <c:pt idx="2">
                  <c:v>0.24199999999999999</c:v>
                </c:pt>
                <c:pt idx="3">
                  <c:v>0.191</c:v>
                </c:pt>
                <c:pt idx="4">
                  <c:v>0.17499999999999999</c:v>
                </c:pt>
                <c:pt idx="5">
                  <c:v>0.245</c:v>
                </c:pt>
                <c:pt idx="6">
                  <c:v>0.32400000000000001</c:v>
                </c:pt>
                <c:pt idx="7">
                  <c:v>0.151</c:v>
                </c:pt>
                <c:pt idx="8">
                  <c:v>0.26700000000000002</c:v>
                </c:pt>
                <c:pt idx="9">
                  <c:v>0.14499999999999999</c:v>
                </c:pt>
                <c:pt idx="10">
                  <c:v>0.253</c:v>
                </c:pt>
                <c:pt idx="11">
                  <c:v>0.21</c:v>
                </c:pt>
                <c:pt idx="12">
                  <c:v>0.20800000000000002</c:v>
                </c:pt>
                <c:pt idx="13">
                  <c:v>0.16699999999999998</c:v>
                </c:pt>
                <c:pt idx="14">
                  <c:v>0.17</c:v>
                </c:pt>
                <c:pt idx="15">
                  <c:v>0.222</c:v>
                </c:pt>
                <c:pt idx="16">
                  <c:v>0.17199999999999999</c:v>
                </c:pt>
                <c:pt idx="17">
                  <c:v>0.157</c:v>
                </c:pt>
                <c:pt idx="18">
                  <c:v>0.14799999999999999</c:v>
                </c:pt>
                <c:pt idx="19">
                  <c:v>0.12300000000000001</c:v>
                </c:pt>
                <c:pt idx="20">
                  <c:v>0.16300000000000001</c:v>
                </c:pt>
              </c:numCache>
            </c:numRef>
          </c:val>
          <c:extLst>
            <c:ext xmlns:c16="http://schemas.microsoft.com/office/drawing/2014/chart" uri="{C3380CC4-5D6E-409C-BE32-E72D297353CC}">
              <c16:uniqueId val="{00000002-6E33-4C6C-A01A-2AD36F295D26}"/>
            </c:ext>
          </c:extLst>
        </c:ser>
        <c:dLbls>
          <c:showLegendKey val="0"/>
          <c:showVal val="0"/>
          <c:showCatName val="0"/>
          <c:showSerName val="0"/>
          <c:showPercent val="0"/>
          <c:showBubbleSize val="0"/>
        </c:dLbls>
        <c:gapWidth val="50"/>
        <c:overlap val="100"/>
        <c:axId val="822399632"/>
        <c:axId val="822400416"/>
      </c:barChart>
      <c:catAx>
        <c:axId val="82239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400416"/>
        <c:crosses val="autoZero"/>
        <c:auto val="1"/>
        <c:lblAlgn val="ctr"/>
        <c:lblOffset val="100"/>
        <c:noMultiLvlLbl val="0"/>
      </c:catAx>
      <c:valAx>
        <c:axId val="82240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Reasons for not opening in July 2020</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'reasons not open in Jul'!$B$10</c:f>
              <c:strCache>
                <c:ptCount val="1"/>
                <c:pt idx="0">
                  <c:v>%</c:v>
                </c:pt>
              </c:strCache>
            </c:strRef>
          </c:tx>
          <c:spPr>
            <a:solidFill>
              <a:schemeClr val="accent1"/>
            </a:solidFill>
            <a:ln>
              <a:noFill/>
            </a:ln>
            <a:effectLst/>
          </c:spPr>
          <c:invertIfNegative val="0"/>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0-C5C7-49A6-AC48-2A45E6C90BCF}"/>
            </c:ext>
          </c:extLst>
        </c:ser>
        <c:dLbls>
          <c:showLegendKey val="0"/>
          <c:showVal val="0"/>
          <c:showCatName val="0"/>
          <c:showSerName val="0"/>
          <c:showPercent val="0"/>
          <c:showBubbleSize val="0"/>
        </c:dLbls>
        <c:gapWidth val="219"/>
        <c:overlap val="-27"/>
        <c:axId val="823142744"/>
        <c:axId val="823147056"/>
      </c:barChart>
      <c:catAx>
        <c:axId val="8231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7056"/>
        <c:crosses val="autoZero"/>
        <c:auto val="1"/>
        <c:lblAlgn val="ctr"/>
        <c:lblOffset val="100"/>
        <c:noMultiLvlLbl val="0"/>
      </c:catAx>
      <c:valAx>
        <c:axId val="823147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a:t>
            </a:r>
            <a:r>
              <a:rPr lang="en-GB" baseline="0"/>
              <a:t> NI</a:t>
            </a:r>
            <a:endParaRPr lang="en-GB"/>
          </a:p>
        </c:rich>
      </c:tx>
      <c:layout>
        <c:manualLayout>
          <c:xMode val="edge"/>
          <c:yMode val="edge"/>
          <c:x val="4.3665897694991504E-2"/>
          <c:y val="2.84090909090909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5"/>
          <c:order val="5"/>
          <c:tx>
            <c:strRef>
              <c:f>'ASHE - furlough'!$A$12</c:f>
              <c:strCache>
                <c:ptCount val="1"/>
                <c:pt idx="0">
                  <c:v>Total tourism related industries</c:v>
                </c:pt>
              </c:strCache>
            </c:strRef>
          </c:tx>
          <c:spPr>
            <a:solidFill>
              <a:srgbClr val="00B050"/>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furlough'!$B$12:$G$12</c:f>
              <c:numCache>
                <c:formatCode>0%</c:formatCode>
                <c:ptCount val="6"/>
                <c:pt idx="0">
                  <c:v>0.61</c:v>
                </c:pt>
                <c:pt idx="1">
                  <c:v>0.81</c:v>
                </c:pt>
                <c:pt idx="2">
                  <c:v>0.72</c:v>
                </c:pt>
                <c:pt idx="3">
                  <c:v>0.59</c:v>
                </c:pt>
                <c:pt idx="4">
                  <c:v>0.63</c:v>
                </c:pt>
                <c:pt idx="5">
                  <c:v>0.61</c:v>
                </c:pt>
              </c:numCache>
            </c:numRef>
          </c:val>
          <c:extLst>
            <c:ext xmlns:c16="http://schemas.microsoft.com/office/drawing/2014/chart" uri="{C3380CC4-5D6E-409C-BE32-E72D297353CC}">
              <c16:uniqueId val="{00000007-2961-4783-BE50-08198E9658C7}"/>
            </c:ext>
          </c:extLst>
        </c:ser>
        <c:ser>
          <c:idx val="6"/>
          <c:order val="6"/>
          <c:tx>
            <c:strRef>
              <c:f>'ASHE - furlough'!$A$13</c:f>
              <c:strCache>
                <c:ptCount val="1"/>
                <c:pt idx="0">
                  <c:v>Private sector</c:v>
                </c:pt>
              </c:strCache>
            </c:strRef>
          </c:tx>
          <c:spPr>
            <a:solidFill>
              <a:schemeClr val="accent1">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furlough'!$B$13:$G$13</c:f>
              <c:numCache>
                <c:formatCode>0%</c:formatCode>
                <c:ptCount val="6"/>
                <c:pt idx="0">
                  <c:v>0.35</c:v>
                </c:pt>
                <c:pt idx="1">
                  <c:v>0.46</c:v>
                </c:pt>
                <c:pt idx="2">
                  <c:v>0.38</c:v>
                </c:pt>
                <c:pt idx="3">
                  <c:v>0.15</c:v>
                </c:pt>
                <c:pt idx="4">
                  <c:v>0.28999999999999998</c:v>
                </c:pt>
                <c:pt idx="5">
                  <c:v>0.19</c:v>
                </c:pt>
              </c:numCache>
            </c:numRef>
          </c:val>
          <c:extLst>
            <c:ext xmlns:c16="http://schemas.microsoft.com/office/drawing/2014/chart" uri="{C3380CC4-5D6E-409C-BE32-E72D297353CC}">
              <c16:uniqueId val="{00000008-2961-4783-BE50-08198E9658C7}"/>
            </c:ext>
          </c:extLst>
        </c:ser>
        <c:ser>
          <c:idx val="7"/>
          <c:order val="7"/>
          <c:tx>
            <c:strRef>
              <c:f>'ASHE - furlough'!$A$14</c:f>
              <c:strCache>
                <c:ptCount val="1"/>
                <c:pt idx="0">
                  <c:v>NI Total</c:v>
                </c:pt>
              </c:strCache>
            </c:strRef>
          </c:tx>
          <c:spPr>
            <a:solidFill>
              <a:schemeClr val="accent3">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furlough'!$B$14:$G$14</c:f>
              <c:numCache>
                <c:formatCode>0%</c:formatCode>
                <c:ptCount val="6"/>
                <c:pt idx="0">
                  <c:v>0.25</c:v>
                </c:pt>
                <c:pt idx="1">
                  <c:v>0.28000000000000003</c:v>
                </c:pt>
                <c:pt idx="2">
                  <c:v>0.24</c:v>
                </c:pt>
                <c:pt idx="3">
                  <c:v>0.09</c:v>
                </c:pt>
                <c:pt idx="4">
                  <c:v>0.18</c:v>
                </c:pt>
                <c:pt idx="5">
                  <c:v>0.12</c:v>
                </c:pt>
              </c:numCache>
            </c:numRef>
          </c:val>
          <c:extLst>
            <c:ext xmlns:c16="http://schemas.microsoft.com/office/drawing/2014/chart" uri="{C3380CC4-5D6E-409C-BE32-E72D297353CC}">
              <c16:uniqueId val="{00000009-2961-4783-BE50-08198E9658C7}"/>
            </c:ext>
          </c:extLst>
        </c:ser>
        <c:dLbls>
          <c:showLegendKey val="0"/>
          <c:showVal val="0"/>
          <c:showCatName val="0"/>
          <c:showSerName val="0"/>
          <c:showPercent val="0"/>
          <c:showBubbleSize val="0"/>
        </c:dLbls>
        <c:gapWidth val="182"/>
        <c:axId val="825041552"/>
        <c:axId val="825050568"/>
        <c:extLst>
          <c:ext xmlns:c15="http://schemas.microsoft.com/office/drawing/2012/chart" uri="{02D57815-91ED-43cb-92C2-25804820EDAC}">
            <c15:filteredBarSeries>
              <c15:ser>
                <c:idx val="0"/>
                <c:order val="0"/>
                <c:tx>
                  <c:strRef>
                    <c:extLst>
                      <c:ext uri="{02D57815-91ED-43cb-92C2-25804820EDAC}">
                        <c15:formulaRef>
                          <c15:sqref>'ASHE - furlough'!$A$7</c15:sqref>
                        </c15:formulaRef>
                      </c:ext>
                    </c:extLst>
                    <c:strCache>
                      <c:ptCount val="1"/>
                      <c:pt idx="0">
                        <c:v>Accommodation for visitors</c:v>
                      </c:pt>
                    </c:strCache>
                  </c:strRef>
                </c:tx>
                <c:spPr>
                  <a:solidFill>
                    <a:schemeClr val="accent1"/>
                  </a:solidFill>
                  <a:ln>
                    <a:noFill/>
                  </a:ln>
                  <a:effectLst/>
                </c:spPr>
                <c:invertIfNegative val="0"/>
                <c:cat>
                  <c:strRef>
                    <c:extLst>
                      <c:ex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uri="{02D57815-91ED-43cb-92C2-25804820EDAC}">
                        <c15:formulaRef>
                          <c15:sqref>'ASHE - furlough'!$B$7:$G$7</c15:sqref>
                        </c15:formulaRef>
                      </c:ext>
                    </c:extLst>
                    <c:numCache>
                      <c:formatCode>0%</c:formatCode>
                      <c:ptCount val="6"/>
                      <c:pt idx="0">
                        <c:v>0</c:v>
                      </c:pt>
                      <c:pt idx="1">
                        <c:v>0</c:v>
                      </c:pt>
                      <c:pt idx="2">
                        <c:v>0.83</c:v>
                      </c:pt>
                      <c:pt idx="3">
                        <c:v>0.74</c:v>
                      </c:pt>
                      <c:pt idx="4">
                        <c:v>0</c:v>
                      </c:pt>
                      <c:pt idx="5">
                        <c:v>0.85</c:v>
                      </c:pt>
                    </c:numCache>
                  </c:numRef>
                </c:val>
                <c:extLst>
                  <c:ext xmlns:c16="http://schemas.microsoft.com/office/drawing/2014/chart" uri="{C3380CC4-5D6E-409C-BE32-E72D297353CC}">
                    <c16:uniqueId val="{00000000-8492-460C-B30C-2E6ABE1B70A0}"/>
                  </c:ext>
                </c:extLst>
              </c15:ser>
            </c15:filteredBarSeries>
            <c15:filteredBarSeries>
              <c15:ser>
                <c:idx val="1"/>
                <c:order val="1"/>
                <c:tx>
                  <c:strRef>
                    <c:extLst>
                      <c:ext xmlns:c15="http://schemas.microsoft.com/office/drawing/2012/chart" uri="{02D57815-91ED-43cb-92C2-25804820EDAC}">
                        <c15:formulaRef>
                          <c15:sqref>'ASHE - furlough'!$A$8</c15:sqref>
                        </c15:formulaRef>
                      </c:ext>
                    </c:extLst>
                    <c:strCache>
                      <c:ptCount val="1"/>
                      <c:pt idx="0">
                        <c:v>Food and Beverage serving activities</c:v>
                      </c:pt>
                    </c:strCache>
                  </c:strRef>
                </c:tx>
                <c:spPr>
                  <a:solidFill>
                    <a:schemeClr val="accent3"/>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furlough'!$B$8:$G$8</c15:sqref>
                        </c15:formulaRef>
                      </c:ext>
                    </c:extLst>
                    <c:numCache>
                      <c:formatCode>0%</c:formatCode>
                      <c:ptCount val="6"/>
                      <c:pt idx="0">
                        <c:v>0.8</c:v>
                      </c:pt>
                      <c:pt idx="1">
                        <c:v>0.86</c:v>
                      </c:pt>
                      <c:pt idx="2">
                        <c:v>0.84</c:v>
                      </c:pt>
                      <c:pt idx="3">
                        <c:v>0.76</c:v>
                      </c:pt>
                      <c:pt idx="4">
                        <c:v>0.59</c:v>
                      </c:pt>
                      <c:pt idx="5">
                        <c:v>0.64</c:v>
                      </c:pt>
                    </c:numCache>
                  </c:numRef>
                </c:val>
                <c:extLst xmlns:c15="http://schemas.microsoft.com/office/drawing/2012/chart">
                  <c:ext xmlns:c16="http://schemas.microsoft.com/office/drawing/2014/chart" uri="{C3380CC4-5D6E-409C-BE32-E72D297353CC}">
                    <c16:uniqueId val="{00000001-8492-460C-B30C-2E6ABE1B70A0}"/>
                  </c:ext>
                </c:extLst>
              </c15:ser>
            </c15:filteredBarSeries>
            <c15:filteredBarSeries>
              <c15:ser>
                <c:idx val="2"/>
                <c:order val="2"/>
                <c:tx>
                  <c:strRef>
                    <c:extLst>
                      <c:ext xmlns:c15="http://schemas.microsoft.com/office/drawing/2012/chart" uri="{02D57815-91ED-43cb-92C2-25804820EDAC}">
                        <c15:formulaRef>
                          <c15:sqref>'ASHE - furlough'!$A$9</c15:sqref>
                        </c15:formulaRef>
                      </c:ext>
                    </c:extLst>
                    <c:strCache>
                      <c:ptCount val="1"/>
                      <c:pt idx="0">
                        <c:v>Passenger transport</c:v>
                      </c:pt>
                    </c:strCache>
                  </c:strRef>
                </c:tx>
                <c:spPr>
                  <a:solidFill>
                    <a:schemeClr val="accent5"/>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furlough'!$B$9:$G$9</c15:sqref>
                        </c15:formulaRef>
                      </c:ext>
                    </c:extLst>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8492-460C-B30C-2E6ABE1B70A0}"/>
                  </c:ext>
                </c:extLst>
              </c15:ser>
            </c15:filteredBarSeries>
            <c15:filteredBarSeries>
              <c15:ser>
                <c:idx val="3"/>
                <c:order val="3"/>
                <c:tx>
                  <c:strRef>
                    <c:extLst>
                      <c:ext xmlns:c15="http://schemas.microsoft.com/office/drawing/2012/chart" uri="{02D57815-91ED-43cb-92C2-25804820EDAC}">
                        <c15:formulaRef>
                          <c15:sqref>'ASHE - furlough'!$A$10</c15:sqref>
                        </c15:formulaRef>
                      </c:ext>
                    </c:extLst>
                    <c:strCache>
                      <c:ptCount val="1"/>
                      <c:pt idx="0">
                        <c:v>Sporting &amp; recreational activities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furlough'!$B$10:$G$10</c15:sqref>
                        </c15:formulaRef>
                      </c:ext>
                    </c:extLst>
                    <c:numCache>
                      <c:formatCode>0%</c:formatCode>
                      <c:ptCount val="6"/>
                      <c:pt idx="0">
                        <c:v>0</c:v>
                      </c:pt>
                      <c:pt idx="1">
                        <c:v>0</c:v>
                      </c:pt>
                      <c:pt idx="2">
                        <c:v>0.54</c:v>
                      </c:pt>
                      <c:pt idx="3">
                        <c:v>0</c:v>
                      </c:pt>
                      <c:pt idx="4">
                        <c:v>0</c:v>
                      </c:pt>
                      <c:pt idx="5">
                        <c:v>0.51</c:v>
                      </c:pt>
                    </c:numCache>
                  </c:numRef>
                </c:val>
                <c:extLst xmlns:c15="http://schemas.microsoft.com/office/drawing/2012/chart">
                  <c:ext xmlns:c16="http://schemas.microsoft.com/office/drawing/2014/chart" uri="{C3380CC4-5D6E-409C-BE32-E72D297353CC}">
                    <c16:uniqueId val="{00000005-2961-4783-BE50-08198E9658C7}"/>
                  </c:ext>
                </c:extLst>
              </c15:ser>
            </c15:filteredBarSeries>
            <c15:filteredBarSeries>
              <c15:ser>
                <c:idx val="4"/>
                <c:order val="4"/>
                <c:tx>
                  <c:strRef>
                    <c:extLst>
                      <c:ext xmlns:c15="http://schemas.microsoft.com/office/drawing/2012/chart" uri="{02D57815-91ED-43cb-92C2-25804820EDAC}">
                        <c15:formulaRef>
                          <c15:sqref>'ASHE - furlough'!$A$11</c15:sqref>
                        </c15:formulaRef>
                      </c:ext>
                    </c:extLst>
                    <c:strCache>
                      <c:ptCount val="1"/>
                      <c:pt idx="0">
                        <c:v>Other</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furlough'!$B$11:$G$11</c15:sqref>
                        </c15:formulaRef>
                      </c:ext>
                    </c:extLst>
                    <c:numCache>
                      <c:formatCode>0%</c:formatCode>
                      <c:ptCount val="6"/>
                      <c:pt idx="0">
                        <c:v>0</c:v>
                      </c:pt>
                      <c:pt idx="1">
                        <c:v>0</c:v>
                      </c:pt>
                      <c:pt idx="2">
                        <c:v>0.68</c:v>
                      </c:pt>
                      <c:pt idx="3">
                        <c:v>0</c:v>
                      </c:pt>
                      <c:pt idx="4">
                        <c:v>0</c:v>
                      </c:pt>
                      <c:pt idx="5">
                        <c:v>0</c:v>
                      </c:pt>
                    </c:numCache>
                  </c:numRef>
                </c:val>
                <c:extLst xmlns:c15="http://schemas.microsoft.com/office/drawing/2012/chart">
                  <c:ext xmlns:c16="http://schemas.microsoft.com/office/drawing/2014/chart" uri="{C3380CC4-5D6E-409C-BE32-E72D297353CC}">
                    <c16:uniqueId val="{00000006-2961-4783-BE50-08198E9658C7}"/>
                  </c:ext>
                </c:extLst>
              </c15:ser>
            </c15:filteredBarSeries>
          </c:ext>
        </c:extLst>
      </c:barChart>
      <c:catAx>
        <c:axId val="82504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568"/>
        <c:crosses val="autoZero"/>
        <c:auto val="1"/>
        <c:lblAlgn val="ctr"/>
        <c:lblOffset val="100"/>
        <c:noMultiLvlLbl val="0"/>
      </c:catAx>
      <c:valAx>
        <c:axId val="825050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 on reduced pay,</a:t>
            </a:r>
            <a:r>
              <a:rPr lang="en-GB" baseline="0"/>
              <a:t> NI, Apr 2020</a:t>
            </a:r>
            <a:endParaRPr lang="en-GB"/>
          </a:p>
        </c:rich>
      </c:tx>
      <c:layout>
        <c:manualLayout>
          <c:xMode val="edge"/>
          <c:yMode val="edge"/>
          <c:x val="2.6445458316051426E-2"/>
          <c:y val="2.891566265060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red furlough'!$A$12</c:f>
              <c:strCache>
                <c:ptCount val="1"/>
                <c:pt idx="0">
                  <c:v>Total tourism related industries</c:v>
                </c:pt>
              </c:strCache>
            </c:strRef>
          </c:tx>
          <c:spPr>
            <a:solidFill>
              <a:srgbClr val="00B050"/>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furlough'!$B$12:$F$12</c:f>
              <c:numCache>
                <c:formatCode>0%</c:formatCode>
                <c:ptCount val="5"/>
                <c:pt idx="0">
                  <c:v>0.45</c:v>
                </c:pt>
                <c:pt idx="1">
                  <c:v>0.62</c:v>
                </c:pt>
                <c:pt idx="2">
                  <c:v>0.54</c:v>
                </c:pt>
                <c:pt idx="3">
                  <c:v>0.46</c:v>
                </c:pt>
                <c:pt idx="4">
                  <c:v>0.52</c:v>
                </c:pt>
              </c:numCache>
            </c:numRef>
          </c:val>
          <c:extLst>
            <c:ext xmlns:c16="http://schemas.microsoft.com/office/drawing/2014/chart" uri="{C3380CC4-5D6E-409C-BE32-E72D297353CC}">
              <c16:uniqueId val="{00000000-E378-45C0-9F15-1D378925EDC6}"/>
            </c:ext>
          </c:extLst>
        </c:ser>
        <c:ser>
          <c:idx val="1"/>
          <c:order val="1"/>
          <c:tx>
            <c:strRef>
              <c:f>'ASHE red furlough'!$A$13</c:f>
              <c:strCache>
                <c:ptCount val="1"/>
                <c:pt idx="0">
                  <c:v>Private sector</c:v>
                </c:pt>
              </c:strCache>
            </c:strRef>
          </c:tx>
          <c:spPr>
            <a:solidFill>
              <a:schemeClr val="accent3"/>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furlough'!$B$13:$F$13</c:f>
              <c:numCache>
                <c:formatCode>0%</c:formatCode>
                <c:ptCount val="5"/>
                <c:pt idx="0">
                  <c:v>0.24</c:v>
                </c:pt>
                <c:pt idx="1">
                  <c:v>0.28999999999999998</c:v>
                </c:pt>
                <c:pt idx="2">
                  <c:v>0.25</c:v>
                </c:pt>
                <c:pt idx="3">
                  <c:v>0.08</c:v>
                </c:pt>
                <c:pt idx="4">
                  <c:v>0.18</c:v>
                </c:pt>
              </c:numCache>
            </c:numRef>
          </c:val>
          <c:extLst>
            <c:ext xmlns:c16="http://schemas.microsoft.com/office/drawing/2014/chart" uri="{C3380CC4-5D6E-409C-BE32-E72D297353CC}">
              <c16:uniqueId val="{00000001-E378-45C0-9F15-1D378925EDC6}"/>
            </c:ext>
          </c:extLst>
        </c:ser>
        <c:ser>
          <c:idx val="2"/>
          <c:order val="2"/>
          <c:tx>
            <c:strRef>
              <c:f>'ASHE red furlough'!$A$14</c:f>
              <c:strCache>
                <c:ptCount val="1"/>
                <c:pt idx="0">
                  <c:v>NI Total</c:v>
                </c:pt>
              </c:strCache>
            </c:strRef>
          </c:tx>
          <c:spPr>
            <a:solidFill>
              <a:schemeClr val="accent5"/>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furlough'!$B$14:$F$14</c:f>
              <c:numCache>
                <c:formatCode>0%</c:formatCode>
                <c:ptCount val="5"/>
                <c:pt idx="0">
                  <c:v>0.14000000000000001</c:v>
                </c:pt>
                <c:pt idx="1">
                  <c:v>0.17</c:v>
                </c:pt>
                <c:pt idx="2">
                  <c:v>0.15</c:v>
                </c:pt>
                <c:pt idx="3">
                  <c:v>0.05</c:v>
                </c:pt>
                <c:pt idx="4">
                  <c:v>0.11</c:v>
                </c:pt>
              </c:numCache>
            </c:numRef>
          </c:val>
          <c:extLst>
            <c:ext xmlns:c16="http://schemas.microsoft.com/office/drawing/2014/chart" uri="{C3380CC4-5D6E-409C-BE32-E72D297353CC}">
              <c16:uniqueId val="{00000002-E378-45C0-9F15-1D378925EDC6}"/>
            </c:ext>
          </c:extLst>
        </c:ser>
        <c:dLbls>
          <c:showLegendKey val="0"/>
          <c:showVal val="0"/>
          <c:showCatName val="0"/>
          <c:showSerName val="0"/>
          <c:showPercent val="0"/>
          <c:showBubbleSize val="0"/>
        </c:dLbls>
        <c:gapWidth val="182"/>
        <c:axId val="825045472"/>
        <c:axId val="825043904"/>
      </c:barChart>
      <c:catAx>
        <c:axId val="825045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3904"/>
        <c:crosses val="autoZero"/>
        <c:auto val="1"/>
        <c:lblAlgn val="ctr"/>
        <c:lblOffset val="100"/>
        <c:noMultiLvlLbl val="0"/>
      </c:catAx>
      <c:valAx>
        <c:axId val="82504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096117047154002E-2"/>
          <c:y val="0.14643411083048583"/>
          <c:w val="0.94897017964287644"/>
          <c:h val="0.78949041747140103"/>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251A-496B-941A-F0EF24DC879B}"/>
            </c:ext>
          </c:extLst>
        </c:ser>
        <c:dLbls>
          <c:showLegendKey val="0"/>
          <c:showVal val="0"/>
          <c:showCatName val="0"/>
          <c:showSerName val="0"/>
          <c:showPercent val="0"/>
          <c:showBubbleSize val="0"/>
        </c:dLbls>
        <c:smooth val="0"/>
        <c:axId val="825041160"/>
        <c:axId val="825052136"/>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251A-496B-941A-F0EF24DC879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251A-496B-941A-F0EF24DC879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251A-496B-941A-F0EF24DC879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251A-496B-941A-F0EF24DC879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251A-496B-941A-F0EF24DC879B}"/>
                  </c:ext>
                </c:extLst>
              </c15:ser>
            </c15:filteredLineSeries>
          </c:ext>
        </c:extLst>
      </c:lineChart>
      <c:catAx>
        <c:axId val="82504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52136"/>
        <c:crosses val="autoZero"/>
        <c:auto val="1"/>
        <c:lblAlgn val="ctr"/>
        <c:lblOffset val="100"/>
        <c:noMultiLvlLbl val="0"/>
      </c:catAx>
      <c:valAx>
        <c:axId val="825052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41160"/>
        <c:crosses val="autoZero"/>
        <c:crossBetween val="between"/>
        <c:majorUnit val="5000"/>
        <c:dispUnits>
          <c:builtInUnit val="thousands"/>
          <c:dispUnitsLbl>
            <c:layout>
              <c:manualLayout>
                <c:xMode val="edge"/>
                <c:yMode val="edge"/>
                <c:x val="7.545144957566802E-3"/>
                <c:y val="0.10717605110681921"/>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'furlough scheme'!$A$27</c:f>
              <c:strCache>
                <c:ptCount val="1"/>
                <c:pt idx="0">
                  <c:v>% Accommodation and food services of all furloughed</c:v>
                </c:pt>
              </c:strCache>
            </c:strRef>
          </c:tx>
          <c:spPr>
            <a:solidFill>
              <a:srgbClr val="0070C0"/>
            </a:solidFill>
            <a:ln>
              <a:noFill/>
            </a:ln>
            <a:effectLst/>
          </c:spPr>
          <c:invertIfNegative val="0"/>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scheme'!$B$27:$R$27</c15:sqref>
                  </c15:fullRef>
                </c:ext>
              </c:extLst>
              <c:f>'furlough scheme'!$H$27:$R$27</c:f>
              <c:numCache>
                <c:formatCode>_(* #,##0_);_(* \(#,##0\);_(* "-"??_);_(@_)</c:formatCode>
                <c:ptCount val="11"/>
                <c:pt idx="0" formatCode="0%">
                  <c:v>0.28121059268600251</c:v>
                </c:pt>
                <c:pt idx="1" formatCode="0%">
                  <c:v>0.25595854922279793</c:v>
                </c:pt>
                <c:pt idx="2" formatCode="0%">
                  <c:v>0.23330275229357797</c:v>
                </c:pt>
                <c:pt idx="3" formatCode="0%">
                  <c:v>0.23931860036832411</c:v>
                </c:pt>
                <c:pt idx="4" formatCode="0%">
                  <c:v>0.23864970645792563</c:v>
                </c:pt>
                <c:pt idx="5" formatCode="0%">
                  <c:v>0.24983853606027986</c:v>
                </c:pt>
                <c:pt idx="6" formatCode="0%">
                  <c:v>0.25410385259631491</c:v>
                </c:pt>
                <c:pt idx="7" formatCode="0%">
                  <c:v>0.16599099099099099</c:v>
                </c:pt>
                <c:pt idx="8" formatCode="0%">
                  <c:v>0.15290858725761772</c:v>
                </c:pt>
                <c:pt idx="9" formatCode="0%">
                  <c:v>0.14485049833887043</c:v>
                </c:pt>
                <c:pt idx="10" formatCode="0%">
                  <c:v>0.13992395437262359</c:v>
                </c:pt>
              </c:numCache>
            </c:numRef>
          </c:val>
          <c:extLst>
            <c:ext xmlns:c16="http://schemas.microsoft.com/office/drawing/2014/chart" uri="{C3380CC4-5D6E-409C-BE32-E72D297353CC}">
              <c16:uniqueId val="{00000000-2D56-4F25-BF0B-D1E31CD1AA95}"/>
            </c:ext>
          </c:extLst>
        </c:ser>
        <c:dLbls>
          <c:showLegendKey val="0"/>
          <c:showVal val="0"/>
          <c:showCatName val="0"/>
          <c:showSerName val="0"/>
          <c:showPercent val="0"/>
          <c:showBubbleSize val="0"/>
        </c:dLbls>
        <c:gapWidth val="219"/>
        <c:overlap val="-27"/>
        <c:axId val="825041944"/>
        <c:axId val="825044688"/>
      </c:barChart>
      <c:catAx>
        <c:axId val="82504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688"/>
        <c:crosses val="autoZero"/>
        <c:auto val="1"/>
        <c:lblAlgn val="ctr"/>
        <c:lblOffset val="100"/>
        <c:noMultiLvlLbl val="0"/>
      </c:catAx>
      <c:valAx>
        <c:axId val="82504468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9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Total paid hours worked,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'hours worked ASHE'!$A$29</c:f>
              <c:strCache>
                <c:ptCount val="1"/>
                <c:pt idx="0">
                  <c:v>Total Tourism</c:v>
                </c:pt>
              </c:strCache>
            </c:strRef>
          </c:tx>
          <c:spPr>
            <a:ln w="28575" cap="rnd">
              <a:solidFill>
                <a:srgbClr val="00B050"/>
              </a:solidFill>
              <a:round/>
            </a:ln>
            <a:effectLst/>
          </c:spPr>
          <c:marker>
            <c:symbol val="none"/>
          </c:marker>
          <c:cat>
            <c:strRef>
              <c:f>'hours worked ASHE'!$B$9:$O$9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'hours worked ASHE'!$B$29:$O$29</c:f>
              <c:numCache>
                <c:formatCode>_-* #,##0.0_-;\-* #,##0.0_-;_-* "-"??_-;_-@_-</c:formatCode>
                <c:ptCount val="14"/>
                <c:pt idx="0">
                  <c:v>35.700000000000003</c:v>
                </c:pt>
                <c:pt idx="1">
                  <c:v>35</c:v>
                </c:pt>
                <c:pt idx="2">
                  <c:v>34</c:v>
                </c:pt>
                <c:pt idx="3">
                  <c:v>30.1</c:v>
                </c:pt>
                <c:pt idx="4">
                  <c:v>30</c:v>
                </c:pt>
                <c:pt idx="5">
                  <c:v>31.5</c:v>
                </c:pt>
                <c:pt idx="6">
                  <c:v>29.5</c:v>
                </c:pt>
                <c:pt idx="7">
                  <c:v>30</c:v>
                </c:pt>
                <c:pt idx="8">
                  <c:v>29.9</c:v>
                </c:pt>
                <c:pt idx="9">
                  <c:v>30</c:v>
                </c:pt>
                <c:pt idx="10">
                  <c:v>29.9</c:v>
                </c:pt>
                <c:pt idx="11">
                  <c:v>30</c:v>
                </c:pt>
                <c:pt idx="12">
                  <c:v>29.5</c:v>
                </c:pt>
                <c:pt idx="13">
                  <c:v>29.1</c:v>
                </c:pt>
              </c:numCache>
            </c:numRef>
          </c:val>
          <c:smooth val="0"/>
          <c:extLst>
            <c:ext xmlns:c16="http://schemas.microsoft.com/office/drawing/2014/chart" uri="{C3380CC4-5D6E-409C-BE32-E72D297353CC}">
              <c16:uniqueId val="{00000000-A4AE-49D7-9FDA-F9CC6BB51C01}"/>
            </c:ext>
          </c:extLst>
        </c:ser>
        <c:ser>
          <c:idx val="1"/>
          <c:order val="1"/>
          <c:tx>
            <c:strRef>
              <c:f>'hours worked ASHE'!$A$30</c:f>
              <c:strCache>
                <c:ptCount val="1"/>
                <c:pt idx="0">
                  <c:v>All Northern Ireland jobs (inc tourism)</c:v>
                </c:pt>
              </c:strCache>
            </c:strRef>
          </c:tx>
          <c:spPr>
            <a:ln w="28575" cap="rnd">
              <a:solidFill>
                <a:schemeClr val="accent1">
                  <a:lumMod val="50000"/>
                </a:schemeClr>
              </a:solidFill>
              <a:round/>
            </a:ln>
            <a:effectLst/>
          </c:spPr>
          <c:marker>
            <c:symbol val="none"/>
          </c:marker>
          <c:cat>
            <c:strRef>
              <c:f>'hours worked ASHE'!$B$9:$O$9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'hours worked ASHE'!$B$30:$O$30</c:f>
              <c:numCache>
                <c:formatCode>_-* #,##0.0_-;\-* #,##0.0_-;_-* "-"??_-;_-@_-</c:formatCode>
                <c:ptCount val="14"/>
                <c:pt idx="0">
                  <c:v>37.1</c:v>
                </c:pt>
                <c:pt idx="1">
                  <c:v>37</c:v>
                </c:pt>
                <c:pt idx="2">
                  <c:v>37</c:v>
                </c:pt>
                <c:pt idx="3">
                  <c:v>37</c:v>
                </c:pt>
                <c:pt idx="4">
                  <c:v>37</c:v>
                </c:pt>
                <c:pt idx="5">
                  <c:v>36.799999999999997</c:v>
                </c:pt>
                <c:pt idx="6">
                  <c:v>36.9</c:v>
                </c:pt>
                <c:pt idx="7">
                  <c:v>37</c:v>
                </c:pt>
                <c:pt idx="8">
                  <c:v>37</c:v>
                </c:pt>
                <c:pt idx="9">
                  <c:v>37</c:v>
                </c:pt>
                <c:pt idx="10">
                  <c:v>37</c:v>
                </c:pt>
                <c:pt idx="11">
                  <c:v>37</c:v>
                </c:pt>
                <c:pt idx="12">
                  <c:v>37</c:v>
                </c:pt>
                <c:pt idx="13">
                  <c:v>37</c:v>
                </c:pt>
              </c:numCache>
            </c:numRef>
          </c:val>
          <c:smooth val="0"/>
          <c:extLst>
            <c:ext xmlns:c16="http://schemas.microsoft.com/office/drawing/2014/chart" uri="{C3380CC4-5D6E-409C-BE32-E72D297353CC}">
              <c16:uniqueId val="{00000001-A4AE-49D7-9FDA-F9CC6BB51C01}"/>
            </c:ext>
          </c:extLst>
        </c:ser>
        <c:dLbls>
          <c:showLegendKey val="0"/>
          <c:showVal val="0"/>
          <c:showCatName val="0"/>
          <c:showSerName val="0"/>
          <c:showPercent val="0"/>
          <c:showBubbleSize val="0"/>
        </c:dLbls>
        <c:smooth val="0"/>
        <c:axId val="831083664"/>
        <c:axId val="831078176"/>
      </c:lineChart>
      <c:catAx>
        <c:axId val="8310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8176"/>
        <c:crosses val="autoZero"/>
        <c:auto val="1"/>
        <c:lblAlgn val="ctr"/>
        <c:lblOffset val="100"/>
        <c:noMultiLvlLbl val="0"/>
      </c:catAx>
      <c:valAx>
        <c:axId val="83107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66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in total paid hours worked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'hours worked ASHE'!$A$31:$B$31</c:f>
              <c:strCache>
                <c:ptCount val="2"/>
                <c:pt idx="0">
                  <c:v>Change year on year on total median paid hours in Tourism</c:v>
                </c:pt>
                <c:pt idx="1">
                  <c:v>na</c:v>
                </c:pt>
              </c:strCache>
            </c:strRef>
          </c:tx>
          <c:spPr>
            <a:solidFill>
              <a:srgbClr val="00B050"/>
            </a:solidFill>
            <a:ln>
              <a:noFill/>
            </a:ln>
            <a:effectLst/>
          </c:spPr>
          <c:invertIfNegative val="0"/>
          <c:cat>
            <c:strRef>
              <c:f>'hours worked ASHE'!$C$9:$O$9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'hours worked ASHE'!$C$31:$O$31</c:f>
              <c:numCache>
                <c:formatCode>0%</c:formatCode>
                <c:ptCount val="13"/>
                <c:pt idx="0">
                  <c:v>-1.9607843137254981E-2</c:v>
                </c:pt>
                <c:pt idx="1">
                  <c:v>-2.8571428571428571E-2</c:v>
                </c:pt>
                <c:pt idx="2">
                  <c:v>-0.11470588235294113</c:v>
                </c:pt>
                <c:pt idx="3">
                  <c:v>-3.3222591362126715E-3</c:v>
                </c:pt>
                <c:pt idx="4">
                  <c:v>0.05</c:v>
                </c:pt>
                <c:pt idx="5">
                  <c:v>-6.3492063492063489E-2</c:v>
                </c:pt>
                <c:pt idx="6">
                  <c:v>1.6949152542372881E-2</c:v>
                </c:pt>
                <c:pt idx="7">
                  <c:v>-3.3333333333333808E-3</c:v>
                </c:pt>
                <c:pt idx="8">
                  <c:v>3.3444816053512182E-3</c:v>
                </c:pt>
                <c:pt idx="9">
                  <c:v>-3.3333333333333808E-3</c:v>
                </c:pt>
                <c:pt idx="10">
                  <c:v>3.3444816053512182E-3</c:v>
                </c:pt>
                <c:pt idx="11">
                  <c:v>-1.6666666666666666E-2</c:v>
                </c:pt>
                <c:pt idx="12">
                  <c:v>-1.3559322033898256E-2</c:v>
                </c:pt>
              </c:numCache>
            </c:numRef>
          </c:val>
          <c:extLst>
            <c:ext xmlns:c16="http://schemas.microsoft.com/office/drawing/2014/chart" uri="{C3380CC4-5D6E-409C-BE32-E72D297353CC}">
              <c16:uniqueId val="{00000000-DB4D-4360-9838-3261307AC907}"/>
            </c:ext>
          </c:extLst>
        </c:ser>
        <c:ser>
          <c:idx val="1"/>
          <c:order val="1"/>
          <c:tx>
            <c:strRef>
              <c:f>'hours worked ASHE'!$A$32:$B$32</c:f>
              <c:strCache>
                <c:ptCount val="2"/>
                <c:pt idx="0">
                  <c:v>Change year on year on total median paid hours in All jobs</c:v>
                </c:pt>
                <c:pt idx="1">
                  <c:v>na</c:v>
                </c:pt>
              </c:strCache>
            </c:strRef>
          </c:tx>
          <c:spPr>
            <a:solidFill>
              <a:schemeClr val="accent5"/>
            </a:solidFill>
            <a:ln>
              <a:noFill/>
            </a:ln>
            <a:effectLst/>
          </c:spPr>
          <c:invertIfNegative val="0"/>
          <c:cat>
            <c:strRef>
              <c:f>'hours worked ASHE'!$C$9:$O$9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'hours worked ASHE'!$C$32:$O$32</c:f>
              <c:numCache>
                <c:formatCode>0%</c:formatCode>
                <c:ptCount val="13"/>
                <c:pt idx="0">
                  <c:v>-2.6954177897574507E-3</c:v>
                </c:pt>
                <c:pt idx="1">
                  <c:v>0</c:v>
                </c:pt>
                <c:pt idx="2">
                  <c:v>0</c:v>
                </c:pt>
                <c:pt idx="3">
                  <c:v>0</c:v>
                </c:pt>
                <c:pt idx="4">
                  <c:v>-5.405405405405482E-3</c:v>
                </c:pt>
                <c:pt idx="5">
                  <c:v>2.717391304347865E-3</c:v>
                </c:pt>
                <c:pt idx="6">
                  <c:v>2.7100271002710413E-3</c:v>
                </c:pt>
                <c:pt idx="7">
                  <c:v>0</c:v>
                </c:pt>
                <c:pt idx="8">
                  <c:v>0</c:v>
                </c:pt>
                <c:pt idx="9">
                  <c:v>0</c:v>
                </c:pt>
                <c:pt idx="10">
                  <c:v>0</c:v>
                </c:pt>
                <c:pt idx="11">
                  <c:v>0</c:v>
                </c:pt>
                <c:pt idx="12">
                  <c:v>0</c:v>
                </c:pt>
              </c:numCache>
            </c:numRef>
          </c:val>
          <c:extLst>
            <c:ext xmlns:c16="http://schemas.microsoft.com/office/drawing/2014/chart" uri="{C3380CC4-5D6E-409C-BE32-E72D297353CC}">
              <c16:uniqueId val="{00000001-DB4D-4360-9838-3261307AC907}"/>
            </c:ext>
          </c:extLst>
        </c:ser>
        <c:dLbls>
          <c:showLegendKey val="0"/>
          <c:showVal val="0"/>
          <c:showCatName val="0"/>
          <c:showSerName val="0"/>
          <c:showPercent val="0"/>
          <c:showBubbleSize val="0"/>
        </c:dLbls>
        <c:gapWidth val="219"/>
        <c:overlap val="-27"/>
        <c:axId val="827945032"/>
        <c:axId val="827939152"/>
      </c:barChart>
      <c:catAx>
        <c:axId val="827945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39152"/>
        <c:crosses val="autoZero"/>
        <c:auto val="1"/>
        <c:lblAlgn val="ctr"/>
        <c:lblOffset val="100"/>
        <c:noMultiLvlLbl val="0"/>
      </c:catAx>
      <c:valAx>
        <c:axId val="8279391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45032"/>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Median weekly</a:t>
            </a:r>
            <a:r>
              <a:rPr lang="en-GB" baseline="0"/>
              <a:t> pay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B050"/>
              </a:solidFill>
              <a:round/>
            </a:ln>
            <a:effectLst/>
          </c:spPr>
          <c:marker>
            <c:symbol val="none"/>
          </c:marker>
          <c:cat>
            <c:strRef>
              <c:f>'weekly pay'!$B$9:$O$9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'weekly pay'!$B$29:$O$29</c:f>
              <c:numCache>
                <c:formatCode>_-* #,##0.0_-;\-* #,##0.0_-;_-* "-"??_-;_-@_-</c:formatCode>
                <c:ptCount val="14"/>
                <c:pt idx="0">
                  <c:v>230.4</c:v>
                </c:pt>
                <c:pt idx="1">
                  <c:v>234</c:v>
                </c:pt>
                <c:pt idx="2">
                  <c:v>211</c:v>
                </c:pt>
                <c:pt idx="3">
                  <c:v>198.3</c:v>
                </c:pt>
                <c:pt idx="4">
                  <c:v>194.6</c:v>
                </c:pt>
                <c:pt idx="5">
                  <c:v>214.5</c:v>
                </c:pt>
                <c:pt idx="6">
                  <c:v>193.4</c:v>
                </c:pt>
                <c:pt idx="7">
                  <c:v>206.4</c:v>
                </c:pt>
                <c:pt idx="8">
                  <c:v>224.5</c:v>
                </c:pt>
                <c:pt idx="9">
                  <c:v>232.4</c:v>
                </c:pt>
                <c:pt idx="10">
                  <c:v>247.8</c:v>
                </c:pt>
                <c:pt idx="11">
                  <c:v>255</c:v>
                </c:pt>
                <c:pt idx="12">
                  <c:v>225.8</c:v>
                </c:pt>
                <c:pt idx="13">
                  <c:v>242.2</c:v>
                </c:pt>
              </c:numCache>
            </c:numRef>
          </c:val>
          <c:smooth val="0"/>
          <c:extLst>
            <c:ext xmlns:c16="http://schemas.microsoft.com/office/drawing/2014/chart" uri="{C3380CC4-5D6E-409C-BE32-E72D297353CC}">
              <c16:uniqueId val="{00000000-2D7D-4F39-BDD1-11422AAF7257}"/>
            </c:ext>
          </c:extLst>
        </c:ser>
        <c:ser>
          <c:idx val="1"/>
          <c:order val="1"/>
          <c:tx>
            <c:strRef>
              <c:f>'weekly pay'!$A$30</c:f>
              <c:strCache>
                <c:ptCount val="1"/>
                <c:pt idx="0">
                  <c:v>All Northern Ireland jobs (inc tourism)</c:v>
                </c:pt>
              </c:strCache>
            </c:strRef>
          </c:tx>
          <c:spPr>
            <a:ln w="28575" cap="rnd">
              <a:solidFill>
                <a:schemeClr val="accent5"/>
              </a:solidFill>
              <a:round/>
            </a:ln>
            <a:effectLst/>
          </c:spPr>
          <c:marker>
            <c:symbol val="none"/>
          </c:marker>
          <c:cat>
            <c:strRef>
              <c:f>'weekly pay'!$B$9:$O$9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'weekly pay'!$B$30:$O$30</c:f>
              <c:numCache>
                <c:formatCode>_-* #,##0.0_-;\-* #,##0.0_-;_-* "-"??_-;_-@_-</c:formatCode>
                <c:ptCount val="14"/>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432</c:v>
                </c:pt>
                <c:pt idx="13">
                  <c:v>468.6</c:v>
                </c:pt>
              </c:numCache>
            </c:numRef>
          </c:val>
          <c:smooth val="0"/>
          <c:extLst>
            <c:ext xmlns:c16="http://schemas.microsoft.com/office/drawing/2014/chart" uri="{C3380CC4-5D6E-409C-BE32-E72D297353CC}">
              <c16:uniqueId val="{00000001-2D7D-4F39-BDD1-11422AAF7257}"/>
            </c:ext>
          </c:extLst>
        </c:ser>
        <c:dLbls>
          <c:showLegendKey val="0"/>
          <c:showVal val="0"/>
          <c:showCatName val="0"/>
          <c:showSerName val="0"/>
          <c:showPercent val="0"/>
          <c:showBubbleSize val="0"/>
        </c:dLbls>
        <c:smooth val="0"/>
        <c:axId val="825252696"/>
        <c:axId val="825253088"/>
      </c:lineChart>
      <c:catAx>
        <c:axId val="825252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3088"/>
        <c:crosses val="autoZero"/>
        <c:auto val="1"/>
        <c:lblAlgn val="ctr"/>
        <c:lblOffset val="100"/>
        <c:noMultiLvlLbl val="0"/>
      </c:catAx>
      <c:valAx>
        <c:axId val="82525308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2696"/>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'ROI Overnight trips'!$B$8</c:f>
              <c:strCache>
                <c:ptCount val="1"/>
                <c:pt idx="0">
                  <c:v>Number of Overnight trips in NI by RoI residents (thousand)</c:v>
                </c:pt>
              </c:strCache>
            </c:strRef>
          </c:tx>
          <c:spPr>
            <a:ln w="28575" cap="rnd">
              <a:solidFill>
                <a:srgbClr val="0070C0"/>
              </a:solidFill>
              <a:round/>
            </a:ln>
            <a:effectLst/>
          </c:spPr>
          <c:marker>
            <c:symbol val="none"/>
          </c:marker>
          <c:cat>
            <c:strRef>
              <c:f>'ROI Overnight trips'!$A$9:$A$46</c:f>
              <c:strCache>
                <c:ptCount val="38"/>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strCache>
            </c:strRef>
          </c:cat>
          <c:val>
            <c:numRef>
              <c:f>'ROI Overnight trips'!$B$9:$B$46</c:f>
              <c:numCache>
                <c:formatCode>_(* #,##0_);_(* \(#,##0\);_(* "-"??_);_(@_)</c:formatCode>
                <c:ptCount val="38"/>
                <c:pt idx="0">
                  <c:v>453</c:v>
                </c:pt>
                <c:pt idx="1">
                  <c:v>469</c:v>
                </c:pt>
                <c:pt idx="2">
                  <c:v>426</c:v>
                </c:pt>
                <c:pt idx="3">
                  <c:v>421</c:v>
                </c:pt>
                <c:pt idx="4">
                  <c:v>396</c:v>
                </c:pt>
                <c:pt idx="5">
                  <c:v>327</c:v>
                </c:pt>
                <c:pt idx="6">
                  <c:v>335</c:v>
                </c:pt>
                <c:pt idx="7">
                  <c:v>337</c:v>
                </c:pt>
                <c:pt idx="8">
                  <c:v>390</c:v>
                </c:pt>
                <c:pt idx="9">
                  <c:v>419</c:v>
                </c:pt>
                <c:pt idx="10">
                  <c:v>379</c:v>
                </c:pt>
                <c:pt idx="11">
                  <c:v>360</c:v>
                </c:pt>
                <c:pt idx="12">
                  <c:v>337</c:v>
                </c:pt>
                <c:pt idx="13">
                  <c:v>346</c:v>
                </c:pt>
                <c:pt idx="14">
                  <c:v>373</c:v>
                </c:pt>
                <c:pt idx="15">
                  <c:v>394</c:v>
                </c:pt>
                <c:pt idx="16">
                  <c:v>454</c:v>
                </c:pt>
                <c:pt idx="17">
                  <c:v>469</c:v>
                </c:pt>
                <c:pt idx="18">
                  <c:v>499</c:v>
                </c:pt>
                <c:pt idx="19">
                  <c:v>524</c:v>
                </c:pt>
                <c:pt idx="20">
                  <c:v>482</c:v>
                </c:pt>
                <c:pt idx="21">
                  <c:v>481</c:v>
                </c:pt>
                <c:pt idx="22">
                  <c:v>453</c:v>
                </c:pt>
                <c:pt idx="23">
                  <c:v>509</c:v>
                </c:pt>
                <c:pt idx="24">
                  <c:v>591</c:v>
                </c:pt>
                <c:pt idx="25">
                  <c:v>627</c:v>
                </c:pt>
                <c:pt idx="26">
                  <c:v>749</c:v>
                </c:pt>
                <c:pt idx="27">
                  <c:v>742</c:v>
                </c:pt>
                <c:pt idx="28">
                  <c:v>756</c:v>
                </c:pt>
                <c:pt idx="29">
                  <c:v>708</c:v>
                </c:pt>
                <c:pt idx="30">
                  <c:v>498</c:v>
                </c:pt>
                <c:pt idx="31">
                  <c:v>318</c:v>
                </c:pt>
                <c:pt idx="32">
                  <c:v>93</c:v>
                </c:pt>
                <c:pt idx="33">
                  <c:v>23</c:v>
                </c:pt>
                <c:pt idx="34">
                  <c:v>115</c:v>
                </c:pt>
                <c:pt idx="35">
                  <c:v>413</c:v>
                </c:pt>
                <c:pt idx="36">
                  <c:v>548</c:v>
                </c:pt>
                <c:pt idx="37">
                  <c:v>773</c:v>
                </c:pt>
              </c:numCache>
            </c:numRef>
          </c:val>
          <c:smooth val="0"/>
          <c:extLst>
            <c:ext xmlns:c16="http://schemas.microsoft.com/office/drawing/2014/chart" uri="{C3380CC4-5D6E-409C-BE32-E72D297353CC}">
              <c16:uniqueId val="{00000000-480C-46AA-AC20-7BE175FD5014}"/>
            </c:ext>
          </c:extLst>
        </c:ser>
        <c:dLbls>
          <c:showLegendKey val="0"/>
          <c:showVal val="0"/>
          <c:showCatName val="0"/>
          <c:showSerName val="0"/>
          <c:showPercent val="0"/>
          <c:showBubbleSize val="0"/>
        </c:dLbls>
        <c:smooth val="0"/>
        <c:axId val="950007464"/>
        <c:axId val="950017632"/>
      </c:lineChart>
      <c:catAx>
        <c:axId val="95000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0017632"/>
        <c:crosses val="autoZero"/>
        <c:auto val="1"/>
        <c:lblAlgn val="ctr"/>
        <c:lblOffset val="100"/>
        <c:tickLblSkip val="4"/>
        <c:noMultiLvlLbl val="0"/>
      </c:catAx>
      <c:valAx>
        <c:axId val="9500176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0007464"/>
        <c:crosses val="autoZero"/>
        <c:crossBetween val="between"/>
        <c:majorUnit val="25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median pay year on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'weekly pay'!$A$31:$B$31</c:f>
              <c:strCache>
                <c:ptCount val="2"/>
                <c:pt idx="0">
                  <c:v>Change year on year in all tourism jobs</c:v>
                </c:pt>
                <c:pt idx="1">
                  <c:v>na</c:v>
                </c:pt>
              </c:strCache>
            </c:strRef>
          </c:tx>
          <c:spPr>
            <a:solidFill>
              <a:srgbClr val="00B050"/>
            </a:solidFill>
            <a:ln>
              <a:noFill/>
            </a:ln>
            <a:effectLst/>
          </c:spPr>
          <c:invertIfNegative val="0"/>
          <c:cat>
            <c:strRef>
              <c:f>'weekly pay'!$C$9:$O$9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'weekly pay'!$C$31:$O$31</c:f>
              <c:numCache>
                <c:formatCode>0%</c:formatCode>
                <c:ptCount val="13"/>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-0.11450980392156858</c:v>
                </c:pt>
                <c:pt idx="12">
                  <c:v>7.2630646589902467E-2</c:v>
                </c:pt>
              </c:numCache>
            </c:numRef>
          </c:val>
          <c:extLst>
            <c:ext xmlns:c16="http://schemas.microsoft.com/office/drawing/2014/chart" uri="{C3380CC4-5D6E-409C-BE32-E72D297353CC}">
              <c16:uniqueId val="{00000000-F9BF-4F79-A975-399F63983AD3}"/>
            </c:ext>
          </c:extLst>
        </c:ser>
        <c:ser>
          <c:idx val="1"/>
          <c:order val="1"/>
          <c:tx>
            <c:strRef>
              <c:f>'weekly pay'!$A$32:$B$32</c:f>
              <c:strCache>
                <c:ptCount val="2"/>
                <c:pt idx="0">
                  <c:v>Change year on year in all NI jobs</c:v>
                </c:pt>
                <c:pt idx="1">
                  <c:v>na</c:v>
                </c:pt>
              </c:strCache>
            </c:strRef>
          </c:tx>
          <c:spPr>
            <a:solidFill>
              <a:schemeClr val="accent5"/>
            </a:solidFill>
            <a:ln>
              <a:noFill/>
            </a:ln>
            <a:effectLst/>
          </c:spPr>
          <c:invertIfNegative val="0"/>
          <c:cat>
            <c:strRef>
              <c:f>'weekly pay'!$C$9:$O$9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'weekly pay'!$C$32:$O$32</c:f>
              <c:numCache>
                <c:formatCode>0%</c:formatCode>
                <c:ptCount val="13"/>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7.9328044797012994E-3</c:v>
                </c:pt>
                <c:pt idx="12">
                  <c:v>8.4722222222222268E-2</c:v>
                </c:pt>
              </c:numCache>
            </c:numRef>
          </c:val>
          <c:extLst>
            <c:ext xmlns:c16="http://schemas.microsoft.com/office/drawing/2014/chart" uri="{C3380CC4-5D6E-409C-BE32-E72D297353CC}">
              <c16:uniqueId val="{00000001-F9BF-4F79-A975-399F63983AD3}"/>
            </c:ext>
          </c:extLst>
        </c:ser>
        <c:dLbls>
          <c:showLegendKey val="0"/>
          <c:showVal val="0"/>
          <c:showCatName val="0"/>
          <c:showSerName val="0"/>
          <c:showPercent val="0"/>
          <c:showBubbleSize val="0"/>
        </c:dLbls>
        <c:gapWidth val="219"/>
        <c:overlap val="-27"/>
        <c:axId val="835337000"/>
        <c:axId val="835335040"/>
      </c:barChart>
      <c:catAx>
        <c:axId val="83533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5040"/>
        <c:crosses val="autoZero"/>
        <c:auto val="1"/>
        <c:lblAlgn val="ctr"/>
        <c:lblOffset val="100"/>
        <c:noMultiLvlLbl val="0"/>
      </c:catAx>
      <c:valAx>
        <c:axId val="835335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7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image" Target="../media/image1.png"/><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1.png"/><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38101</xdr:rowOff>
    </xdr:from>
    <xdr:to>
      <xdr:col>4</xdr:col>
      <xdr:colOff>412750</xdr:colOff>
      <xdr:row>2</xdr:row>
      <xdr:rowOff>444500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4966950" y="38101"/>
          <a:ext cx="2178050" cy="119379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101600</xdr:rowOff>
    </xdr:from>
    <xdr:to>
      <xdr:col>21</xdr:col>
      <xdr:colOff>73025</xdr:colOff>
      <xdr:row>32</xdr:row>
      <xdr:rowOff>6350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xdr:row>
      <xdr:rowOff>28574</xdr:rowOff>
    </xdr:from>
    <xdr:to>
      <xdr:col>11</xdr:col>
      <xdr:colOff>19050</xdr:colOff>
      <xdr:row>31</xdr:row>
      <xdr:rowOff>31749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xdr:row>
      <xdr:rowOff>231774</xdr:rowOff>
    </xdr:from>
    <xdr:to>
      <xdr:col>17</xdr:col>
      <xdr:colOff>377825</xdr:colOff>
      <xdr:row>19</xdr:row>
      <xdr:rowOff>139699</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6350</xdr:colOff>
      <xdr:row>9</xdr:row>
      <xdr:rowOff>50800</xdr:rowOff>
    </xdr:from>
    <xdr:to>
      <xdr:col>20</xdr:col>
      <xdr:colOff>495300</xdr:colOff>
      <xdr:row>26</xdr:row>
      <xdr:rowOff>69850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44450</xdr:rowOff>
    </xdr:from>
    <xdr:to>
      <xdr:col>20</xdr:col>
      <xdr:colOff>466726</xdr:colOff>
      <xdr:row>44</xdr:row>
      <xdr:rowOff>146050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66674</xdr:colOff>
      <xdr:row>8</xdr:row>
      <xdr:rowOff>95250</xdr:rowOff>
    </xdr:from>
    <xdr:to>
      <xdr:col>23</xdr:col>
      <xdr:colOff>438149</xdr:colOff>
      <xdr:row>28</xdr:row>
      <xdr:rowOff>139699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xdr:colOff>
      <xdr:row>29</xdr:row>
      <xdr:rowOff>104774</xdr:rowOff>
    </xdr:from>
    <xdr:to>
      <xdr:col>23</xdr:col>
      <xdr:colOff>311149</xdr:colOff>
      <xdr:row>46</xdr:row>
      <xdr:rowOff>146050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xdr:row>
      <xdr:rowOff>133350</xdr:rowOff>
    </xdr:from>
    <xdr:to>
      <xdr:col>24</xdr:col>
      <xdr:colOff>368300</xdr:colOff>
      <xdr:row>29</xdr:row>
      <xdr:rowOff>168275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41275</xdr:rowOff>
    </xdr:from>
    <xdr:to>
      <xdr:col>24</xdr:col>
      <xdr:colOff>149226</xdr:colOff>
      <xdr:row>47</xdr:row>
      <xdr:rowOff>92074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7</xdr:row>
      <xdr:rowOff>50800</xdr:rowOff>
    </xdr:from>
    <xdr:to>
      <xdr:col>15</xdr:col>
      <xdr:colOff>482600</xdr:colOff>
      <xdr:row>27</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85724</xdr:rowOff>
    </xdr:from>
    <xdr:to>
      <xdr:col>15</xdr:col>
      <xdr:colOff>231775</xdr:colOff>
      <xdr:row>45</xdr:row>
      <xdr:rowOff>31749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53974</xdr:colOff>
      <xdr:row>8</xdr:row>
      <xdr:rowOff>28574</xdr:rowOff>
    </xdr:from>
    <xdr:to>
      <xdr:col>9</xdr:col>
      <xdr:colOff>126999</xdr:colOff>
      <xdr:row>28</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60324</xdr:colOff>
      <xdr:row>27</xdr:row>
      <xdr:rowOff>174624</xdr:rowOff>
    </xdr:from>
    <xdr:to>
      <xdr:col>8</xdr:col>
      <xdr:colOff>590549</xdr:colOff>
      <xdr:row>45</xdr:row>
      <xdr:rowOff>25399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xdr:row>
      <xdr:rowOff>107950</xdr:rowOff>
    </xdr:from>
    <xdr:to>
      <xdr:col>20</xdr:col>
      <xdr:colOff>584200</xdr:colOff>
      <xdr:row>32</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xdr:row>
      <xdr:rowOff>276224</xdr:rowOff>
    </xdr:from>
    <xdr:to>
      <xdr:col>4</xdr:col>
      <xdr:colOff>361950</xdr:colOff>
      <xdr:row>30</xdr:row>
      <xdr:rowOff>120650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1155700</xdr:colOff>
      <xdr:row>2</xdr:row>
      <xdr:rowOff>0</xdr:rowOff>
    </xdr:from>
    <xdr:to>
      <xdr:col>7</xdr:col>
      <xdr:colOff>88900</xdr:colOff>
      <xdr:row>5</xdr:row>
      <xdr:rowOff>123870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786100" y="0"/>
          <a:ext cx="1651000" cy="904920"/>
        </a:xfrm>
        <a:prstGeom prst="rect">
          <a:avLst/>
        </a:prstGeom>
        <a:noFill/>
        <a:ln w="1">
          <a:noFill/>
          <a:miter lim="800000"/>
          <a:headEnd/>
          <a:tailEnd type="none" w="med" len="med"/>
        </a:ln>
        <a:effectLst/>
      </xdr:spPr>
    </xdr:pic>
    <xdr:clientData/>
  </xdr:twoCellAnchor>
</xdr:wsDr>
</file>

<file path=xl/drawings/drawing20.xml><?xml version="1.0" encoding="utf-8"?>
<c:userShapes xmlns:c="http://schemas.openxmlformats.org/drawingml/2006/chart">
  <cdr:relSizeAnchor xmlns:cdr="http://schemas.openxmlformats.org/drawingml/2006/chartDrawing">
    <cdr:from>
      <cdr:x>0.34559</cdr:x>
      <cdr:y>0.47962</cdr:y>
    </cdr:from>
    <cdr:to>
      <cdr:x>0.47794</cdr:x>
      <cdr:y>0.66019</cdr:y>
    </cdr:to>
    <cdr:sp macro="" textlink="">
      <cdr:nvSpPr>
        <cdr:cNvPr id="2" name="TextBox 1"/>
        <cdr:cNvSpPr txBox="1"/>
      </cdr:nvSpPr>
      <cdr:spPr>
        <a:xfrm xmlns:a="http://schemas.openxmlformats.org/drawingml/2006/main">
          <a:off x="2387600" y="24288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a:latin typeface="Arial" panose="020B0604020202020204" pitchFamily="34" charset="0"/>
              <a:cs typeface="Arial" panose="020B0604020202020204" pitchFamily="34" charset="0"/>
            </a:rPr>
            <a:t>All Spend (£137m)</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3</xdr:row>
      <xdr:rowOff>292100</xdr:rowOff>
    </xdr:from>
    <xdr:to>
      <xdr:col>4</xdr:col>
      <xdr:colOff>1365250</xdr:colOff>
      <xdr:row>26</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73024</xdr:rowOff>
    </xdr:from>
    <xdr:to>
      <xdr:col>9</xdr:col>
      <xdr:colOff>193675</xdr:colOff>
      <xdr:row>21</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79374</xdr:colOff>
      <xdr:row>28</xdr:row>
      <xdr:rowOff>146050</xdr:rowOff>
    </xdr:from>
    <xdr:to>
      <xdr:col>26</xdr:col>
      <xdr:colOff>438150</xdr:colOff>
      <xdr:row>44</xdr:row>
      <xdr:rowOff>165100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130174</xdr:colOff>
      <xdr:row>7</xdr:row>
      <xdr:rowOff>47624</xdr:rowOff>
    </xdr:from>
    <xdr:to>
      <xdr:col>27</xdr:col>
      <xdr:colOff>330199</xdr:colOff>
      <xdr:row>27</xdr:row>
      <xdr:rowOff>44449</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34924</xdr:colOff>
      <xdr:row>7</xdr:row>
      <xdr:rowOff>60325</xdr:rowOff>
    </xdr:from>
    <xdr:to>
      <xdr:col>24</xdr:col>
      <xdr:colOff>565149</xdr:colOff>
      <xdr:row>22</xdr:row>
      <xdr:rowOff>6350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149224</xdr:colOff>
      <xdr:row>22</xdr:row>
      <xdr:rowOff>123825</xdr:rowOff>
    </xdr:from>
    <xdr:to>
      <xdr:col>23</xdr:col>
      <xdr:colOff>596899</xdr:colOff>
      <xdr:row>36</xdr:row>
      <xdr:rowOff>158750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15874</xdr:colOff>
      <xdr:row>22</xdr:row>
      <xdr:rowOff>82550</xdr:rowOff>
    </xdr:from>
    <xdr:to>
      <xdr:col>23</xdr:col>
      <xdr:colOff>412750</xdr:colOff>
      <xdr:row>37</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xdr:colOff>
      <xdr:row>7</xdr:row>
      <xdr:rowOff>15874</xdr:rowOff>
    </xdr:from>
    <xdr:to>
      <xdr:col>23</xdr:col>
      <xdr:colOff>533399</xdr:colOff>
      <xdr:row>22</xdr:row>
      <xdr:rowOff>101599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101601</xdr:colOff>
      <xdr:row>8</xdr:row>
      <xdr:rowOff>127000</xdr:rowOff>
    </xdr:from>
    <xdr:to>
      <xdr:col>12</xdr:col>
      <xdr:colOff>273050</xdr:colOff>
      <xdr:row>33</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355600</xdr:colOff>
      <xdr:row>7</xdr:row>
      <xdr:rowOff>76200</xdr:rowOff>
    </xdr:from>
    <xdr:to>
      <xdr:col>25</xdr:col>
      <xdr:colOff>323850</xdr:colOff>
      <xdr:row>33</xdr:row>
      <xdr:rowOff>88900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123824</xdr:colOff>
      <xdr:row>6</xdr:row>
      <xdr:rowOff>174624</xdr:rowOff>
    </xdr:from>
    <xdr:to>
      <xdr:col>16</xdr:col>
      <xdr:colOff>565149</xdr:colOff>
      <xdr:row>27</xdr:row>
      <xdr:rowOff>114299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85724</xdr:colOff>
      <xdr:row>9</xdr:row>
      <xdr:rowOff>15874</xdr:rowOff>
    </xdr:from>
    <xdr:to>
      <xdr:col>19</xdr:col>
      <xdr:colOff>38100</xdr:colOff>
      <xdr:row>38</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41275</xdr:colOff>
      <xdr:row>6</xdr:row>
      <xdr:rowOff>127000</xdr:rowOff>
    </xdr:from>
    <xdr:to>
      <xdr:col>19</xdr:col>
      <xdr:colOff>412750</xdr:colOff>
      <xdr:row>22</xdr:row>
      <xdr:rowOff>82550</xdr:rowOff>
    </xdr:to>
    <xdr:graphicFrame macro="">
      <xdr:nvGraphicFramePr>
        <xdr:cNvPr id="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82176</xdr:colOff>
      <xdr:row>2</xdr:row>
      <xdr:rowOff>67236</xdr:rowOff>
    </xdr:from>
    <xdr:to>
      <xdr:col>1</xdr:col>
      <xdr:colOff>5931646</xdr:colOff>
      <xdr:row>2</xdr:row>
      <xdr:rowOff>2226235</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156882</xdr:colOff>
      <xdr:row>1</xdr:row>
      <xdr:rowOff>114300</xdr:rowOff>
    </xdr:from>
    <xdr:to>
      <xdr:col>3</xdr:col>
      <xdr:colOff>6936442</xdr:colOff>
      <xdr:row>1</xdr:row>
      <xdr:rowOff>2233706</xdr:rowOff>
    </xdr:to>
    <xdr:graphicFrame macro="">
      <xdr:nvGraphicFramePr>
        <xdr:cNvPr id="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5991412</xdr:colOff>
      <xdr:row>4</xdr:row>
      <xdr:rowOff>25263</xdr:rowOff>
    </xdr:from>
    <xdr:to>
      <xdr:col>4</xdr:col>
      <xdr:colOff>2615</xdr:colOff>
      <xdr:row>6</xdr:row>
      <xdr:rowOff>19839</xdr:rowOff>
    </xdr:to>
    <xdr:pic>
      <xdr:nvPicPr>
        <xdr:cNvPr id="12"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8810941" y="7959028"/>
          <a:ext cx="1284941" cy="704282"/>
        </a:xfrm>
        <a:prstGeom prst="rect">
          <a:avLst/>
        </a:prstGeom>
        <a:noFill/>
        <a:ln w="1">
          <a:noFill/>
          <a:miter lim="800000"/>
          <a:headEnd/>
          <a:tailEnd type="none" w="med" len="med"/>
        </a:ln>
        <a:effectLst/>
      </xdr:spPr>
    </xdr:pic>
    <xdr:clientData/>
  </xdr:twoCellAnchor>
  <xdr:twoCellAnchor>
    <xdr:from>
      <xdr:col>1</xdr:col>
      <xdr:colOff>0</xdr:colOff>
      <xdr:row>1</xdr:row>
      <xdr:rowOff>0</xdr:rowOff>
    </xdr:from>
    <xdr:to>
      <xdr:col>1</xdr:col>
      <xdr:colOff>5969000</xdr:colOff>
      <xdr:row>1</xdr:row>
      <xdr:rowOff>2248647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52294</xdr:colOff>
      <xdr:row>2</xdr:row>
      <xdr:rowOff>104589</xdr:rowOff>
    </xdr:from>
    <xdr:to>
      <xdr:col>3</xdr:col>
      <xdr:colOff>6958852</xdr:colOff>
      <xdr:row>2</xdr:row>
      <xdr:rowOff>2256117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133163</xdr:colOff>
      <xdr:row>3</xdr:row>
      <xdr:rowOff>60325</xdr:rowOff>
    </xdr:from>
    <xdr:to>
      <xdr:col>3</xdr:col>
      <xdr:colOff>7149353</xdr:colOff>
      <xdr:row>3</xdr:row>
      <xdr:rowOff>2390588</xdr:rowOff>
    </xdr:to>
    <xdr:graphicFrame macro="">
      <xdr:nvGraphicFramePr>
        <xdr:cNvPr id="11"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89646</xdr:colOff>
      <xdr:row>2</xdr:row>
      <xdr:rowOff>89648</xdr:rowOff>
    </xdr:from>
    <xdr:to>
      <xdr:col>2</xdr:col>
      <xdr:colOff>6208057</xdr:colOff>
      <xdr:row>2</xdr:row>
      <xdr:rowOff>2229972</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xdr:row>
      <xdr:rowOff>52295</xdr:rowOff>
    </xdr:from>
    <xdr:to>
      <xdr:col>1</xdr:col>
      <xdr:colOff>5856941</xdr:colOff>
      <xdr:row>3</xdr:row>
      <xdr:rowOff>2495177</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50986</xdr:colOff>
      <xdr:row>3</xdr:row>
      <xdr:rowOff>67795</xdr:rowOff>
    </xdr:from>
    <xdr:to>
      <xdr:col>2</xdr:col>
      <xdr:colOff>6006353</xdr:colOff>
      <xdr:row>3</xdr:row>
      <xdr:rowOff>2353237</xdr:rowOff>
    </xdr:to>
    <xdr:graphicFrame macro="">
      <xdr:nvGraphicFramePr>
        <xdr:cNvPr id="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73398</xdr:colOff>
      <xdr:row>1</xdr:row>
      <xdr:rowOff>49493</xdr:rowOff>
    </xdr:from>
    <xdr:to>
      <xdr:col>2</xdr:col>
      <xdr:colOff>6185647</xdr:colOff>
      <xdr:row>1</xdr:row>
      <xdr:rowOff>2323353</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50800</xdr:colOff>
      <xdr:row>7</xdr:row>
      <xdr:rowOff>69850</xdr:rowOff>
    </xdr:from>
    <xdr:to>
      <xdr:col>24</xdr:col>
      <xdr:colOff>488950</xdr:colOff>
      <xdr:row>30</xdr:row>
      <xdr:rowOff>127000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xdr:row>
      <xdr:rowOff>3174</xdr:rowOff>
    </xdr:from>
    <xdr:to>
      <xdr:col>22</xdr:col>
      <xdr:colOff>146050</xdr:colOff>
      <xdr:row>34</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8</xdr:row>
      <xdr:rowOff>155574</xdr:rowOff>
    </xdr:from>
    <xdr:to>
      <xdr:col>9</xdr:col>
      <xdr:colOff>190500</xdr:colOff>
      <xdr:row>30</xdr:row>
      <xdr:rowOff>63499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180974</xdr:rowOff>
    </xdr:from>
    <xdr:to>
      <xdr:col>9</xdr:col>
      <xdr:colOff>57150</xdr:colOff>
      <xdr:row>50</xdr:row>
      <xdr:rowOff>133349</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936624</xdr:colOff>
      <xdr:row>7</xdr:row>
      <xdr:rowOff>22224</xdr:rowOff>
    </xdr:from>
    <xdr:to>
      <xdr:col>9</xdr:col>
      <xdr:colOff>209549</xdr:colOff>
      <xdr:row>26</xdr:row>
      <xdr:rowOff>57149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746124</xdr:colOff>
      <xdr:row>8</xdr:row>
      <xdr:rowOff>60324</xdr:rowOff>
    </xdr:from>
    <xdr:to>
      <xdr:col>7</xdr:col>
      <xdr:colOff>323849</xdr:colOff>
      <xdr:row>29</xdr:row>
      <xdr:rowOff>63499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133350</xdr:rowOff>
    </xdr:from>
    <xdr:to>
      <xdr:col>25</xdr:col>
      <xdr:colOff>222250</xdr:colOff>
      <xdr:row>30</xdr:row>
      <xdr:rowOff>127000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xdr:row>
      <xdr:rowOff>241300</xdr:rowOff>
    </xdr:from>
    <xdr:to>
      <xdr:col>15</xdr:col>
      <xdr:colOff>349250</xdr:colOff>
      <xdr:row>28</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xdr:row>
      <xdr:rowOff>241300</xdr:rowOff>
    </xdr:from>
    <xdr:to>
      <xdr:col>5</xdr:col>
      <xdr:colOff>419100</xdr:colOff>
      <xdr:row>30</xdr:row>
      <xdr:rowOff>73025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485774</xdr:colOff>
      <xdr:row>9</xdr:row>
      <xdr:rowOff>50800</xdr:rowOff>
    </xdr:from>
    <xdr:to>
      <xdr:col>13</xdr:col>
      <xdr:colOff>514350</xdr:colOff>
      <xdr:row>30</xdr:row>
      <xdr:rowOff>107950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558800</xdr:colOff>
      <xdr:row>10</xdr:row>
      <xdr:rowOff>6350</xdr:rowOff>
    </xdr:from>
    <xdr:to>
      <xdr:col>26</xdr:col>
      <xdr:colOff>228600</xdr:colOff>
      <xdr:row>30</xdr:row>
      <xdr:rowOff>76200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136524</xdr:colOff>
      <xdr:row>8</xdr:row>
      <xdr:rowOff>95250</xdr:rowOff>
    </xdr:from>
    <xdr:to>
      <xdr:col>10</xdr:col>
      <xdr:colOff>552449</xdr:colOff>
      <xdr:row>33</xdr:row>
      <xdr:rowOff>19050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517524</xdr:colOff>
      <xdr:row>9</xdr:row>
      <xdr:rowOff>63500</xdr:rowOff>
    </xdr:from>
    <xdr:to>
      <xdr:col>23</xdr:col>
      <xdr:colOff>165099</xdr:colOff>
      <xdr:row>31</xdr:row>
      <xdr:rowOff>171450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4242008</xdr:colOff>
      <xdr:row>4</xdr:row>
      <xdr:rowOff>64200</xdr:rowOff>
    </xdr:from>
    <xdr:to>
      <xdr:col>3</xdr:col>
      <xdr:colOff>7068670</xdr:colOff>
      <xdr:row>6</xdr:row>
      <xdr:rowOff>171823</xdr:rowOff>
    </xdr:to>
    <xdr:pic>
      <xdr:nvPicPr>
        <xdr:cNvPr id="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6680537" y="7818671"/>
          <a:ext cx="2826662" cy="817329"/>
        </a:xfrm>
        <a:prstGeom prst="rect">
          <a:avLst/>
        </a:prstGeom>
        <a:noFill/>
        <a:ln w="1">
          <a:noFill/>
          <a:miter lim="800000"/>
          <a:headEnd/>
          <a:tailEnd type="none" w="med" len="med"/>
        </a:ln>
        <a:effectLst/>
      </xdr:spPr>
    </xdr:pic>
    <xdr:clientData/>
  </xdr:twoCellAnchor>
  <xdr:twoCellAnchor>
    <xdr:from>
      <xdr:col>1</xdr:col>
      <xdr:colOff>50800</xdr:colOff>
      <xdr:row>2</xdr:row>
      <xdr:rowOff>50800</xdr:rowOff>
    </xdr:from>
    <xdr:to>
      <xdr:col>1</xdr:col>
      <xdr:colOff>5549899</xdr:colOff>
      <xdr:row>2</xdr:row>
      <xdr:rowOff>2390589</xdr:rowOff>
    </xdr:to>
    <xdr:graphicFrame macro="">
      <xdr:nvGraphicFramePr>
        <xdr:cNvPr id="15"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119529</xdr:colOff>
      <xdr:row>1</xdr:row>
      <xdr:rowOff>0</xdr:rowOff>
    </xdr:from>
    <xdr:to>
      <xdr:col>1</xdr:col>
      <xdr:colOff>5647765</xdr:colOff>
      <xdr:row>1</xdr:row>
      <xdr:rowOff>2263588</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67236</xdr:colOff>
      <xdr:row>1</xdr:row>
      <xdr:rowOff>127000</xdr:rowOff>
    </xdr:from>
    <xdr:to>
      <xdr:col>3</xdr:col>
      <xdr:colOff>7201647</xdr:colOff>
      <xdr:row>1</xdr:row>
      <xdr:rowOff>2286000</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112058</xdr:colOff>
      <xdr:row>2</xdr:row>
      <xdr:rowOff>74706</xdr:rowOff>
    </xdr:from>
    <xdr:to>
      <xdr:col>3</xdr:col>
      <xdr:colOff>7313705</xdr:colOff>
      <xdr:row>2</xdr:row>
      <xdr:rowOff>2360706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80868</xdr:colOff>
      <xdr:row>3</xdr:row>
      <xdr:rowOff>82738</xdr:rowOff>
    </xdr:from>
    <xdr:to>
      <xdr:col>3</xdr:col>
      <xdr:colOff>7261411</xdr:colOff>
      <xdr:row>3</xdr:row>
      <xdr:rowOff>2368176</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52296</xdr:colOff>
      <xdr:row>2</xdr:row>
      <xdr:rowOff>112059</xdr:rowOff>
    </xdr:from>
    <xdr:to>
      <xdr:col>2</xdr:col>
      <xdr:colOff>6387354</xdr:colOff>
      <xdr:row>2</xdr:row>
      <xdr:rowOff>2420470</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29882</xdr:colOff>
      <xdr:row>3</xdr:row>
      <xdr:rowOff>44824</xdr:rowOff>
    </xdr:from>
    <xdr:to>
      <xdr:col>1</xdr:col>
      <xdr:colOff>5685118</xdr:colOff>
      <xdr:row>3</xdr:row>
      <xdr:rowOff>2427941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82176</xdr:colOff>
      <xdr:row>3</xdr:row>
      <xdr:rowOff>74707</xdr:rowOff>
    </xdr:from>
    <xdr:to>
      <xdr:col>2</xdr:col>
      <xdr:colOff>6447117</xdr:colOff>
      <xdr:row>3</xdr:row>
      <xdr:rowOff>2398059</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108698</xdr:colOff>
      <xdr:row>1</xdr:row>
      <xdr:rowOff>45383</xdr:rowOff>
    </xdr:from>
    <xdr:to>
      <xdr:col>2</xdr:col>
      <xdr:colOff>6551705</xdr:colOff>
      <xdr:row>1</xdr:row>
      <xdr:rowOff>2383118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85725</xdr:colOff>
      <xdr:row>7</xdr:row>
      <xdr:rowOff>31750</xdr:rowOff>
    </xdr:from>
    <xdr:to>
      <xdr:col>9</xdr:col>
      <xdr:colOff>184151</xdr:colOff>
      <xdr:row>21</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549275</xdr:colOff>
      <xdr:row>7</xdr:row>
      <xdr:rowOff>101600</xdr:rowOff>
    </xdr:from>
    <xdr:to>
      <xdr:col>19</xdr:col>
      <xdr:colOff>244475</xdr:colOff>
      <xdr:row>22</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xdr:row>
      <xdr:rowOff>57150</xdr:rowOff>
    </xdr:from>
    <xdr:to>
      <xdr:col>18</xdr:col>
      <xdr:colOff>476250</xdr:colOff>
      <xdr:row>24</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63500</xdr:colOff>
      <xdr:row>6</xdr:row>
      <xdr:rowOff>95250</xdr:rowOff>
    </xdr:from>
    <xdr:to>
      <xdr:col>20</xdr:col>
      <xdr:colOff>139700</xdr:colOff>
      <xdr:row>26</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11</xdr:row>
      <xdr:rowOff>139700</xdr:rowOff>
    </xdr:from>
    <xdr:to>
      <xdr:col>21</xdr:col>
      <xdr:colOff>330201</xdr:colOff>
      <xdr:row>32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xdr:row>
      <xdr:rowOff>101600</xdr:rowOff>
    </xdr:from>
    <xdr:to>
      <xdr:col>19</xdr:col>
      <xdr:colOff>88900</xdr:colOff>
      <xdr:row>40</xdr:row>
      <xdr:rowOff>165100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9</xdr:row>
      <xdr:rowOff>57150</xdr:rowOff>
    </xdr:from>
    <xdr:to>
      <xdr:col>16</xdr:col>
      <xdr:colOff>381000</xdr:colOff>
      <xdr:row>24</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15874</xdr:colOff>
      <xdr:row>5</xdr:row>
      <xdr:rowOff>82550</xdr:rowOff>
    </xdr:from>
    <xdr:to>
      <xdr:col>19</xdr:col>
      <xdr:colOff>419100</xdr:colOff>
      <xdr:row>26</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6350</xdr:colOff>
      <xdr:row>6</xdr:row>
      <xdr:rowOff>0</xdr:rowOff>
    </xdr:from>
    <xdr:to>
      <xdr:col>16</xdr:col>
      <xdr:colOff>82550</xdr:colOff>
      <xdr:row>27</xdr:row>
      <xdr:rowOff>76200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10</xdr:row>
      <xdr:rowOff>88900</xdr:rowOff>
    </xdr:from>
    <xdr:to>
      <xdr:col>22</xdr:col>
      <xdr:colOff>463550</xdr:colOff>
      <xdr:row>28</xdr:row>
      <xdr:rowOff>139700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73025</xdr:colOff>
      <xdr:row>38</xdr:row>
      <xdr:rowOff>63500</xdr:rowOff>
    </xdr:from>
    <xdr:to>
      <xdr:col>22</xdr:col>
      <xdr:colOff>431800</xdr:colOff>
      <xdr:row>54</xdr:row>
      <xdr:rowOff>19050</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8</xdr:row>
      <xdr:rowOff>146050</xdr:rowOff>
    </xdr:from>
    <xdr:to>
      <xdr:col>25</xdr:col>
      <xdr:colOff>266700</xdr:colOff>
      <xdr:row>23</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158750</xdr:rowOff>
    </xdr:from>
    <xdr:to>
      <xdr:col>24</xdr:col>
      <xdr:colOff>552450</xdr:colOff>
      <xdr:row>37</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88900</xdr:colOff>
      <xdr:row>2</xdr:row>
      <xdr:rowOff>57150</xdr:rowOff>
    </xdr:from>
    <xdr:to>
      <xdr:col>1</xdr:col>
      <xdr:colOff>5835650</xdr:colOff>
      <xdr:row>2</xdr:row>
      <xdr:rowOff>2070100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120650</xdr:colOff>
      <xdr:row>2</xdr:row>
      <xdr:rowOff>107950</xdr:rowOff>
    </xdr:from>
    <xdr:to>
      <xdr:col>2</xdr:col>
      <xdr:colOff>5651500</xdr:colOff>
      <xdr:row>2</xdr:row>
      <xdr:rowOff>2044700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3359150</xdr:colOff>
      <xdr:row>4</xdr:row>
      <xdr:rowOff>36099</xdr:rowOff>
    </xdr:from>
    <xdr:to>
      <xdr:col>3</xdr:col>
      <xdr:colOff>4984750</xdr:colOff>
      <xdr:row>6</xdr:row>
      <xdr:rowOff>222248</xdr:rowOff>
    </xdr:to>
    <xdr:pic>
      <xdr:nvPicPr>
        <xdr:cNvPr id="5"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5481300" y="6728999"/>
          <a:ext cx="1625600" cy="890999"/>
        </a:xfrm>
        <a:prstGeom prst="rect">
          <a:avLst/>
        </a:prstGeom>
        <a:noFill/>
        <a:ln w="1">
          <a:noFill/>
          <a:miter lim="800000"/>
          <a:headEnd/>
          <a:tailEnd type="none" w="med" len="med"/>
        </a:ln>
        <a:effectLst/>
      </xdr:spPr>
    </xdr:pic>
    <xdr:clientData/>
  </xdr:twoCellAnchor>
  <xdr:twoCellAnchor>
    <xdr:from>
      <xdr:col>1</xdr:col>
      <xdr:colOff>63500</xdr:colOff>
      <xdr:row>1</xdr:row>
      <xdr:rowOff>127000</xdr:rowOff>
    </xdr:from>
    <xdr:to>
      <xdr:col>1</xdr:col>
      <xdr:colOff>5607050</xdr:colOff>
      <xdr:row>1</xdr:row>
      <xdr:rowOff>2146300</xdr:rowOff>
    </xdr:to>
    <xdr:graphicFrame macro="">
      <xdr:nvGraphicFramePr>
        <xdr:cNvPr id="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50800</xdr:colOff>
      <xdr:row>2</xdr:row>
      <xdr:rowOff>165100</xdr:rowOff>
    </xdr:from>
    <xdr:to>
      <xdr:col>3</xdr:col>
      <xdr:colOff>4876800</xdr:colOff>
      <xdr:row>2</xdr:row>
      <xdr:rowOff>2032000</xdr:rowOff>
    </xdr:to>
    <xdr:graphicFrame macro="">
      <xdr:nvGraphicFramePr>
        <xdr:cNvPr id="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164353</xdr:colOff>
      <xdr:row>1</xdr:row>
      <xdr:rowOff>82550</xdr:rowOff>
    </xdr:from>
    <xdr:to>
      <xdr:col>2</xdr:col>
      <xdr:colOff>5962649</xdr:colOff>
      <xdr:row>1</xdr:row>
      <xdr:rowOff>2082800</xdr:rowOff>
    </xdr:to>
    <xdr:graphicFrame macro="">
      <xdr:nvGraphicFramePr>
        <xdr:cNvPr id="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34925</xdr:colOff>
      <xdr:row>3</xdr:row>
      <xdr:rowOff>50799</xdr:rowOff>
    </xdr:from>
    <xdr:to>
      <xdr:col>3</xdr:col>
      <xdr:colOff>4965700</xdr:colOff>
      <xdr:row>3</xdr:row>
      <xdr:rowOff>2120900</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52295</xdr:colOff>
      <xdr:row>3</xdr:row>
      <xdr:rowOff>44824</xdr:rowOff>
    </xdr:from>
    <xdr:to>
      <xdr:col>2</xdr:col>
      <xdr:colOff>5812118</xdr:colOff>
      <xdr:row>3</xdr:row>
      <xdr:rowOff>2121647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119530</xdr:colOff>
      <xdr:row>1</xdr:row>
      <xdr:rowOff>141941</xdr:rowOff>
    </xdr:from>
    <xdr:to>
      <xdr:col>3</xdr:col>
      <xdr:colOff>4952999</xdr:colOff>
      <xdr:row>1</xdr:row>
      <xdr:rowOff>2129117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112059</xdr:colOff>
      <xdr:row>3</xdr:row>
      <xdr:rowOff>45571</xdr:rowOff>
    </xdr:from>
    <xdr:to>
      <xdr:col>1</xdr:col>
      <xdr:colOff>5961529</xdr:colOff>
      <xdr:row>3</xdr:row>
      <xdr:rowOff>2106706</xdr:rowOff>
    </xdr:to>
    <xdr:graphicFrame macro="">
      <xdr:nvGraphicFramePr>
        <xdr:cNvPr id="1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xdr:colOff>
      <xdr:row>8</xdr:row>
      <xdr:rowOff>86285</xdr:rowOff>
    </xdr:from>
    <xdr:to>
      <xdr:col>25</xdr:col>
      <xdr:colOff>234950</xdr:colOff>
      <xdr:row>24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87778</xdr:rowOff>
    </xdr:from>
    <xdr:to>
      <xdr:col>25</xdr:col>
      <xdr:colOff>76200</xdr:colOff>
      <xdr:row>42</xdr:row>
      <xdr:rowOff>139699</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5715000</xdr:colOff>
      <xdr:row>5</xdr:row>
      <xdr:rowOff>19050</xdr:rowOff>
    </xdr:from>
    <xdr:to>
      <xdr:col>8</xdr:col>
      <xdr:colOff>209550</xdr:colOff>
      <xdr:row>11</xdr:row>
      <xdr:rowOff>419100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xdr:row>
      <xdr:rowOff>158750</xdr:rowOff>
    </xdr:from>
    <xdr:to>
      <xdr:col>23</xdr:col>
      <xdr:colOff>514350</xdr:colOff>
      <xdr:row>28</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155574</xdr:rowOff>
    </xdr:from>
    <xdr:to>
      <xdr:col>22</xdr:col>
      <xdr:colOff>307975</xdr:colOff>
      <xdr:row>45</xdr:row>
      <xdr:rowOff>88899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xdr:row>
      <xdr:rowOff>0</xdr:rowOff>
    </xdr:from>
    <xdr:to>
      <xdr:col>25</xdr:col>
      <xdr:colOff>463550</xdr:colOff>
      <xdr:row>32</xdr:row>
      <xdr:rowOff>95250</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3174</xdr:colOff>
      <xdr:row>33</xdr:row>
      <xdr:rowOff>0</xdr:rowOff>
    </xdr:from>
    <xdr:to>
      <xdr:col>25</xdr:col>
      <xdr:colOff>457199</xdr:colOff>
      <xdr:row>53</xdr:row>
      <xdr:rowOff>38100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53974</xdr:colOff>
      <xdr:row>6</xdr:row>
      <xdr:rowOff>73024</xdr:rowOff>
    </xdr:from>
    <xdr:to>
      <xdr:col>26</xdr:col>
      <xdr:colOff>120649</xdr:colOff>
      <xdr:row>22</xdr:row>
      <xdr:rowOff>50799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79374</xdr:colOff>
      <xdr:row>22</xdr:row>
      <xdr:rowOff>180974</xdr:rowOff>
    </xdr:from>
    <xdr:to>
      <xdr:col>26</xdr:col>
      <xdr:colOff>247649</xdr:colOff>
      <xdr:row>39</xdr:row>
      <xdr:rowOff>158749</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57" name="Contents" displayName="Contents" ref="A11:G127" totalsRowShown="0" headerRowDxfId="959" dataDxfId="958" tableBorderDxfId="957">
  <autoFilter ref="A11:G127">
    <filterColumn colId="0" hiddenButton="1"/>
    <filterColumn colId="1" hiddenButton="1"/>
    <filterColumn colId="2" hiddenButton="1"/>
    <filterColumn colId="3" hiddenButton="1"/>
    <filterColumn colId="4" hiddenButton="1"/>
    <filterColumn colId="5" hiddenButton="1"/>
    <filterColumn colId="6" hiddenButton="1"/>
  </autoFilter>
  <sortState ref="A12:G127">
    <sortCondition ref="G12:G127" customList="New,Updated,No,Final"/>
    <sortCondition descending="1" ref="F12:F127"/>
  </sortState>
  <tableColumns count="7">
    <tableColumn id="1" name="Data (name)" dataDxfId="956" dataCellStyle="Hyperlink"/>
    <tableColumn id="2" name="Data (Source)" dataDxfId="955"/>
    <tableColumn id="3" name="Worksheet contains" dataDxfId="954"/>
    <tableColumn id="4" name="Producer of Statistics" dataDxfId="953"/>
    <tableColumn id="5" name="Period the data relates to" dataDxfId="952"/>
    <tableColumn id="6" name="Last updated" dataDxfId="951"/>
    <tableColumn id="7" name="New or updated in this release" dataDxfId="950"/>
  </tableColumns>
  <tableStyleInfo showFirstColumn="0" showLastColumn="0" showRowStripes="1" showColumnStripes="0"/>
</table>
</file>

<file path=xl/tables/table10.xml><?xml version="1.0" encoding="utf-8"?>
<table xmlns="http://schemas.openxmlformats.org/spreadsheetml/2006/main" id="39" name="Gov_Financial_Suport" displayName="Gov_Financial_Suport" ref="A13:B16" totalsRowShown="0" headerRowDxfId="638" dataDxfId="637" tableBorderDxfId="636">
  <autoFilter ref="A13:B16">
    <filterColumn colId="0" hiddenButton="1"/>
    <filterColumn colId="1" hiddenButton="1"/>
  </autoFilter>
  <tableColumns count="2">
    <tableColumn id="1" name="Was your self-catering business able to avail of any government financial support during 2020?" dataDxfId="635"/>
    <tableColumn id="2" name="Propotion responded (%)" dataDxfId="634"/>
  </tableColumns>
  <tableStyleInfo showFirstColumn="0" showLastColumn="0" showRowStripes="1" showColumnStripes="0"/>
</table>
</file>

<file path=xl/tables/table11.xml><?xml version="1.0" encoding="utf-8"?>
<table xmlns="http://schemas.openxmlformats.org/spreadsheetml/2006/main" id="40" name="Table3" displayName="Table3" ref="A17:B21" totalsRowShown="0" headerRowDxfId="633" dataDxfId="632" tableBorderDxfId="631">
  <autoFilter ref="A17:B21">
    <filterColumn colId="0" hiddenButton="1"/>
    <filterColumn colId="1" hiddenButton="1"/>
  </autoFilter>
  <tableColumns count="2">
    <tableColumn id="1" name="Type of property" dataDxfId="630"/>
    <tableColumn id="2" name="Propotion responded (%)" dataDxfId="629"/>
  </tableColumns>
  <tableStyleInfo showFirstColumn="0" showLastColumn="0" showRowStripes="1" showColumnStripes="0"/>
</table>
</file>

<file path=xl/tables/table12.xml><?xml version="1.0" encoding="utf-8"?>
<table xmlns="http://schemas.openxmlformats.org/spreadsheetml/2006/main" id="36" name="SC_Occupancy" displayName="SC_Occupancy" ref="A10:J14" totalsRowShown="0" headerRowDxfId="628" dataDxfId="627" tableBorderDxfId="626">
  <autoFilter ref="A10:J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Period" dataDxfId="625"/>
    <tableColumn id="2" name="2013" dataDxfId="624"/>
    <tableColumn id="3" name="2014" dataDxfId="623"/>
    <tableColumn id="4" name="2015" dataDxfId="622"/>
    <tableColumn id="5" name="2016" dataDxfId="621"/>
    <tableColumn id="6" name="2017" dataDxfId="620"/>
    <tableColumn id="7" name="2018" dataDxfId="619"/>
    <tableColumn id="8" name="2019" dataDxfId="618"/>
    <tableColumn id="9" name="2020" dataDxfId="617"/>
    <tableColumn id="10" name="2021" dataDxfId="616"/>
  </tableColumns>
  <tableStyleInfo showFirstColumn="0" showLastColumn="0" showRowStripes="1" showColumnStripes="0"/>
</table>
</file>

<file path=xl/tables/table13.xml><?xml version="1.0" encoding="utf-8"?>
<table xmlns="http://schemas.openxmlformats.org/spreadsheetml/2006/main" id="29" name="SC_Stock" displayName="SC_Stock" ref="A6:J10" totalsRowShown="0" headerRowDxfId="615" dataDxfId="614" tableBorderDxfId="613">
  <autoFilter ref="A6:J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Self catering stock" dataDxfId="612"/>
    <tableColumn id="2" name="2013" dataDxfId="611"/>
    <tableColumn id="3" name="2014" dataDxfId="610"/>
    <tableColumn id="4" name="2015" dataDxfId="609"/>
    <tableColumn id="5" name="2016" dataDxfId="608"/>
    <tableColumn id="6" name="2017" dataDxfId="607"/>
    <tableColumn id="7" name="2018" dataDxfId="606"/>
    <tableColumn id="8" name="2019" dataDxfId="605"/>
    <tableColumn id="9" name="2020" dataDxfId="604"/>
    <tableColumn id="10" name="2021" dataDxfId="603"/>
  </tableColumns>
  <tableStyleInfo showFirstColumn="0" showLastColumn="0" showRowStripes="1" showColumnStripes="0"/>
</table>
</file>

<file path=xl/tables/table14.xml><?xml version="1.0" encoding="utf-8"?>
<table xmlns="http://schemas.openxmlformats.org/spreadsheetml/2006/main" id="21" name="NI_overnight_trips" displayName="NI_overnight_trips" ref="A9:C110" totalsRowShown="0" headerRowDxfId="602" tableBorderDxfId="601" headerRowCellStyle="Percent">
  <autoFilter ref="A9:C110">
    <filterColumn colId="0" hiddenButton="1"/>
    <filterColumn colId="1" hiddenButton="1"/>
    <filterColumn colId="2" hiddenButton="1"/>
  </autoFilter>
  <tableColumns count="3">
    <tableColumn id="1" name="Column1" dataDxfId="600"/>
    <tableColumn id="2" name="Number of Overnight trips per 100 interviews" dataDxfId="599" dataCellStyle="Comma"/>
    <tableColumn id="3" name="Percentage change (%) year on year" dataDxfId="598"/>
  </tableColumns>
  <tableStyleInfo showFirstColumn="0" showLastColumn="0" showRowStripes="1" showColumnStripes="0"/>
</table>
</file>

<file path=xl/tables/table15.xml><?xml version="1.0" encoding="utf-8"?>
<table xmlns="http://schemas.openxmlformats.org/spreadsheetml/2006/main" id="20" name="NI_overnight_trips_destination" displayName="NI_overnight_trips_destination" ref="A9:M110" totalsRowShown="0" headerRowDxfId="597" dataDxfId="596" tableBorderDxfId="595" dataCellStyle="Percent">
  <autoFilter ref="A9:M1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ime frame" dataDxfId="594"/>
    <tableColumn id="2" name="Number of Overnight trips per 100 interviews" dataDxfId="593" dataCellStyle="Comma"/>
    <tableColumn id="3" name="Percentage change (%) year on year" dataDxfId="592" dataCellStyle="Percent"/>
    <tableColumn id="4" name="Number of Overnight trips within NI per 100 interviews" dataDxfId="591" dataCellStyle="Comma"/>
    <tableColumn id="5" name="Percentage change (%) year on year in NI overnight trips" dataDxfId="590" dataCellStyle="Percent"/>
    <tableColumn id="6" name="Number of Overnight trips to ROI per 100 interviews" dataDxfId="589" dataCellStyle="Comma"/>
    <tableColumn id="7" name="Percentage change (%) year on year to ROI overnight trips" dataDxfId="588" dataCellStyle="Percent"/>
    <tableColumn id="8" name="Number of Overnight trips to GB per 100 interviews" dataDxfId="587" dataCellStyle="Comma"/>
    <tableColumn id="9" name="Percentage change (%) year on year to GB overnight trips" dataDxfId="586" dataCellStyle="Percent"/>
    <tableColumn id="10" name="Number of Overnight trips to Other places per 100 interviews" dataDxfId="585" dataCellStyle="Comma"/>
    <tableColumn id="11" name="Percentage change (%) year on year to Other places overnight trips" dataDxfId="584" dataCellStyle="Percent"/>
    <tableColumn id="12" name="Number of Holiday Overnight trips per 100 interviews" dataDxfId="583" dataCellStyle="Comma"/>
    <tableColumn id="13" name="Percentage change (%) year on year on Holiday overnight trips" dataDxfId="582" dataCellStyle="Percent"/>
  </tableColumns>
  <tableStyleInfo showFirstColumn="0" showLastColumn="0" showRowStripes="1" showColumnStripes="0"/>
</table>
</file>

<file path=xl/tables/table16.xml><?xml version="1.0" encoding="utf-8"?>
<table xmlns="http://schemas.openxmlformats.org/spreadsheetml/2006/main" id="28" name="Tourism_businesses" displayName="Tourism_businesses" ref="A9:K59" totalsRowShown="0" headerRowDxfId="581" tableBorderDxfId="580">
  <autoFilter ref="A9:K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Description"/>
    <tableColumn id="2" name="Tourism Group"/>
    <tableColumn id="3" name="2015" dataDxfId="579"/>
    <tableColumn id="4" name="2016" dataDxfId="578"/>
    <tableColumn id="5" name="2017" dataDxfId="577"/>
    <tableColumn id="6" name="2018" dataDxfId="576"/>
    <tableColumn id="7" name="2019" dataDxfId="575"/>
    <tableColumn id="8" name="2020" dataDxfId="574"/>
    <tableColumn id="10" name="2021"/>
    <tableColumn id="11" name="2022"/>
    <tableColumn id="9" name="% Change 2021-202" dataDxfId="573">
      <calculatedColumnFormula>(Tourism_businesses[[#This Row],[2022]]-Tourism_businesses[[#This Row],[2021]])/Tourism_businesses[[#This Row],[2021]]</calculatedColumnFormula>
    </tableColumn>
  </tableColumns>
  <tableStyleInfo showFirstColumn="0" showLastColumn="0" showRowStripes="1" showColumnStripes="0"/>
</table>
</file>

<file path=xl/tables/table17.xml><?xml version="1.0" encoding="utf-8"?>
<table xmlns="http://schemas.openxmlformats.org/spreadsheetml/2006/main" id="65" name="UK_Travel_Abroad" displayName="UK_Travel_Abroad" ref="A8:E74" totalsRowShown="0">
  <autoFilter ref="A8:E74">
    <filterColumn colId="0" hiddenButton="1"/>
    <filterColumn colId="1" hiddenButton="1"/>
    <filterColumn colId="2" hiddenButton="1"/>
    <filterColumn colId="3" hiddenButton="1"/>
    <filterColumn colId="4" hiddenButton="1"/>
  </autoFilter>
  <tableColumns count="5">
    <tableColumn id="1" name="Date" dataDxfId="572"/>
    <tableColumn id="2" name="Trips (thousands)" dataDxfId="571" dataCellStyle="Comma"/>
    <tableColumn id="5" name="Change (%) year on year in Trips" dataDxfId="570" dataCellStyle="Comma">
      <calculatedColumnFormula>(UK_Travel_Abroad[[#This Row],[Trips (thousands)]]-B4)/B4</calculatedColumnFormula>
    </tableColumn>
    <tableColumn id="3" name="Spend (£ Millions)" dataDxfId="569" dataCellStyle="Comma"/>
    <tableColumn id="4" name="Change (%) year on year in Spend" dataDxfId="568" dataCellStyle="Percent"/>
  </tableColumns>
  <tableStyleInfo showFirstColumn="0" showLastColumn="0" showRowStripes="1" showColumnStripes="0"/>
</table>
</file>

<file path=xl/tables/table18.xml><?xml version="1.0" encoding="utf-8"?>
<table xmlns="http://schemas.openxmlformats.org/spreadsheetml/2006/main" id="67" name="Overseas_visits_to_UK" displayName="Overseas_visits_to_UK" ref="A8:E74" totalsRowShown="0">
  <autoFilter ref="A8:E74">
    <filterColumn colId="0" hiddenButton="1"/>
    <filterColumn colId="1" hiddenButton="1"/>
    <filterColumn colId="2" hiddenButton="1"/>
    <filterColumn colId="3" hiddenButton="1"/>
    <filterColumn colId="4" hiddenButton="1"/>
  </autoFilter>
  <tableColumns count="5">
    <tableColumn id="1" name="Date" dataDxfId="567"/>
    <tableColumn id="2" name="Trips (thousands)" dataDxfId="566" dataCellStyle="Comma"/>
    <tableColumn id="5" name="Change (%) year on year in Trips" dataDxfId="565" dataCellStyle="Percent"/>
    <tableColumn id="3" name="Spend (£ Millions)" dataDxfId="564" dataCellStyle="Comma"/>
    <tableColumn id="4" name="Change (%) year on year in Spend" dataDxfId="563" dataCellStyle="Percent"/>
  </tableColumns>
  <tableStyleInfo showFirstColumn="0" showLastColumn="0" showRowStripes="1" showColumnStripes="0"/>
</table>
</file>

<file path=xl/tables/table19.xml><?xml version="1.0" encoding="utf-8"?>
<table xmlns="http://schemas.openxmlformats.org/spreadsheetml/2006/main" id="30" name="employee_jobs_tourism" displayName="employee_jobs_tourism" ref="A6:G33" totalsRowShown="0" headerRowDxfId="562" tableBorderDxfId="561">
  <autoFilter ref="A6:G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560"/>
    <tableColumn id="2" name="2013" dataDxfId="559"/>
    <tableColumn id="3" name="2015" dataDxfId="558" dataCellStyle="Comma 4 4"/>
    <tableColumn id="4" name="2017" dataDxfId="557"/>
    <tableColumn id="5" name="2019" dataDxfId="556"/>
    <tableColumn id="7" name="2021" dataDxfId="555"/>
    <tableColumn id="6" name="Change (2019 - 2021)" dataDxfId="554" dataCellStyle="Percent"/>
  </tableColumns>
  <tableStyleInfo showFirstColumn="0" showLastColumn="0" showRowStripes="1" showColumnStripes="0"/>
</table>
</file>

<file path=xl/tables/table2.xml><?xml version="1.0" encoding="utf-8"?>
<table xmlns="http://schemas.openxmlformats.org/spreadsheetml/2006/main" id="35" name="Table35" displayName="Table35" ref="A1:B12" headerRowCount="0" totalsRowShown="0" headerRowDxfId="949" dataDxfId="948" headerRowCellStyle="Normal 2">
  <tableColumns count="2">
    <tableColumn id="1" name="Column1" headerRowDxfId="947" dataDxfId="946" headerRowCellStyle="Normal 2"/>
    <tableColumn id="2" name="Column2" headerRowDxfId="945" dataDxfId="944" headerRowCellStyle="Normal 2"/>
  </tableColumns>
  <tableStyleInfo showFirstColumn="0" showLastColumn="0" showRowStripes="1" showColumnStripes="0"/>
</table>
</file>

<file path=xl/tables/table20.xml><?xml version="1.0" encoding="utf-8"?>
<table xmlns="http://schemas.openxmlformats.org/spreadsheetml/2006/main" id="53" name="Hotel_Stock" displayName="Hotel_Stock" ref="A6:D15" totalsRowShown="0" headerRowDxfId="553" dataDxfId="552" tableBorderDxfId="551">
  <autoFilter ref="A6:D15">
    <filterColumn colId="0" hiddenButton="1"/>
    <filterColumn colId="1" hiddenButton="1"/>
    <filterColumn colId="2" hiddenButton="1"/>
    <filterColumn colId="3" hiddenButton="1"/>
  </autoFilter>
  <tableColumns count="4">
    <tableColumn id="1" name="Year" dataDxfId="550"/>
    <tableColumn id="2" name="Number of Hotels" dataDxfId="549"/>
    <tableColumn id="3" name="Rooms available in Hotels" dataDxfId="548"/>
    <tableColumn id="4" name="Bedspaces available in Hotels" dataDxfId="547"/>
  </tableColumns>
  <tableStyleInfo showFirstColumn="0" showLastColumn="0" showRowStripes="1" showColumnStripes="0"/>
</table>
</file>

<file path=xl/tables/table21.xml><?xml version="1.0" encoding="utf-8"?>
<table xmlns="http://schemas.openxmlformats.org/spreadsheetml/2006/main" id="54" name="Accommodation_Stock" displayName="Accommodation_Stock" ref="A6:D15" totalsRowShown="0" headerRowDxfId="546" dataDxfId="545" tableBorderDxfId="544">
  <autoFilter ref="A6:D15">
    <filterColumn colId="0" hiddenButton="1"/>
    <filterColumn colId="1" hiddenButton="1"/>
    <filterColumn colId="2" hiddenButton="1"/>
    <filterColumn colId="3" hiddenButton="1"/>
  </autoFilter>
  <tableColumns count="4">
    <tableColumn id="1" name="Year" dataDxfId="543"/>
    <tableColumn id="2" name="Number of Establishments" dataDxfId="542"/>
    <tableColumn id="3" name="Rooms available" dataDxfId="541"/>
    <tableColumn id="4" name="Bedspaces available" dataDxfId="540"/>
  </tableColumns>
  <tableStyleInfo showFirstColumn="0" showLastColumn="0" showRowStripes="1" showColumnStripes="0"/>
</table>
</file>

<file path=xl/tables/table22.xml><?xml version="1.0" encoding="utf-8"?>
<table xmlns="http://schemas.openxmlformats.org/spreadsheetml/2006/main" id="59" name="Visitor_Attraction_Visits" displayName="Visitor_Attraction_Visits" ref="A7:N111" totalsRowShown="0" headerRowDxfId="539" dataDxfId="538" tableBorderDxfId="537">
  <autoFilter ref="A7:N1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sortState ref="A8:N111">
    <sortCondition descending="1" ref="M8:M111"/>
  </sortState>
  <tableColumns count="14">
    <tableColumn id="1" name="Attraction" dataDxfId="536"/>
    <tableColumn id="14" name="Paid/Free" dataDxfId="535"/>
    <tableColumn id="13" name="Owner" dataDxfId="534"/>
    <tableColumn id="2" name="Category" dataDxfId="533"/>
    <tableColumn id="3" name="2013" dataDxfId="532"/>
    <tableColumn id="4" name="2014" dataDxfId="531"/>
    <tableColumn id="5" name="2015" dataDxfId="530"/>
    <tableColumn id="6" name="2016" dataDxfId="529"/>
    <tableColumn id="7" name="2017" dataDxfId="528"/>
    <tableColumn id="8" name="2018" dataDxfId="527"/>
    <tableColumn id="9" name="2019" dataDxfId="526"/>
    <tableColumn id="10" name="2020" dataDxfId="525"/>
    <tableColumn id="11" name="2021" dataDxfId="524"/>
    <tableColumn id="15" name="Change 2020 - 2021 (%)" dataDxfId="523" dataCellStyle="Percent"/>
  </tableColumns>
  <tableStyleInfo showFirstColumn="0" showLastColumn="0" showRowStripes="1" showColumnStripes="0"/>
</table>
</file>

<file path=xl/tables/table23.xml><?xml version="1.0" encoding="utf-8"?>
<table xmlns="http://schemas.openxmlformats.org/spreadsheetml/2006/main" id="60" name="Attraction_Category" displayName="Attraction_Category" ref="A7:F17" totalsRowShown="0" headerRowDxfId="522" dataDxfId="521" tableBorderDxfId="520">
  <autoFilter ref="A7:F17">
    <filterColumn colId="0" hiddenButton="1"/>
    <filterColumn colId="1" hiddenButton="1"/>
    <filterColumn colId="2" hiddenButton="1"/>
    <filterColumn colId="3" hiddenButton="1"/>
    <filterColumn colId="4" hiddenButton="1"/>
    <filterColumn colId="5" hiddenButton="1"/>
  </autoFilter>
  <tableColumns count="6">
    <tableColumn id="1" name="Attraction Category" dataDxfId="519"/>
    <tableColumn id="4" name="2019 Number of Visitors (Thousands)" dataDxfId="518"/>
    <tableColumn id="5" name="2019 Visitors by Category (%)" dataDxfId="517"/>
    <tableColumn id="2" name="2020 Number of Visitors (Thousands)" dataDxfId="516"/>
    <tableColumn id="3" name="2021 Visitors by Category (thousands)" dataDxfId="515" dataCellStyle="Comma"/>
    <tableColumn id="6" name="2021 Visitors by Category (%)" dataDxfId="514"/>
  </tableColumns>
  <tableStyleInfo showFirstColumn="0" showLastColumn="0" showRowStripes="1" showColumnStripes="0"/>
</table>
</file>

<file path=xl/tables/table24.xml><?xml version="1.0" encoding="utf-8"?>
<table xmlns="http://schemas.openxmlformats.org/spreadsheetml/2006/main" id="72" name="NI_Cancelled_overnight_trips73" displayName="NI_Cancelled_overnight_trips73" ref="A5:F27" totalsRowShown="0" headerRowDxfId="513" dataDxfId="512">
  <autoFilter ref="A5:F27">
    <filterColumn colId="0" hiddenButton="1"/>
    <filterColumn colId="1" hiddenButton="1"/>
    <filterColumn colId="2" hiddenButton="1"/>
    <filterColumn colId="3" hiddenButton="1"/>
    <filterColumn colId="4" hiddenButton="1"/>
    <filterColumn colId="5" hiddenButton="1"/>
  </autoFilter>
  <tableColumns count="6">
    <tableColumn id="1" name="Industry category" dataDxfId="511"/>
    <tableColumn id="2" name="All spend (£)" dataDxfId="510" dataCellStyle="Comma"/>
    <tableColumn id="3" name="All Spend (%)" dataDxfId="509" dataCellStyle="Percent"/>
    <tableColumn id="4" name="Spend in businesses required to close by 2020 Regulations (£)" dataDxfId="508" dataCellStyle="Comma"/>
    <tableColumn id="5" name="Spend in businesses required to close by 2020 Regulations (%)" dataDxfId="507" dataCellStyle="Percent"/>
    <tableColumn id="6" name="Proportion of category spend in businesses required to close by 2020 Regulations" dataDxfId="506" dataCellStyle="Percent"/>
  </tableColumns>
  <tableStyleInfo showFirstColumn="0" showLastColumn="0" showRowStripes="1" showColumnStripes="0"/>
</table>
</file>

<file path=xl/tables/table25.xml><?xml version="1.0" encoding="utf-8"?>
<table xmlns="http://schemas.openxmlformats.org/spreadsheetml/2006/main" id="73" name="NI_Cancelled_overnight_trips7374" displayName="NI_Cancelled_overnight_trips7374" ref="A5:F27" totalsRowShown="0" headerRowDxfId="505" dataDxfId="504">
  <autoFilter ref="A5:F27">
    <filterColumn colId="0" hiddenButton="1"/>
    <filterColumn colId="1" hiddenButton="1"/>
    <filterColumn colId="2" hiddenButton="1"/>
    <filterColumn colId="3" hiddenButton="1"/>
    <filterColumn colId="4" hiddenButton="1"/>
    <filterColumn colId="5" hiddenButton="1"/>
  </autoFilter>
  <tableColumns count="6">
    <tableColumn id="1" name="Industry category" dataDxfId="503"/>
    <tableColumn id="2" name="All transactions (N)" dataDxfId="502" dataCellStyle="Comma"/>
    <tableColumn id="3" name="All Spend (%)" dataDxfId="501" dataCellStyle="Percent"/>
    <tableColumn id="4" name="Transactions in businesses required to close by 2020 Regulations (N)" dataDxfId="500" dataCellStyle="Comma"/>
    <tableColumn id="5" name="Spend in businesses required to close by 2020 Regulations (%)" dataDxfId="499" dataCellStyle="Percent"/>
    <tableColumn id="6" name="Proportion of all transactions in businesses required to close by 2020 Regulations" dataDxfId="498" dataCellStyle="Percent"/>
  </tableColumns>
  <tableStyleInfo showFirstColumn="0" showLastColumn="0" showRowStripes="1" showColumnStripes="0"/>
</table>
</file>

<file path=xl/tables/table26.xml><?xml version="1.0" encoding="utf-8"?>
<table xmlns="http://schemas.openxmlformats.org/spreadsheetml/2006/main" id="75" name="NI_Cancelled_overnight_trips737476" displayName="NI_Cancelled_overnight_trips737476" ref="A5:D27" totalsRowShown="0" headerRowDxfId="497" dataDxfId="496">
  <autoFilter ref="A5:D27">
    <filterColumn colId="0" hiddenButton="1"/>
    <filterColumn colId="1" hiddenButton="1"/>
    <filterColumn colId="2" hiddenButton="1"/>
    <filterColumn colId="3" hiddenButton="1"/>
  </autoFilter>
  <tableColumns count="4">
    <tableColumn id="1" name="Industry category" dataDxfId="495"/>
    <tableColumn id="2" name="All average transaction spend (£)" dataDxfId="494" dataCellStyle="Comma"/>
    <tableColumn id="4" name="Average transacion spend in businesses required to close by 2020 Regulations (£)" dataDxfId="493" dataCellStyle="Comma"/>
    <tableColumn id="5" name="Percentage difference (%)" dataDxfId="492" dataCellStyle="Percent"/>
  </tableColumns>
  <tableStyleInfo showFirstColumn="0" showLastColumn="0" showRowStripes="1" showColumnStripes="0"/>
</table>
</file>

<file path=xl/tables/table27.xml><?xml version="1.0" encoding="utf-8"?>
<table xmlns="http://schemas.openxmlformats.org/spreadsheetml/2006/main" id="33" name="Traffic_count_NI_IE_border" displayName="Traffic_count_NI_IE_border" ref="A8:J112" totalsRowShown="0" headerRowDxfId="491" dataDxfId="490" tableBorderDxfId="489">
  <autoFilter ref="A8:J1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olling 12 Months (ending in month)" dataDxfId="488"/>
    <tableColumn id="2" name="Car" dataDxfId="487"/>
    <tableColumn id="3" name="LGV" dataDxfId="486"/>
    <tableColumn id="4" name="HGV-RIG" dataDxfId="485"/>
    <tableColumn id="5" name="HGV-ART" dataDxfId="484"/>
    <tableColumn id="6" name="Bus" dataDxfId="483"/>
    <tableColumn id="7" name="Caravan" dataDxfId="482"/>
    <tableColumn id="8" name="Motorbike" dataDxfId="481"/>
    <tableColumn id="9" name="Total " dataDxfId="480"/>
    <tableColumn id="10" name="% Change with same month in previous year" dataDxfId="479" dataCellStyle="Percent"/>
  </tableColumns>
  <tableStyleInfo showFirstColumn="0" showLastColumn="0" showRowStripes="1" showColumnStripes="0"/>
</table>
</file>

<file path=xl/tables/table28.xml><?xml version="1.0" encoding="utf-8"?>
<table xmlns="http://schemas.openxmlformats.org/spreadsheetml/2006/main" id="34" name="Change_in_traffic_NI_IE_Border" displayName="Change_in_traffic_NI_IE_Border" ref="A8:I100" totalsRowShown="0" headerRowDxfId="478" dataDxfId="477" tableBorderDxfId="476" dataCellStyle="Percent">
  <autoFilter ref="A8:I1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nnual % Change to the period - " dataDxfId="475"/>
    <tableColumn id="2" name="Car" dataDxfId="474" dataCellStyle="Percent">
      <calculatedColumnFormula>('NI IE Traffic'!B21-'NI IE Traffic'!B9)/'NI IE Traffic'!B9</calculatedColumnFormula>
    </tableColumn>
    <tableColumn id="3" name="LGV" dataDxfId="473" dataCellStyle="Percent">
      <calculatedColumnFormula>('NI IE Traffic'!C21-'NI IE Traffic'!C9)/'NI IE Traffic'!C9</calculatedColumnFormula>
    </tableColumn>
    <tableColumn id="4" name="HGV-RIG" dataDxfId="472" dataCellStyle="Percent">
      <calculatedColumnFormula>('NI IE Traffic'!D21-'NI IE Traffic'!D9)/'NI IE Traffic'!D9</calculatedColumnFormula>
    </tableColumn>
    <tableColumn id="5" name="HGV-ART" dataDxfId="471" dataCellStyle="Percent">
      <calculatedColumnFormula>('NI IE Traffic'!E21-'NI IE Traffic'!E9)/'NI IE Traffic'!E9</calculatedColumnFormula>
    </tableColumn>
    <tableColumn id="6" name="Bus" dataDxfId="470" dataCellStyle="Percent">
      <calculatedColumnFormula>('NI IE Traffic'!F21-'NI IE Traffic'!F9)/'NI IE Traffic'!F9</calculatedColumnFormula>
    </tableColumn>
    <tableColumn id="7" name="Caravan" dataDxfId="469" dataCellStyle="Percent">
      <calculatedColumnFormula>('NI IE Traffic'!G21-'NI IE Traffic'!G9)/'NI IE Traffic'!G9</calculatedColumnFormula>
    </tableColumn>
    <tableColumn id="8" name="Motorbike" dataDxfId="468" dataCellStyle="Percent">
      <calculatedColumnFormula>('NI IE Traffic'!H21-'NI IE Traffic'!H9)/'NI IE Traffic'!H9</calculatedColumnFormula>
    </tableColumn>
    <tableColumn id="9" name="Total " dataDxfId="467" dataCellStyle="Percent">
      <calculatedColumnFormula>('NI IE Traffic'!I21-'NI IE Traffic'!I9)/'NI IE Traffic'!I9</calculatedColumnFormula>
    </tableColumn>
  </tableColumns>
  <tableStyleInfo showFirstColumn="0" showLastColumn="0" showRowStripes="1" showColumnStripes="0"/>
</table>
</file>

<file path=xl/tables/table29.xml><?xml version="1.0" encoding="utf-8"?>
<table xmlns="http://schemas.openxmlformats.org/spreadsheetml/2006/main" id="15" name="hotel_rooms_sold" displayName="hotel_rooms_sold" ref="A8:C101" totalsRowShown="0" tableBorderDxfId="466">
  <autoFilter ref="A8:C101">
    <filterColumn colId="0" hiddenButton="1"/>
    <filterColumn colId="1" hiddenButton="1"/>
    <filterColumn colId="2" hiddenButton="1"/>
  </autoFilter>
  <tableColumns count="3">
    <tableColumn id="1" name="Timeframe" dataDxfId="465"/>
    <tableColumn id="2" name="Estimated Rooms sold in Hotels" dataDxfId="464" dataCellStyle="Comma"/>
    <tableColumn id="3" name="% Change year on year" dataDxfId="463" dataCellStyle="Percent"/>
  </tableColumns>
  <tableStyleInfo showFirstColumn="0" showLastColumn="0" showRowStripes="1" showColumnStripes="0"/>
</table>
</file>

<file path=xl/tables/table3.xml><?xml version="1.0" encoding="utf-8"?>
<table xmlns="http://schemas.openxmlformats.org/spreadsheetml/2006/main" id="17" name="Air_Passenger_Flow" displayName="Air_Passenger_Flow" ref="A8:I135" totalsRowShown="0" headerRowDxfId="943" dataDxfId="942" tableBorderDxfId="941" headerRowCellStyle="Normal 5" dataCellStyle="Comma 3">
  <autoFilter ref="A8:I1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Column1" dataDxfId="940" dataCellStyle="Normal 5"/>
    <tableColumn id="5" name="All NI Airports" dataDxfId="939" dataCellStyle="Comma 3"/>
    <tableColumn id="11" name="% change year on year through All NI Airports" dataDxfId="938" dataCellStyle="Comma 3"/>
    <tableColumn id="6" name="   George Best Belfast City Airport" dataDxfId="937" dataCellStyle="Comma 3"/>
    <tableColumn id="12" name="% change year on year through George Best Belfast City Airport" dataDxfId="936" dataCellStyle="Comma 3"/>
    <tableColumn id="7" name="   Belfast International Airport" dataDxfId="935" dataCellStyle="Comma 3"/>
    <tableColumn id="13" name="% change year on year through Belfast international Airport" dataDxfId="934" dataCellStyle="Comma 3"/>
    <tableColumn id="8" name="   City of Derry Airport" dataDxfId="933" dataCellStyle="Comma 3"/>
    <tableColumn id="14" name="% change year on year through City of Derry Airport" dataDxfId="932" dataCellStyle="Comma 3"/>
  </tableColumns>
  <tableStyleInfo showFirstColumn="0" showLastColumn="0" showRowStripes="1" showColumnStripes="0"/>
</table>
</file>

<file path=xl/tables/table30.xml><?xml version="1.0" encoding="utf-8"?>
<table xmlns="http://schemas.openxmlformats.org/spreadsheetml/2006/main" id="16" name="BandB_Rooms_Sold" displayName="BandB_Rooms_Sold" ref="A8:C101" totalsRowShown="0" headerRowDxfId="462" dataDxfId="461" tableBorderDxfId="460">
  <autoFilter ref="A8:C101">
    <filterColumn colId="0" hiddenButton="1"/>
    <filterColumn colId="1" hiddenButton="1"/>
    <filterColumn colId="2" hiddenButton="1"/>
  </autoFilter>
  <tableColumns count="3">
    <tableColumn id="1" name="Timeframe" dataDxfId="459"/>
    <tableColumn id="2" name="Estimated rooms sold in B&amp;Bs/Guesthouses and Guest Accommodation (12 months rolling data)" dataDxfId="458" dataCellStyle="Comma"/>
    <tableColumn id="3" name="% Change year on year" dataDxfId="457" dataCellStyle="Percent"/>
  </tableColumns>
  <tableStyleInfo showFirstColumn="0" showLastColumn="0" showRowStripes="1" showColumnStripes="0"/>
</table>
</file>

<file path=xl/tables/table31.xml><?xml version="1.0" encoding="utf-8"?>
<table xmlns="http://schemas.openxmlformats.org/spreadsheetml/2006/main" id="42" name="Table42" displayName="Table42" ref="A7:H18" totalsRowShown="0" headerRowDxfId="221" dataDxfId="220" tableBorderDxfId="219">
  <autoFilter ref="A7:H1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ocal Government District" dataDxfId="218"/>
    <tableColumn id="2" name="Retail and recreation" dataDxfId="217"/>
    <tableColumn id="3" name="Supermarket and pharmacy" dataDxfId="216"/>
    <tableColumn id="4" name="Parks" dataDxfId="215"/>
    <tableColumn id="5" name="Public Transport" dataDxfId="214"/>
    <tableColumn id="6" name="Workplaces" dataDxfId="213"/>
    <tableColumn id="7" name="Residential" dataDxfId="212"/>
    <tableColumn id="8" name="Link to report" dataDxfId="211"/>
  </tableColumns>
  <tableStyleInfo showFirstColumn="0" showLastColumn="0" showRowStripes="1" showColumnStripes="0"/>
</table>
</file>

<file path=xl/tables/table32.xml><?xml version="1.0" encoding="utf-8"?>
<table xmlns="http://schemas.openxmlformats.org/spreadsheetml/2006/main" id="31" name="Travel_Survey_NISRA" displayName="Travel_Survey_NISRA" ref="A7:H23" totalsRowShown="0" headerRowDxfId="456" dataDxfId="454" headerRowBorderDxfId="455" tableBorderDxfId="453" headerRowCellStyle="Normal 7">
  <autoFilter ref="A7:H2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Journey purpose [note 1]" dataDxfId="452"/>
    <tableColumn id="2" name="2014-2016" dataDxfId="451" dataCellStyle="Normal 7"/>
    <tableColumn id="3" name="2015-2017" dataDxfId="450" dataCellStyle="Normal 7"/>
    <tableColumn id="4" name="2016-2018" dataDxfId="449" dataCellStyle="Normal 7"/>
    <tableColumn id="5" name="2017-2019" dataDxfId="448" dataCellStyle="Normal 7"/>
    <tableColumn id="6" name="% of trips by journey purpose (2017-2019)" dataDxfId="447" dataCellStyle="Normal 7"/>
    <tableColumn id="7" name="2020 [note 2]" dataDxfId="446" dataCellStyle="Normal 7"/>
    <tableColumn id="8" name="% of trips by journey purpose 2020 [note 2]" dataDxfId="445" dataCellStyle="Normal 7"/>
  </tableColumns>
  <tableStyleInfo showFirstColumn="0" showLastColumn="0" showRowStripes="1" showColumnStripes="0"/>
</table>
</file>

<file path=xl/tables/table33.xml><?xml version="1.0" encoding="utf-8"?>
<table xmlns="http://schemas.openxmlformats.org/spreadsheetml/2006/main" id="66" name="NI_Intention_to_Travel" displayName="NI_Intention_to_Travel" ref="A7:G11" totalsRowShown="0" headerRowDxfId="444" dataDxfId="443">
  <autoFilter ref="A7:G1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Destination" dataDxfId="442"/>
    <tableColumn id="2" name="0 to 3 months" dataDxfId="441" dataCellStyle="Percent"/>
    <tableColumn id="3" name="4 to 6 months" dataDxfId="440" dataCellStyle="Percent"/>
    <tableColumn id="4" name="7 to 9 months" dataDxfId="439" dataCellStyle="Percent"/>
    <tableColumn id="5" name="10 to 12 months" dataDxfId="438" dataCellStyle="Percent"/>
    <tableColumn id="6" name="More than a year away" dataDxfId="437" dataCellStyle="Percent"/>
    <tableColumn id="7" name="Not thinking of one?" dataDxfId="436" dataCellStyle="Percent"/>
  </tableColumns>
  <tableStyleInfo showFirstColumn="0" showLastColumn="0" showRowStripes="1" showColumnStripes="0"/>
</table>
</file>

<file path=xl/tables/table34.xml><?xml version="1.0" encoding="utf-8"?>
<table xmlns="http://schemas.openxmlformats.org/spreadsheetml/2006/main" id="56" name="Redundancies" displayName="Redundancies" ref="A10:C158" totalsRowShown="0" tableBorderDxfId="435">
  <autoFilter ref="A10:C158">
    <filterColumn colId="0" hiddenButton="1"/>
    <filterColumn colId="1" hiddenButton="1"/>
    <filterColumn colId="2" hiddenButton="1"/>
  </autoFilter>
  <tableColumns count="3">
    <tableColumn id="1" name="Month" dataDxfId="434"/>
    <tableColumn id="2" name="Confirmed Redundancies within SIC I (Accommodation and food service activities)" dataDxfId="433" dataCellStyle="Comma"/>
    <tableColumn id="3" name="Redundancies in Northern Ireland" dataDxfId="432" dataCellStyle="Comma"/>
  </tableColumns>
  <tableStyleInfo showFirstColumn="0" showLastColumn="0" showRowStripes="1" showColumnStripes="0"/>
</table>
</file>

<file path=xl/tables/table35.xml><?xml version="1.0" encoding="utf-8"?>
<table xmlns="http://schemas.openxmlformats.org/spreadsheetml/2006/main" id="52" name="Overseas_travellers_understand_UK_Restrictions" displayName="Overseas_travellers_understand_UK_Restrictions" ref="A5:O10" totalsRowShown="0" headerRowDxfId="431" dataDxfId="430" tableBorderDxfId="429" dataCellStyle="Percent">
  <autoFilter ref="A5:O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dataDxfId="428"/>
    <tableColumn id="2" name="Feb-21" dataDxfId="427" dataCellStyle="Percent"/>
    <tableColumn id="3" name="Mar-21" dataDxfId="426" dataCellStyle="Percent"/>
    <tableColumn id="4" name="Apr-21" dataDxfId="425" dataCellStyle="Percent"/>
    <tableColumn id="5" name="May-21" dataDxfId="424" dataCellStyle="Percent"/>
    <tableColumn id="6" name="Jun-21" dataDxfId="423" dataCellStyle="Percent"/>
    <tableColumn id="7" name="Jul-21" dataDxfId="422" dataCellStyle="Percent"/>
    <tableColumn id="8" name="Aug-21" dataDxfId="421" dataCellStyle="Percent"/>
    <tableColumn id="9" name="Sep-21" dataDxfId="420" dataCellStyle="Percent"/>
    <tableColumn id="10" name="Oct-21" dataDxfId="419" dataCellStyle="Percent"/>
    <tableColumn id="11" name="Nov-21" dataDxfId="418" dataCellStyle="Percent"/>
    <tableColumn id="12" name="Dec-21" dataDxfId="417" dataCellStyle="Percent"/>
    <tableColumn id="13" name="Jan-22" dataDxfId="416" dataCellStyle="Percent"/>
    <tableColumn id="14" name="Feb-22" dataDxfId="415" dataCellStyle="Percent"/>
    <tableColumn id="15" name="Mar-22" dataDxfId="414" dataCellStyle="Percent"/>
  </tableColumns>
  <tableStyleInfo showFirstColumn="0" showLastColumn="0" showRowStripes="1" showColumnStripes="0"/>
</table>
</file>

<file path=xl/tables/table36.xml><?xml version="1.0" encoding="utf-8"?>
<table xmlns="http://schemas.openxmlformats.org/spreadsheetml/2006/main" id="51" name="UK_Residents_follow_overseas_restrictions" displayName="UK_Residents_follow_overseas_restrictions" ref="A6:O12" totalsRowShown="0" headerRowDxfId="413" dataDxfId="412" tableBorderDxfId="411" dataCellStyle="Percent">
  <autoFilter ref="A6:O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dataDxfId="410"/>
    <tableColumn id="2" name="Feb-21" dataDxfId="409" dataCellStyle="Percent"/>
    <tableColumn id="3" name="Mar-21" dataDxfId="408" dataCellStyle="Percent"/>
    <tableColumn id="4" name="Apr-21" dataDxfId="407" dataCellStyle="Percent"/>
    <tableColumn id="5" name="May-21" dataDxfId="406" dataCellStyle="Percent"/>
    <tableColumn id="6" name="Jun-21" dataDxfId="405" dataCellStyle="Percent"/>
    <tableColumn id="7" name="Jul-21" dataDxfId="404" dataCellStyle="Percent"/>
    <tableColumn id="8" name="Aug-21" dataDxfId="403" dataCellStyle="Percent"/>
    <tableColumn id="9" name="Sep-21" dataDxfId="402" dataCellStyle="Percent"/>
    <tableColumn id="10" name="Oct-21" dataDxfId="401" dataCellStyle="Percent"/>
    <tableColumn id="11" name="Nov-21" dataDxfId="400" dataCellStyle="Percent"/>
    <tableColumn id="12" name="Dec-21" dataDxfId="399" dataCellStyle="Percent"/>
    <tableColumn id="13" name="Jan-22" dataDxfId="398" dataCellStyle="Percent"/>
    <tableColumn id="14" name="Feb-22" dataDxfId="397" dataCellStyle="Percent"/>
    <tableColumn id="15" name="Mar-22" dataDxfId="396" dataCellStyle="Percent"/>
  </tableColumns>
  <tableStyleInfo showFirstColumn="0" showLastColumn="0" showRowStripes="1" showColumnStripes="0"/>
</table>
</file>

<file path=xl/tables/table37.xml><?xml version="1.0" encoding="utf-8"?>
<table xmlns="http://schemas.openxmlformats.org/spreadsheetml/2006/main" id="49" name="Travellers_testing_UK" displayName="Travellers_testing_UK" ref="A5:O10" totalsRowShown="0" headerRowDxfId="395" dataDxfId="394" tableBorderDxfId="393" dataCellStyle="Percent">
  <autoFilter ref="A5:O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UK Residents)" dataDxfId="392"/>
    <tableColumn id="2" name="Feb-21" dataDxfId="391" dataCellStyle="Percent"/>
    <tableColumn id="3" name="Mar-21" dataDxfId="390" dataCellStyle="Percent"/>
    <tableColumn id="4" name="Apr-21" dataDxfId="389" dataCellStyle="Percent"/>
    <tableColumn id="5" name="May-21" dataDxfId="388" dataCellStyle="Percent"/>
    <tableColumn id="6" name="Jun-21" dataDxfId="387" dataCellStyle="Percent"/>
    <tableColumn id="7" name="Jul-21" dataDxfId="386" dataCellStyle="Percent"/>
    <tableColumn id="8" name="Aug-21" dataDxfId="385" dataCellStyle="Percent"/>
    <tableColumn id="9" name="Sep-21" dataDxfId="384" dataCellStyle="Percent"/>
    <tableColumn id="10" name="Oct-21" dataDxfId="383" dataCellStyle="Percent"/>
    <tableColumn id="11" name="Nov-21" dataDxfId="382" dataCellStyle="Percent"/>
    <tableColumn id="12" name="Dec-21" dataDxfId="381" dataCellStyle="Percent"/>
    <tableColumn id="13" name="Jan-22" dataDxfId="380" dataCellStyle="Percent"/>
    <tableColumn id="14" name="Feb-22" dataDxfId="379" dataCellStyle="Percent"/>
    <tableColumn id="15" name="Mar-22" dataDxfId="378" dataCellStyle="Percent"/>
  </tableColumns>
  <tableStyleInfo showFirstColumn="0" showLastColumn="0" showRowStripes="1" showColumnStripes="0"/>
</table>
</file>

<file path=xl/tables/table38.xml><?xml version="1.0" encoding="utf-8"?>
<table xmlns="http://schemas.openxmlformats.org/spreadsheetml/2006/main" id="50" name="Travellers_Testing_Overseas" displayName="Travellers_Testing_Overseas" ref="A11:O16" totalsRowShown="0" headerRowDxfId="377" dataDxfId="376" tableBorderDxfId="375" dataCellStyle="Percent">
  <autoFilter ref="A11:O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Overseas Residents)" dataDxfId="374"/>
    <tableColumn id="2" name="Feb-21" dataDxfId="373" dataCellStyle="Percent"/>
    <tableColumn id="3" name="Mar-21" dataDxfId="372" dataCellStyle="Percent"/>
    <tableColumn id="4" name="Apr-21" dataDxfId="371" dataCellStyle="Percent"/>
    <tableColumn id="5" name="May-21" dataDxfId="370" dataCellStyle="Percent"/>
    <tableColumn id="6" name="Jun-21" dataDxfId="369" dataCellStyle="Percent"/>
    <tableColumn id="7" name="Jul-21" dataDxfId="368" dataCellStyle="Percent"/>
    <tableColumn id="8" name="Aug-21" dataDxfId="367" dataCellStyle="Percent"/>
    <tableColumn id="9" name="Sep-21" dataDxfId="366" dataCellStyle="Percent"/>
    <tableColumn id="10" name="Oct-21" dataDxfId="365" dataCellStyle="Percent"/>
    <tableColumn id="11" name="Nov-21" dataDxfId="364" dataCellStyle="Percent"/>
    <tableColumn id="12" name="Dec-21" dataDxfId="363" dataCellStyle="Percent"/>
    <tableColumn id="13" name="Jan-22" dataDxfId="362" dataCellStyle="Percent"/>
    <tableColumn id="14" name="Feb-22" dataDxfId="361" dataCellStyle="Percent"/>
    <tableColumn id="15" name="Mar-22" dataDxfId="360" dataCellStyle="Percent"/>
  </tableColumns>
  <tableStyleInfo showFirstColumn="0" showLastColumn="0" showRowStripes="1" showColumnStripes="0"/>
</table>
</file>

<file path=xl/tables/table39.xml><?xml version="1.0" encoding="utf-8"?>
<table xmlns="http://schemas.openxmlformats.org/spreadsheetml/2006/main" id="45" name="Safe_Journey_UK_Residents" displayName="Safe_Journey_UK_Residents" ref="A6:J13" totalsRowShown="0" headerRowDxfId="359" dataDxfId="358" tableBorderDxfId="357" dataCellStyle="Percent">
  <autoFilter ref="A6:J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UK Residents)" dataDxfId="356"/>
    <tableColumn id="2" name="Feb-21" dataDxfId="355" dataCellStyle="Percent"/>
    <tableColumn id="3" name="Mar-21" dataDxfId="354" dataCellStyle="Percent"/>
    <tableColumn id="4" name="Apr-21" dataDxfId="353" dataCellStyle="Percent"/>
    <tableColumn id="5" name="May-21" dataDxfId="352" dataCellStyle="Percent"/>
    <tableColumn id="6" name="Jun-21" dataDxfId="351" dataCellStyle="Percent"/>
    <tableColumn id="7" name="Jul-21" dataDxfId="350" dataCellStyle="Percent"/>
    <tableColumn id="8" name="Aug-21" dataDxfId="349" dataCellStyle="Percent"/>
    <tableColumn id="9" name="Sep-21" dataDxfId="348" dataCellStyle="Percent"/>
    <tableColumn id="12" name="Oct-21" dataDxfId="347" dataCellStyle="Percent"/>
  </tableColumns>
  <tableStyleInfo showFirstColumn="0" showLastColumn="0" showRowStripes="1" showColumnStripes="0"/>
</table>
</file>

<file path=xl/tables/table4.xml><?xml version="1.0" encoding="utf-8"?>
<table xmlns="http://schemas.openxmlformats.org/spreadsheetml/2006/main" id="18" name="Table18" displayName="Table18" ref="A8:O147" totalsRowShown="0" headerRowDxfId="931" dataDxfId="930" tableBorderDxfId="929" headerRowCellStyle="Normal 2 2" dataCellStyle="Comma 2">
  <autoFilter ref="A8:O1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928" dataCellStyle="Normal 2 2"/>
    <tableColumn id="2" name="All UK Airports" dataDxfId="927" dataCellStyle="Comma 2"/>
    <tableColumn id="3" name="% Change year on year (All UK Airports)" dataDxfId="926" dataCellStyle="Comma 2"/>
    <tableColumn id="4" name="   Heathrow" dataDxfId="925" dataCellStyle="Comma 2"/>
    <tableColumn id="5" name="% Change year on year (Heathrow)" dataDxfId="924" dataCellStyle="Comma 2"/>
    <tableColumn id="6" name="   All GB Airports (incl. Heathrow)" dataDxfId="923" dataCellStyle="Comma 2"/>
    <tableColumn id="7" name="% Change year on year (All GB Airports)" dataDxfId="922" dataCellStyle="Comma 2"/>
    <tableColumn id="8" name="All NI Airports" dataDxfId="921" dataCellStyle="Comma 2"/>
    <tableColumn id="9" name="% Change year on year (All NI Airports)" dataDxfId="920" dataCellStyle="Comma 2"/>
    <tableColumn id="10" name="   George Best Belfast City Airport" dataDxfId="919" dataCellStyle="Comma 2"/>
    <tableColumn id="11" name="% Change year on year (George Best Belfast City Airport)" dataDxfId="918" dataCellStyle="Comma 2"/>
    <tableColumn id="12" name="   Belfast International Airport" dataDxfId="917" dataCellStyle="Comma 2"/>
    <tableColumn id="13" name="% Change year on year (Belfast International Airport)" dataDxfId="916" dataCellStyle="Comma 2"/>
    <tableColumn id="14" name="   City of Derry Airport" dataDxfId="915" dataCellStyle="Comma 2"/>
    <tableColumn id="15" name="% Change year on year (City of Derry Airport)" dataDxfId="914" dataCellStyle="Comma 2"/>
  </tableColumns>
  <tableStyleInfo showFirstColumn="0" showLastColumn="0" showRowStripes="1" showColumnStripes="0"/>
</table>
</file>

<file path=xl/tables/table40.xml><?xml version="1.0" encoding="utf-8"?>
<table xmlns="http://schemas.openxmlformats.org/spreadsheetml/2006/main" id="46" name="Safe_Journey_Overseas" displayName="Safe_Journey_Overseas" ref="A14:J21" totalsRowShown="0" headerRowDxfId="346" dataDxfId="345" tableBorderDxfId="344" dataCellStyle="Percent">
  <autoFilter ref="A14:J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Overseas Residents)" dataDxfId="343"/>
    <tableColumn id="2" name="Feb-21" dataDxfId="342" dataCellStyle="Percent"/>
    <tableColumn id="3" name="Mar-21" dataDxfId="341" dataCellStyle="Percent"/>
    <tableColumn id="4" name="Apr-21" dataDxfId="340" dataCellStyle="Percent"/>
    <tableColumn id="5" name="May-21" dataDxfId="339" dataCellStyle="Percent"/>
    <tableColumn id="6" name="Jun-21" dataDxfId="338" dataCellStyle="Percent"/>
    <tableColumn id="7" name="Jul-21" dataDxfId="337" dataCellStyle="Percent"/>
    <tableColumn id="8" name="Aug-21" dataDxfId="336" dataCellStyle="Percent"/>
    <tableColumn id="9" name="Sep-21" dataDxfId="335" dataCellStyle="Percent"/>
    <tableColumn id="10" name="Oct-21" dataDxfId="334" dataCellStyle="Percent"/>
  </tableColumns>
  <tableStyleInfo showFirstColumn="0" showLastColumn="0" showRowStripes="1" showColumnStripes="0"/>
</table>
</file>

<file path=xl/tables/table41.xml><?xml version="1.0" encoding="utf-8"?>
<table xmlns="http://schemas.openxmlformats.org/spreadsheetml/2006/main" id="47" name="Safe_Airports_UK" displayName="Safe_Airports_UK" ref="A6:J13" totalsRowShown="0" headerRowDxfId="333" dataDxfId="332" tableBorderDxfId="331" dataCellStyle="Percent">
  <autoFilter ref="A6:J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UK Residents)" dataDxfId="330"/>
    <tableColumn id="2" name="Feb-21" dataDxfId="329" dataCellStyle="Percent"/>
    <tableColumn id="3" name="Mar-21" dataDxfId="328" dataCellStyle="Percent"/>
    <tableColumn id="4" name="Apr-21" dataDxfId="327" dataCellStyle="Percent"/>
    <tableColumn id="5" name="May-21" dataDxfId="326" dataCellStyle="Percent"/>
    <tableColumn id="6" name="Jun-21" dataDxfId="325" dataCellStyle="Percent"/>
    <tableColumn id="7" name="Jul-21" dataDxfId="324" dataCellStyle="Percent"/>
    <tableColumn id="8" name="Aug-21" dataDxfId="323" dataCellStyle="Percent"/>
    <tableColumn id="9" name="Sep-21" dataDxfId="322" dataCellStyle="Percent"/>
    <tableColumn id="12" name="Oct-21" dataDxfId="321" dataCellStyle="Percent"/>
  </tableColumns>
  <tableStyleInfo showFirstColumn="0" showLastColumn="0" showRowStripes="1" showColumnStripes="0"/>
</table>
</file>

<file path=xl/tables/table42.xml><?xml version="1.0" encoding="utf-8"?>
<table xmlns="http://schemas.openxmlformats.org/spreadsheetml/2006/main" id="48" name="Safe_Airport_Overseas" displayName="Safe_Airport_Overseas" ref="A14:J21" totalsRowShown="0" headerRowDxfId="320" dataDxfId="319" tableBorderDxfId="318" dataCellStyle="Percent">
  <autoFilter ref="A14:J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Overseas Residents)" dataDxfId="317"/>
    <tableColumn id="2" name="Feb-21" dataDxfId="316" dataCellStyle="Percent"/>
    <tableColumn id="3" name="Mar-21" dataDxfId="315" dataCellStyle="Percent"/>
    <tableColumn id="4" name="Apr-21" dataDxfId="314" dataCellStyle="Percent"/>
    <tableColumn id="5" name="May-21" dataDxfId="313" dataCellStyle="Percent"/>
    <tableColumn id="6" name="Jun-21" dataDxfId="312" dataCellStyle="Percent"/>
    <tableColumn id="7" name="Jul-21" dataDxfId="311" dataCellStyle="Percent"/>
    <tableColumn id="8" name="Aug-21" dataDxfId="310" dataCellStyle="Percent"/>
    <tableColumn id="9" name="Sep-21" dataDxfId="309" dataCellStyle="Percent"/>
    <tableColumn id="10" name="Oct-21" dataDxfId="308" dataCellStyle="Percent"/>
  </tableColumns>
  <tableStyleInfo showFirstColumn="0" showLastColumn="0" showRowStripes="1" showColumnStripes="0"/>
</table>
</file>

<file path=xl/tables/table43.xml><?xml version="1.0" encoding="utf-8"?>
<table xmlns="http://schemas.openxmlformats.org/spreadsheetml/2006/main" id="43" name="Vaccine_UK_Residents" displayName="Vaccine_UK_Residents" ref="A5:L9" totalsRowShown="0" headerRowDxfId="307" dataDxfId="306" tableBorderDxfId="305" dataCellStyle="Percent">
  <autoFilter ref="A5:L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Response categories (UK Residents)" dataDxfId="304"/>
    <tableColumn id="2" name="Feb-21" dataDxfId="303" dataCellStyle="Percent"/>
    <tableColumn id="3" name="Mar-21" dataDxfId="302" dataCellStyle="Percent"/>
    <tableColumn id="4" name="Apr-21" dataDxfId="301" dataCellStyle="Percent"/>
    <tableColumn id="5" name="May-21" dataDxfId="300" dataCellStyle="Percent"/>
    <tableColumn id="6" name="Jun-21" dataDxfId="299" dataCellStyle="Percent"/>
    <tableColumn id="7" name="Jul-21" dataDxfId="298" dataCellStyle="Percent"/>
    <tableColumn id="8" name="Aug-21" dataDxfId="297" dataCellStyle="Percent"/>
    <tableColumn id="9" name="Sep-21" dataDxfId="296" dataCellStyle="Percent"/>
    <tableColumn id="12" name="Oct-21" dataDxfId="295" dataCellStyle="Percent"/>
    <tableColumn id="10" name="Nov-21" dataDxfId="294" dataCellStyle="Percent"/>
    <tableColumn id="11" name="Dec-21" dataDxfId="293" dataCellStyle="Percent"/>
  </tableColumns>
  <tableStyleInfo showFirstColumn="0" showLastColumn="0" showRowStripes="1" showColumnStripes="0"/>
</table>
</file>

<file path=xl/tables/table44.xml><?xml version="1.0" encoding="utf-8"?>
<table xmlns="http://schemas.openxmlformats.org/spreadsheetml/2006/main" id="44" name="Vaccine_Overseas_Residents45" displayName="Vaccine_Overseas_Residents45" ref="A10:L14" totalsRowShown="0" headerRowDxfId="292" dataDxfId="291" tableBorderDxfId="290" dataCellStyle="Percent">
  <autoFilter ref="A10:L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Response categories (Overseas residents)" dataDxfId="289"/>
    <tableColumn id="2" name="Feb-21" dataDxfId="288" dataCellStyle="Percent"/>
    <tableColumn id="3" name="Mar-21" dataDxfId="287" dataCellStyle="Percent"/>
    <tableColumn id="4" name="Apr-21" dataDxfId="286" dataCellStyle="Percent"/>
    <tableColumn id="5" name="May-21" dataDxfId="285" dataCellStyle="Percent"/>
    <tableColumn id="6" name="Jun-21" dataDxfId="284" dataCellStyle="Percent"/>
    <tableColumn id="7" name="Jul-21" dataDxfId="283" dataCellStyle="Percent"/>
    <tableColumn id="8" name="Aug-21" dataDxfId="282" dataCellStyle="Percent"/>
    <tableColumn id="9" name="Sep-21" dataDxfId="281" dataCellStyle="Percent"/>
    <tableColumn id="12" name="Oct-21" dataDxfId="280" dataCellStyle="Percent"/>
    <tableColumn id="10" name="Nov-21" dataDxfId="279" dataCellStyle="Percent"/>
    <tableColumn id="11" name="Dec-21" dataDxfId="278" dataCellStyle="Percent"/>
  </tableColumns>
  <tableStyleInfo showFirstColumn="0" showLastColumn="0" showRowStripes="1" showColumnStripes="0"/>
</table>
</file>

<file path=xl/tables/table45.xml><?xml version="1.0" encoding="utf-8"?>
<table xmlns="http://schemas.openxmlformats.org/spreadsheetml/2006/main" id="6" name="visit_tourist_attraction" displayName="visit_tourist_attraction" ref="A7:Y8" totalsRowShown="0" headerRowDxfId="277" tableBorderDxfId="276">
  <autoFilter ref="A7:Y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name="Column1"/>
    <tableColumn id="2" name="Apr-20"/>
    <tableColumn id="3" name="May-20"/>
    <tableColumn id="4" name="Jun-20"/>
    <tableColumn id="5" name="Jul-20"/>
    <tableColumn id="6" name="Aug-20"/>
    <tableColumn id="7" name="Sep-20"/>
    <tableColumn id="8" name="Oct-20"/>
    <tableColumn id="9" name="Nov-20"/>
    <tableColumn id="10" name="Dec-20"/>
    <tableColumn id="11" name="Jan-21"/>
    <tableColumn id="12" name="Feb-21"/>
    <tableColumn id="13" name="Mar-21"/>
    <tableColumn id="15" name="Apr-21" dataDxfId="275" dataCellStyle="Percent"/>
    <tableColumn id="16" name="May-21" dataDxfId="274" dataCellStyle="Percent"/>
    <tableColumn id="17" name="Jun-21" dataDxfId="273" dataCellStyle="Percent"/>
    <tableColumn id="14" name="Jul-21"/>
    <tableColumn id="18" name="Aug-21" dataDxfId="272" dataCellStyle="Percent"/>
    <tableColumn id="19" name="Sep-21" dataDxfId="271" dataCellStyle="Percent"/>
    <tableColumn id="22" name="Oct-21" dataDxfId="270" dataCellStyle="Percent"/>
    <tableColumn id="20" name="Nov-21" dataDxfId="269" dataCellStyle="Percent"/>
    <tableColumn id="21" name="Dec-21" dataDxfId="268" dataCellStyle="Percent"/>
    <tableColumn id="23" name="Jan-22" dataDxfId="267" dataCellStyle="Percent"/>
    <tableColumn id="24" name="Feb-22" dataDxfId="266" dataCellStyle="Percent"/>
    <tableColumn id="25" name="Mar-22" dataDxfId="265" dataCellStyle="Percent"/>
  </tableColumns>
  <tableStyleInfo showFirstColumn="0" showLastColumn="0" showRowStripes="1" showColumnStripes="0"/>
</table>
</file>

<file path=xl/tables/table46.xml><?xml version="1.0" encoding="utf-8"?>
<table xmlns="http://schemas.openxmlformats.org/spreadsheetml/2006/main" id="8" name="COVID_affect_your_life" displayName="COVID_affect_your_life" ref="A7:Y9" totalsRowShown="0" headerRowDxfId="264" dataDxfId="263" tableBorderDxfId="262" dataCellStyle="Percent">
  <tableColumns count="25">
    <tableColumn id="1" name="Column1" dataDxfId="261"/>
    <tableColumn id="2" name="Apr-20" dataDxfId="260" dataCellStyle="Percent"/>
    <tableColumn id="3" name="May-20" dataDxfId="259" dataCellStyle="Percent"/>
    <tableColumn id="4" name="Jun-20" dataDxfId="258" dataCellStyle="Percent"/>
    <tableColumn id="5" name="Jul-20" dataDxfId="257" dataCellStyle="Percent"/>
    <tableColumn id="6" name="Aug-20" dataDxfId="256" dataCellStyle="Percent"/>
    <tableColumn id="7" name="Sep-20" dataDxfId="255" dataCellStyle="Percent"/>
    <tableColumn id="8" name="Oct-20" dataDxfId="254" dataCellStyle="Percent"/>
    <tableColumn id="9" name="Nov-20" dataDxfId="253" dataCellStyle="Percent"/>
    <tableColumn id="10" name="Dec-20" dataDxfId="252" dataCellStyle="Percent"/>
    <tableColumn id="11" name="Jan-21" dataDxfId="251" dataCellStyle="Percent"/>
    <tableColumn id="12" name="Feb-21" dataDxfId="250" dataCellStyle="Percent"/>
    <tableColumn id="13" name="Mar-21" dataDxfId="249" dataCellStyle="Percent"/>
    <tableColumn id="18" name="Apr-21" dataDxfId="248" dataCellStyle="Percent"/>
    <tableColumn id="17" name="May-21" dataDxfId="247" dataCellStyle="Percent"/>
    <tableColumn id="16" name="Jun-21" dataDxfId="246" dataCellStyle="Percent"/>
    <tableColumn id="14" name="Jul-21" dataDxfId="245" dataCellStyle="Percent"/>
    <tableColumn id="15" name="Aug-21" dataDxfId="244" dataCellStyle="Percent"/>
    <tableColumn id="19" name="Sep-21" dataDxfId="243" dataCellStyle="Percent"/>
    <tableColumn id="20" name="Oct-21" dataDxfId="242" dataCellStyle="Percent"/>
    <tableColumn id="21" name="Nov-21" dataDxfId="241" dataCellStyle="Percent"/>
    <tableColumn id="22" name="Dec-21" dataDxfId="240" dataCellStyle="Percent"/>
    <tableColumn id="23" name="Jan-22" dataDxfId="239" dataCellStyle="Percent"/>
    <tableColumn id="24" name="Feb-22" dataDxfId="238" dataCellStyle="Percent"/>
    <tableColumn id="25" name="Mar-22" dataDxfId="237" dataCellStyle="Percent"/>
  </tableColumns>
  <tableStyleInfo showFirstColumn="0" showLastColumn="0" showRowStripes="1" showColumnStripes="0"/>
</table>
</file>

<file path=xl/tables/table47.xml><?xml version="1.0" encoding="utf-8"?>
<table xmlns="http://schemas.openxmlformats.org/spreadsheetml/2006/main" id="68" name="visit_tourist_attraction69" displayName="visit_tourist_attraction69" ref="A7:H14" totalsRowShown="0" headerRowDxfId="236" tableBorderDxfId="235">
  <autoFilter ref="A7:H1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olumn1"/>
    <tableColumn id="19" name="Sep-21" dataDxfId="234" dataCellStyle="Percent"/>
    <tableColumn id="22" name="Oct-21" dataDxfId="233" dataCellStyle="Percent"/>
    <tableColumn id="20" name="Nov-21" dataDxfId="232" dataCellStyle="Percent"/>
    <tableColumn id="21" name="Dec-21" dataDxfId="231" dataCellStyle="Percent"/>
    <tableColumn id="2" name="Jan-22" dataDxfId="230" dataCellStyle="Percent"/>
    <tableColumn id="3" name="Feb-22" dataDxfId="229" dataCellStyle="Percent"/>
    <tableColumn id="4" name="Mar-22" dataDxfId="228" dataCellStyle="Percent"/>
  </tableColumns>
  <tableStyleInfo showFirstColumn="0" showLastColumn="0" showRowStripes="1" showColumnStripes="0"/>
</table>
</file>

<file path=xl/tables/table48.xml><?xml version="1.0" encoding="utf-8"?>
<table xmlns="http://schemas.openxmlformats.org/spreadsheetml/2006/main" id="71" name="visit_tourist_attraction6972" displayName="visit_tourist_attraction6972" ref="A7:E15" totalsRowShown="0" headerRowDxfId="227" tableBorderDxfId="226">
  <autoFilter ref="A7:E15">
    <filterColumn colId="0" hiddenButton="1"/>
    <filterColumn colId="1" hiddenButton="1"/>
    <filterColumn colId="2" hiddenButton="1"/>
    <filterColumn colId="3" hiddenButton="1"/>
    <filterColumn colId="4" hiddenButton="1"/>
  </autoFilter>
  <tableColumns count="5">
    <tableColumn id="1" name="Column1"/>
    <tableColumn id="19" name="Sep-21" dataDxfId="225" dataCellStyle="Percent"/>
    <tableColumn id="22" name="Oct-21" dataDxfId="224" dataCellStyle="Percent"/>
    <tableColumn id="20" name="Nov-21" dataDxfId="223" dataCellStyle="Percent"/>
    <tableColumn id="21" name="Dec-21" dataDxfId="222" dataCellStyle="Percent"/>
  </tableColumns>
  <tableStyleInfo showFirstColumn="0" showLastColumn="0" showRowStripes="1" showColumnStripes="0"/>
</table>
</file>

<file path=xl/tables/table49.xml><?xml version="1.0" encoding="utf-8"?>
<table xmlns="http://schemas.openxmlformats.org/spreadsheetml/2006/main" id="38" name="Cruise_Ships_Monthly" displayName="Cruise_Ships_Monthly" ref="A9:I134" totalsRowShown="0" headerRowDxfId="210" headerRowBorderDxfId="209" tableBorderDxfId="208" headerRowCellStyle="Comma 10">
  <autoFilter ref="A9:I1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Month" dataDxfId="207" dataCellStyle="Normal 2 2"/>
    <tableColumn id="2" name="Ships docking in Belfast" dataDxfId="206" dataCellStyle="Comma 10"/>
    <tableColumn id="3" name="Passengers and Crew onboard ships docking in Belfast" dataDxfId="205" dataCellStyle="Comma 10"/>
    <tableColumn id="4" name="Ships docking in Londonderry" dataDxfId="204" dataCellStyle="Comma 10"/>
    <tableColumn id="5" name="Passengers and Crew onboard ships docking in Londonderry" dataDxfId="203" dataCellStyle="Comma 10"/>
    <tableColumn id="6" name="Ships docking at other locations in Northern Ireland" dataDxfId="202" dataCellStyle="Comma 10"/>
    <tableColumn id="7" name="Passengers and Crew onboard ships docking in other locations in Northern Ireland" dataDxfId="201" dataCellStyle="Comma 10"/>
    <tableColumn id="8" name="Total ships docking in Northern Ireland" dataDxfId="200" dataCellStyle="Comma 10">
      <calculatedColumnFormula>B10+D10+F10</calculatedColumnFormula>
    </tableColumn>
    <tableColumn id="9" name="Total Passengers and Crew onboard ships docking in Northern Ireland" dataDxfId="199" dataCellStyle="Comma 10">
      <calculatedColumnFormula>C10+E10+G10</calculatedColumnFormula>
    </tableColumn>
  </tableColumns>
  <tableStyleInfo showFirstColumn="0" showLastColumn="0" showRowStripes="1" showColumnStripes="0"/>
</table>
</file>

<file path=xl/tables/table5.xml><?xml version="1.0" encoding="utf-8"?>
<table xmlns="http://schemas.openxmlformats.org/spreadsheetml/2006/main" id="19" name="International_air_flow" displayName="International_air_flow" ref="A7:O146" totalsRowShown="0" headerRowDxfId="913" dataDxfId="912" tableBorderDxfId="911" headerRowCellStyle="Normal 2 2" dataCellStyle="Percent">
  <autoFilter ref="A7:O1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910" dataCellStyle="Normal 2 2"/>
    <tableColumn id="2" name="All UK Airports" dataDxfId="909" dataCellStyle="Comma"/>
    <tableColumn id="3" name="% Change year on year (All UK Airports)" dataDxfId="908" dataCellStyle="Percent"/>
    <tableColumn id="4" name="   Heathrow" dataDxfId="907" dataCellStyle="Comma"/>
    <tableColumn id="5" name="% Change year on year (Heathrow)" dataDxfId="906" dataCellStyle="Percent"/>
    <tableColumn id="6" name="   All GB Airports (incl. Heathrow)" dataDxfId="905" dataCellStyle="Comma"/>
    <tableColumn id="7" name="% Change year on year (All GB Airports)" dataDxfId="904" dataCellStyle="Percent"/>
    <tableColumn id="8" name="All NI Airports" dataDxfId="903" dataCellStyle="Comma"/>
    <tableColumn id="9" name="% Change year on year (All NI Airports)" dataDxfId="902" dataCellStyle="Percent"/>
    <tableColumn id="10" name="   George Best Belfast City Airport" dataDxfId="901" dataCellStyle="Comma"/>
    <tableColumn id="11" name="% Change year on year (George Best Belfast City Airport)" dataDxfId="900" dataCellStyle="Percent"/>
    <tableColumn id="12" name="   Belfast International Airport" dataDxfId="899" dataCellStyle="Comma"/>
    <tableColumn id="13" name="% Change year on year (Belfast International Airport)" dataDxfId="898" dataCellStyle="Percent"/>
    <tableColumn id="14" name="   City of Derry Airport" dataDxfId="897" dataCellStyle="Comma"/>
    <tableColumn id="15" name="% Change year on year (City of Derry Airport)" dataDxfId="896" dataCellStyle="Percent"/>
  </tableColumns>
  <tableStyleInfo showFirstColumn="0" showLastColumn="0" showRowStripes="1" showColumnStripes="0"/>
</table>
</file>

<file path=xl/tables/table50.xml><?xml version="1.0" encoding="utf-8"?>
<table xmlns="http://schemas.openxmlformats.org/spreadsheetml/2006/main" id="41" name="Cruise_Ships_Monthly42" displayName="Cruise_Ships_Monthly42" ref="A9:K123" totalsRowShown="0" headerRowDxfId="198" headerRowBorderDxfId="197" tableBorderDxfId="196" headerRowCellStyle="Comma 10">
  <autoFilter ref="A9:K1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Month" dataDxfId="195" dataCellStyle="Normal 2 2"/>
    <tableColumn id="2" name="Ships docking in Belfast" dataDxfId="194" dataCellStyle="Comma 10"/>
    <tableColumn id="3" name="Passengers and Crew onboard ships docking in Belfast" dataDxfId="193" dataCellStyle="Comma 10"/>
    <tableColumn id="4" name="Ships docking in Londonderry" dataDxfId="192" dataCellStyle="Comma 10"/>
    <tableColumn id="5" name="Passengers and Crew onboard ships docking in Londonderry" dataDxfId="191" dataCellStyle="Comma 10"/>
    <tableColumn id="6" name="Ships docking at other locations in Northern Ireland" dataDxfId="190" dataCellStyle="Comma 10"/>
    <tableColumn id="7" name="Passengers and Crew onboard ships docking in other locations in Northern Ireland" dataDxfId="189" dataCellStyle="Comma 10"/>
    <tableColumn id="8" name="Total ships docking in Northern Ireland" dataDxfId="188" dataCellStyle="Comma 10"/>
    <tableColumn id="9" name="Total Passengers and Crew onboard ships docking in Northern Ireland" dataDxfId="187" dataCellStyle="Comma 10"/>
    <tableColumn id="10" name="Change year on year in total ships docking in NI (%)" dataDxfId="186"/>
    <tableColumn id="11" name="Change year on year in total passengers and crew onboard ships docking in NI (%)" dataDxfId="185"/>
  </tableColumns>
  <tableStyleInfo showFirstColumn="0" showLastColumn="0" showRowStripes="1" showColumnStripes="0"/>
</table>
</file>

<file path=xl/tables/table51.xml><?xml version="1.0" encoding="utf-8"?>
<table xmlns="http://schemas.openxmlformats.org/spreadsheetml/2006/main" id="69" name="NI_Cancelled_overnight_trips" displayName="NI_Cancelled_overnight_trips" ref="A7:B9" totalsRowShown="0">
  <autoFilter ref="A7:B9">
    <filterColumn colId="0" hiddenButton="1"/>
    <filterColumn colId="1" hiddenButton="1"/>
  </autoFilter>
  <tableColumns count="2">
    <tableColumn id="1" name="Any cancelled overnight trips in your household?" dataDxfId="184"/>
    <tableColumn id="2" name="Proportion(%)" dataDxfId="183"/>
  </tableColumns>
  <tableStyleInfo showFirstColumn="0" showLastColumn="0" showRowStripes="1" showColumnStripes="0"/>
</table>
</file>

<file path=xl/tables/table52.xml><?xml version="1.0" encoding="utf-8"?>
<table xmlns="http://schemas.openxmlformats.org/spreadsheetml/2006/main" id="70" name="NI_Cancelled_overnight_trips71" displayName="NI_Cancelled_overnight_trips71" ref="A7:B11" totalsRowShown="0">
  <autoFilter ref="A7:B11">
    <filterColumn colId="0" hiddenButton="1"/>
    <filterColumn colId="1" hiddenButton="1"/>
  </autoFilter>
  <tableColumns count="2">
    <tableColumn id="1" name="If you had a cancelled overnight trip, where was it to?" dataDxfId="182"/>
    <tableColumn id="2" name="Proportion(%)" dataDxfId="181"/>
  </tableColumns>
  <tableStyleInfo showFirstColumn="0" showLastColumn="0" showRowStripes="1" showColumnStripes="0"/>
</table>
</file>

<file path=xl/tables/table53.xml><?xml version="1.0" encoding="utf-8"?>
<table xmlns="http://schemas.openxmlformats.org/spreadsheetml/2006/main" id="1" name="Persons_intend_take_trip_ROI" displayName="Persons_intend_take_trip_ROI" ref="A6:D9" totalsRowShown="0" headerRowDxfId="180" dataDxfId="179" tableBorderDxfId="178">
  <tableColumns count="4">
    <tableColumn id="1" name="Time frame for taking a trip" dataDxfId="177"/>
    <tableColumn id="2" name="Domestic" dataDxfId="176"/>
    <tableColumn id="3" name="Overseas " dataDxfId="175"/>
    <tableColumn id="4" name="Northern Ireland" dataDxfId="174"/>
  </tableColumns>
  <tableStyleInfo showFirstColumn="0" showLastColumn="0" showRowStripes="1" showColumnStripes="0"/>
</table>
</file>

<file path=xl/tables/table54.xml><?xml version="1.0" encoding="utf-8"?>
<table xmlns="http://schemas.openxmlformats.org/spreadsheetml/2006/main" id="7" name="Holiday_summer_2020" displayName="Holiday_summer_2020" ref="A5:B9" totalsRowShown="0" headerRowDxfId="173" dataDxfId="172" tableBorderDxfId="171">
  <autoFilter ref="A5:B9">
    <filterColumn colId="0" hiddenButton="1"/>
    <filterColumn colId="1" hiddenButton="1"/>
  </autoFilter>
  <tableColumns count="2">
    <tableColumn id="1" name="Column1" dataDxfId="170"/>
    <tableColumn id="2" name="Proportion who said &quot;Yes&quot;" dataDxfId="169" dataCellStyle="Percent"/>
  </tableColumns>
  <tableStyleInfo showFirstColumn="0" showLastColumn="0" showRowStripes="1" showColumnStripes="0"/>
</table>
</file>

<file path=xl/tables/table55.xml><?xml version="1.0" encoding="utf-8"?>
<table xmlns="http://schemas.openxmlformats.org/spreadsheetml/2006/main" id="61" name="NI_Summer_Holidays_2021" displayName="NI_Summer_Holidays_2021" ref="A6:I10" totalsRowShown="0" headerRowDxfId="168" dataDxfId="167" tableBorderDxfId="166">
  <autoFilter ref="A6: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ref="A6:I9">
    <sortCondition descending="1" ref="I6:I9"/>
  </sortState>
  <tableColumns count="9">
    <tableColumn id="1" name="Column1" dataDxfId="165"/>
    <tableColumn id="2" name="Proportion (%) who said &quot;Yes&quot; (Jun-21)" dataDxfId="164" dataCellStyle="Percent"/>
    <tableColumn id="3" name="Proportion (%) who said &quot;Yes&quot; (Jul-21)" dataDxfId="163" dataCellStyle="Percent"/>
    <tableColumn id="4" name="Proportion (%) who said &quot;Yes&quot; (Aug-21)" dataDxfId="162" dataCellStyle="Percent"/>
    <tableColumn id="5" name="Proportion (%) who said &quot;Yes&quot; (Sep-21)" dataDxfId="161" dataCellStyle="Percent"/>
    <tableColumn id="9" name="Proportion (%) who said &quot;Yes&quot; (Oct-21)" dataDxfId="160" dataCellStyle="Percent"/>
    <tableColumn id="8" name="Proportion (%) who said &quot;Yes&quot; (Nov-21)" dataDxfId="159" dataCellStyle="Percent"/>
    <tableColumn id="7" name="Proportion (%) who said &quot;Yes&quot; (Dec-21)" dataDxfId="158" dataCellStyle="Percent"/>
    <tableColumn id="6" name="Proportion (%) who said &quot;Yes&quot; (2021)" dataDxfId="157" dataCellStyle="Percent"/>
  </tableColumns>
  <tableStyleInfo showFirstColumn="0" showLastColumn="0" showRowStripes="1" showColumnStripes="0"/>
</table>
</file>

<file path=xl/tables/table56.xml><?xml version="1.0" encoding="utf-8"?>
<table xmlns="http://schemas.openxmlformats.org/spreadsheetml/2006/main" id="63" name="Holiday_summer_20206264" displayName="Holiday_summer_20206264" ref="A6:B10" totalsRowShown="0" headerRowDxfId="156" dataDxfId="155" tableBorderDxfId="154">
  <autoFilter ref="A6:B10"/>
  <sortState ref="A6:B9">
    <sortCondition descending="1" ref="B5:B9"/>
  </sortState>
  <tableColumns count="2">
    <tableColumn id="1" name="Column1" dataDxfId="153"/>
    <tableColumn id="6" name="Total" dataDxfId="152" dataCellStyle="Percent"/>
  </tableColumns>
  <tableStyleInfo showFirstColumn="0" showLastColumn="0" showRowStripes="1" showColumnStripes="0"/>
</table>
</file>

<file path=xl/tables/table57.xml><?xml version="1.0" encoding="utf-8"?>
<table xmlns="http://schemas.openxmlformats.org/spreadsheetml/2006/main" id="62" name="NI_Usual_Summer_hols" displayName="NI_Usual_Summer_hols" ref="A6:I10" totalsRowShown="0" headerRowDxfId="151" dataDxfId="150" tableBorderDxfId="149">
  <autoFilter ref="A6: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ref="A6:I9">
    <sortCondition descending="1" ref="I6:I9"/>
  </sortState>
  <tableColumns count="9">
    <tableColumn id="1" name="Column1" dataDxfId="148"/>
    <tableColumn id="2" name="Jun-21" dataDxfId="147" dataCellStyle="Percent"/>
    <tableColumn id="3" name="Jul-21" dataDxfId="146" dataCellStyle="Percent"/>
    <tableColumn id="4" name="Aug-21" dataDxfId="145" dataCellStyle="Percent"/>
    <tableColumn id="5" name="Sep-21" dataDxfId="144" dataCellStyle="Percent"/>
    <tableColumn id="9" name="Oct-21" dataDxfId="143" dataCellStyle="Percent"/>
    <tableColumn id="8" name="Nov-21" dataDxfId="142" dataCellStyle="Percent"/>
    <tableColumn id="7" name="Dec-21" dataDxfId="141" dataCellStyle="Percent"/>
    <tableColumn id="6" name="Total" dataDxfId="140" dataCellStyle="Percent"/>
  </tableColumns>
  <tableStyleInfo showFirstColumn="0" showLastColumn="0" showRowStripes="1" showColumnStripes="0"/>
</table>
</file>

<file path=xl/tables/table58.xml><?xml version="1.0" encoding="utf-8"?>
<table xmlns="http://schemas.openxmlformats.org/spreadsheetml/2006/main" id="64" name="Holiday_summer_2020626365" displayName="Holiday_summer_2020626365" ref="A6:D10" totalsRowShown="0" headerRowDxfId="139" dataDxfId="138" tableBorderDxfId="137">
  <autoFilter ref="A6:D10">
    <filterColumn colId="0" hiddenButton="1"/>
    <filterColumn colId="1" hiddenButton="1"/>
    <filterColumn colId="2" hiddenButton="1"/>
    <filterColumn colId="3" hiddenButton="1"/>
  </autoFilter>
  <sortState ref="A6:D9">
    <sortCondition descending="1" ref="B6:B9"/>
    <sortCondition descending="1" ref="D6:D9"/>
  </sortState>
  <tableColumns count="4">
    <tableColumn id="1" name="Column1" dataDxfId="136"/>
    <tableColumn id="2" name="Summers Pre-Coronavirus" dataDxfId="135" dataCellStyle="Percent"/>
    <tableColumn id="3" name="Summer 2020" dataDxfId="134" dataCellStyle="Percent"/>
    <tableColumn id="4" name="Summer 2021" dataDxfId="133" dataCellStyle="Percent"/>
  </tableColumns>
  <tableStyleInfo showFirstColumn="0" showLastColumn="0" showRowStripes="1" showColumnStripes="0"/>
</table>
</file>

<file path=xl/tables/table59.xml><?xml version="1.0" encoding="utf-8"?>
<table xmlns="http://schemas.openxmlformats.org/spreadsheetml/2006/main" id="9" name="COVID_affect_Friends_family" displayName="COVID_affect_Friends_family" ref="A7:F9" totalsRowShown="0" headerRowDxfId="132">
  <autoFilter ref="A7:F9">
    <filterColumn colId="0" hiddenButton="1"/>
    <filterColumn colId="1" hiddenButton="1"/>
    <filterColumn colId="2" hiddenButton="1"/>
    <filterColumn colId="3" hiddenButton="1"/>
    <filterColumn colId="4" hiddenButton="1"/>
    <filterColumn colId="5" hiddenButton="1"/>
  </autoFilter>
  <tableColumns count="6">
    <tableColumn id="1" name="Column1"/>
    <tableColumn id="2" name="Apr-20" dataDxfId="131"/>
    <tableColumn id="3" name="May-20" dataDxfId="130"/>
    <tableColumn id="4" name="Jun-20" dataDxfId="129"/>
    <tableColumn id="5" name="Jul-20" dataDxfId="128"/>
    <tableColumn id="6" name="All responses" dataDxfId="127"/>
  </tableColumns>
  <tableStyleInfo showFirstColumn="0" showLastColumn="0" showRowStripes="1" showColumnStripes="0"/>
</table>
</file>

<file path=xl/tables/table6.xml><?xml version="1.0" encoding="utf-8"?>
<table xmlns="http://schemas.openxmlformats.org/spreadsheetml/2006/main" id="2" name="departing_passengers_monthly" displayName="departing_passengers_monthly" ref="A6:DW9" totalsRowShown="0" headerRowDxfId="895" dataDxfId="894" tableBorderDxfId="893">
  <autoFilter ref="A6:DW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autoFilter>
  <tableColumns count="127">
    <tableColumn id="1" name="Column1" dataDxfId="892"/>
    <tableColumn id="2" name="Jan-12" dataDxfId="891"/>
    <tableColumn id="3" name="Feb-12" dataDxfId="890"/>
    <tableColumn id="4" name="Mar-12" dataDxfId="889"/>
    <tableColumn id="5" name="Apr-12" dataDxfId="888"/>
    <tableColumn id="6" name="May-12" dataDxfId="887"/>
    <tableColumn id="7" name="Jun-12" dataDxfId="886"/>
    <tableColumn id="8" name="Jul-12" dataDxfId="885"/>
    <tableColumn id="9" name="Aug-12" dataDxfId="884"/>
    <tableColumn id="10" name="Sep-12" dataDxfId="883"/>
    <tableColumn id="11" name="Oct-12" dataDxfId="882"/>
    <tableColumn id="12" name="Nov-12" dataDxfId="881"/>
    <tableColumn id="13" name="Dec-12" dataDxfId="880"/>
    <tableColumn id="14" name="Jan-13" dataDxfId="879"/>
    <tableColumn id="15" name="Feb-13" dataDxfId="878"/>
    <tableColumn id="16" name="Mar-13" dataDxfId="877"/>
    <tableColumn id="17" name="Apr-13" dataDxfId="876"/>
    <tableColumn id="18" name="May-13" dataDxfId="875"/>
    <tableColumn id="19" name="Jun-13" dataDxfId="874"/>
    <tableColumn id="20" name="Jul-13" dataDxfId="873"/>
    <tableColumn id="21" name="Aug-13" dataDxfId="872"/>
    <tableColumn id="22" name="Sep-13" dataDxfId="871"/>
    <tableColumn id="23" name="Oct-13" dataDxfId="870"/>
    <tableColumn id="24" name="Nov-13" dataDxfId="869"/>
    <tableColumn id="25" name="Dec-13" dataDxfId="868"/>
    <tableColumn id="26" name="Jan-14" dataDxfId="867"/>
    <tableColumn id="27" name="Feb-14" dataDxfId="866"/>
    <tableColumn id="28" name="Mar-14" dataDxfId="865"/>
    <tableColumn id="29" name="Apr-14" dataDxfId="864"/>
    <tableColumn id="30" name="May-14" dataDxfId="863"/>
    <tableColumn id="31" name="Jun-14" dataDxfId="862"/>
    <tableColumn id="32" name="Jul-14" dataDxfId="861"/>
    <tableColumn id="33" name="Aug-14" dataDxfId="860"/>
    <tableColumn id="34" name="Sep-14" dataDxfId="859"/>
    <tableColumn id="35" name="Oct-14" dataDxfId="858"/>
    <tableColumn id="36" name="Nov-14" dataDxfId="857"/>
    <tableColumn id="37" name="Dec-14" dataDxfId="856"/>
    <tableColumn id="38" name="Jan-15" dataDxfId="855"/>
    <tableColumn id="39" name="Feb-15" dataDxfId="854"/>
    <tableColumn id="40" name="Mar-15" dataDxfId="853"/>
    <tableColumn id="41" name="Apr-15" dataDxfId="852"/>
    <tableColumn id="42" name="May-15" dataDxfId="851"/>
    <tableColumn id="43" name="Jun-15" dataDxfId="850"/>
    <tableColumn id="44" name="Jul-15" dataDxfId="849"/>
    <tableColumn id="45" name="Aug-15" dataDxfId="848"/>
    <tableColumn id="46" name="Sep-15" dataDxfId="847"/>
    <tableColumn id="47" name="Oct-15" dataDxfId="846"/>
    <tableColumn id="48" name="Nov-15" dataDxfId="845"/>
    <tableColumn id="49" name="Dec-15" dataDxfId="844"/>
    <tableColumn id="50" name="Jan-16" dataDxfId="843"/>
    <tableColumn id="51" name="Feb-16" dataDxfId="842"/>
    <tableColumn id="52" name="Mar-16" dataDxfId="841"/>
    <tableColumn id="53" name="Apr-16" dataDxfId="840"/>
    <tableColumn id="54" name="May-16" dataDxfId="839"/>
    <tableColumn id="55" name="Jun-16" dataDxfId="838"/>
    <tableColumn id="56" name="Jul-16" dataDxfId="837"/>
    <tableColumn id="57" name="Aug-16" dataDxfId="836"/>
    <tableColumn id="58" name="Sep-16" dataDxfId="835"/>
    <tableColumn id="59" name="Oct-16" dataDxfId="834"/>
    <tableColumn id="60" name="Nov-16" dataDxfId="833"/>
    <tableColumn id="61" name="Dec-16" dataDxfId="832"/>
    <tableColumn id="62" name="Jan-17" dataDxfId="831" dataCellStyle="Percent 2"/>
    <tableColumn id="63" name="Feb-17" dataDxfId="830" dataCellStyle="Percent 2"/>
    <tableColumn id="64" name="Mar-17" dataDxfId="829" dataCellStyle="Percent 2"/>
    <tableColumn id="65" name="Apr-17" dataDxfId="828" dataCellStyle="Percent 2"/>
    <tableColumn id="66" name="May-17" dataDxfId="827" dataCellStyle="Percent 2"/>
    <tableColumn id="67" name="Jun-17" dataDxfId="826" dataCellStyle="Percent 2"/>
    <tableColumn id="68" name="Jul-17" dataDxfId="825" dataCellStyle="Percent 2"/>
    <tableColumn id="69" name="Aug-17" dataDxfId="824" dataCellStyle="Percent 2"/>
    <tableColumn id="70" name="Sep-17" dataDxfId="823" dataCellStyle="Percent 2"/>
    <tableColumn id="71" name="Oct-17" dataDxfId="822" dataCellStyle="Percent 2"/>
    <tableColumn id="72" name="Nov-17" dataDxfId="821" dataCellStyle="Percent 2"/>
    <tableColumn id="73" name="Dec-17" dataDxfId="820" dataCellStyle="Percent 2"/>
    <tableColumn id="74" name="Jan-18" dataDxfId="819"/>
    <tableColumn id="75" name="Feb-18" dataDxfId="818"/>
    <tableColumn id="76" name="Mar-18" dataDxfId="817"/>
    <tableColumn id="77" name="Apr-18" dataDxfId="816"/>
    <tableColumn id="78" name="May-18" dataDxfId="815"/>
    <tableColumn id="79" name="Jun-18" dataDxfId="814"/>
    <tableColumn id="80" name="Jul-18" dataDxfId="813"/>
    <tableColumn id="81" name="Aug-18" dataDxfId="812"/>
    <tableColumn id="82" name="Sep-18" dataDxfId="811"/>
    <tableColumn id="83" name="Oct-18" dataDxfId="810"/>
    <tableColumn id="84" name="Nov-18" dataDxfId="809"/>
    <tableColumn id="85" name="Dec-18" dataDxfId="808"/>
    <tableColumn id="86" name="Jan-19" dataDxfId="807"/>
    <tableColumn id="87" name="Feb-19" dataDxfId="806"/>
    <tableColumn id="88" name="Mar-19" dataDxfId="805"/>
    <tableColumn id="89" name="Apr-19" dataDxfId="804"/>
    <tableColumn id="90" name="May-19" dataDxfId="803"/>
    <tableColumn id="91" name="Jun-19" dataDxfId="802"/>
    <tableColumn id="92" name="Jul-19" dataDxfId="801"/>
    <tableColumn id="93" name="Aug-19" dataDxfId="800"/>
    <tableColumn id="94" name="Sep-19" dataDxfId="799"/>
    <tableColumn id="95" name="Oct-19" dataDxfId="798"/>
    <tableColumn id="96" name="Nov-19" dataDxfId="797"/>
    <tableColumn id="97" name="Dec-19" dataDxfId="796"/>
    <tableColumn id="98" name="Jan-20" dataDxfId="795"/>
    <tableColumn id="99" name="Feb-20" dataDxfId="794"/>
    <tableColumn id="100" name="Mar-20" dataDxfId="793"/>
    <tableColumn id="101" name="Apr-20" dataDxfId="792"/>
    <tableColumn id="102" name="May-20" dataDxfId="791"/>
    <tableColumn id="103" name="Jun-20" dataDxfId="790"/>
    <tableColumn id="104" name="Jul-20" dataDxfId="789"/>
    <tableColumn id="105" name="Aug-20" dataDxfId="788"/>
    <tableColumn id="106" name="Sep-20" dataDxfId="787"/>
    <tableColumn id="107" name="Oct-20" dataDxfId="786"/>
    <tableColumn id="108" name="Nov-20" dataDxfId="785"/>
    <tableColumn id="109" name="Dec-20" dataDxfId="784"/>
    <tableColumn id="116" name="Jan-21" dataDxfId="783"/>
    <tableColumn id="117" name="Feb-21" dataDxfId="782"/>
    <tableColumn id="121" name="Mar-21" dataDxfId="781" dataCellStyle="Percent 2"/>
    <tableColumn id="120" name="Apr-21" dataDxfId="780" dataCellStyle="Percent 2"/>
    <tableColumn id="118" name="May-21" dataDxfId="779"/>
    <tableColumn id="119" name="Jun 21" dataDxfId="778"/>
    <tableColumn id="110" name="Jul 21" dataDxfId="777"/>
    <tableColumn id="111" name="Aug 21" dataDxfId="776"/>
    <tableColumn id="112" name="Sep 21" dataDxfId="775"/>
    <tableColumn id="113" name="Oct 21" dataDxfId="774"/>
    <tableColumn id="114" name="Nov 21" dataDxfId="773"/>
    <tableColumn id="115" name="Dec 21" dataDxfId="772"/>
    <tableColumn id="122" name="Jan 22" dataDxfId="771"/>
    <tableColumn id="123" name="Feb 22" dataDxfId="770"/>
    <tableColumn id="124" name="Mar 22" dataDxfId="769"/>
    <tableColumn id="125" name="Apr 22" dataDxfId="768"/>
    <tableColumn id="127" name="May 22" dataDxfId="767"/>
    <tableColumn id="126" name="Jun 22" dataDxfId="766"/>
  </tableColumns>
  <tableStyleInfo showFirstColumn="0" showLastColumn="0" showRowStripes="1" showColumnStripes="0"/>
</table>
</file>

<file path=xl/tables/table60.xml><?xml version="1.0" encoding="utf-8"?>
<table xmlns="http://schemas.openxmlformats.org/spreadsheetml/2006/main" id="3" name="company_problems_since_COVID" displayName="company_problems_since_COVID" ref="A7:E12" totalsRowShown="0" headerRowDxfId="126" dataDxfId="125" tableBorderDxfId="124" dataCellStyle="Percent">
  <autoFilter ref="A7:E12">
    <filterColumn colId="0" hiddenButton="1"/>
    <filterColumn colId="1" hiddenButton="1"/>
    <filterColumn colId="2" hiddenButton="1"/>
    <filterColumn colId="3" hiddenButton="1"/>
    <filterColumn colId="4" hiddenButton="1"/>
  </autoFilter>
  <tableColumns count="5">
    <tableColumn id="1" name="Column1" dataDxfId="123"/>
    <tableColumn id="2" name="May-20" dataDxfId="122" dataCellStyle="Percent"/>
    <tableColumn id="3" name="Jun-20" dataDxfId="121" dataCellStyle="Percent"/>
    <tableColumn id="4" name="Jul-20" dataDxfId="120" dataCellStyle="Percent"/>
    <tableColumn id="5" name="All responses" dataDxfId="119" dataCellStyle="Percent"/>
  </tableColumns>
  <tableStyleInfo showFirstColumn="0" showLastColumn="0" showRowStripes="1" showColumnStripes="0"/>
</table>
</file>

<file path=xl/tables/table61.xml><?xml version="1.0" encoding="utf-8"?>
<table xmlns="http://schemas.openxmlformats.org/spreadsheetml/2006/main" id="5" name="visit_park_or_green_space" displayName="visit_park_or_green_space" ref="A6:G7" totalsRowShown="0" headerRowDxfId="118" dataDxfId="117" tableBorderDxfId="116" dataCellStyle="Percent">
  <autoFilter ref="A6:G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115"/>
    <tableColumn id="2" name="Apr-20" dataDxfId="114" dataCellStyle="Percent"/>
    <tableColumn id="3" name="May-20" dataDxfId="113" dataCellStyle="Percent"/>
    <tableColumn id="4" name="Jun-20" dataDxfId="112" dataCellStyle="Percent"/>
    <tableColumn id="5" name="Jul-20" dataDxfId="111" dataCellStyle="Percent"/>
    <tableColumn id="6" name="Aug-20" dataDxfId="110" dataCellStyle="Percent"/>
    <tableColumn id="7" name="All responses" dataDxfId="109" dataCellStyle="Percent"/>
  </tableColumns>
  <tableStyleInfo showFirstColumn="0" showLastColumn="0" showRowStripes="1" showColumnStripes="0"/>
</table>
</file>

<file path=xl/tables/table62.xml><?xml version="1.0" encoding="utf-8"?>
<table xmlns="http://schemas.openxmlformats.org/spreadsheetml/2006/main" id="11" name="NBI_ranking" displayName="NBI_ranking" ref="A6:G12" totalsRowShown="0" headerRowDxfId="108" dataDxfId="107" tableBorderDxfId="106">
  <autoFilter ref="A6:G1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105"/>
    <tableColumn id="2" name="2016" dataDxfId="104"/>
    <tableColumn id="3" name="2017" dataDxfId="103"/>
    <tableColumn id="4" name="2018" dataDxfId="102"/>
    <tableColumn id="5" name="2019" dataDxfId="101"/>
    <tableColumn id="6" name="2020" dataDxfId="100"/>
    <tableColumn id="7" name="2021" dataDxfId="99"/>
  </tableColumns>
  <tableStyleInfo showFirstColumn="0" showLastColumn="0" showRowStripes="1" showColumnStripes="0"/>
</table>
</file>

<file path=xl/tables/table63.xml><?xml version="1.0" encoding="utf-8"?>
<table xmlns="http://schemas.openxmlformats.org/spreadsheetml/2006/main" id="12" name="NBI_Scores" displayName="NBI_Scores" ref="A6:G12" totalsRowShown="0" headerRowDxfId="98" dataDxfId="97" tableBorderDxfId="96">
  <autoFilter ref="A6:G1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95"/>
    <tableColumn id="2" name="2016" dataDxfId="94"/>
    <tableColumn id="3" name="2017" dataDxfId="93"/>
    <tableColumn id="4" name="2018" dataDxfId="92"/>
    <tableColumn id="5" name="2019" dataDxfId="91"/>
    <tableColumn id="6" name="2020" dataDxfId="90"/>
    <tableColumn id="7" name="2021" dataDxfId="89"/>
  </tableColumns>
  <tableStyleInfo showFirstColumn="0" showLastColumn="0" showRowStripes="1" showColumnStripes="0"/>
</table>
</file>

<file path=xl/tables/table64.xml><?xml version="1.0" encoding="utf-8"?>
<table xmlns="http://schemas.openxmlformats.org/spreadsheetml/2006/main" id="13" name="NBI_COVID_Response" displayName="NBI_COVID_Response" ref="A8:C12" totalsRowShown="0" headerRowDxfId="88" dataDxfId="87" tableBorderDxfId="86">
  <autoFilter ref="A8:C12">
    <filterColumn colId="0" hiddenButton="1"/>
    <filterColumn colId="1" hiddenButton="1"/>
    <filterColumn colId="2" hiddenButton="1"/>
  </autoFilter>
  <tableColumns count="3">
    <tableColumn id="1" name="Column1" dataDxfId="85"/>
    <tableColumn id="2" name="Number of respondents" dataDxfId="84" dataCellStyle="Comma"/>
    <tableColumn id="3" name="% of total respondents" dataDxfId="83" dataCellStyle="Percent"/>
  </tableColumns>
  <tableStyleInfo showFirstColumn="0" showLastColumn="0" showRowStripes="1" showColumnStripes="0"/>
</table>
</file>

<file path=xl/tables/table65.xml><?xml version="1.0" encoding="utf-8"?>
<table xmlns="http://schemas.openxmlformats.org/spreadsheetml/2006/main" id="14" name="NBI_COVID_Response_Country_breakdown" displayName="NBI_COVID_Response_Country_breakdown" ref="A10:G31" totalsRowShown="0" tableBorderDxfId="82">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81"/>
    <tableColumn id="2" name="Comfortable (Number of responses)" dataDxfId="80" dataCellStyle="Comma"/>
    <tableColumn id="3" name="Comfortable (% of total responses)" dataDxfId="79"/>
    <tableColumn id="4" name="Neither comfortable nor uncomfortable (Number of responses)" dataDxfId="78" dataCellStyle="Comma"/>
    <tableColumn id="5" name="Neither comfortable nor uncomfortable (% of total responses)" dataDxfId="77"/>
    <tableColumn id="6" name="Uncomfortable (Number of responses)" dataDxfId="76" dataCellStyle="Comma"/>
    <tableColumn id="7" name="Uncomfortable (% of total responses)" dataDxfId="75"/>
  </tableColumns>
  <tableStyleInfo showFirstColumn="0" showLastColumn="0" showRowStripes="1" showColumnStripes="0"/>
</table>
</file>

<file path=xl/tables/table66.xml><?xml version="1.0" encoding="utf-8"?>
<table xmlns="http://schemas.openxmlformats.org/spreadsheetml/2006/main" id="55" name="Table55" displayName="Table55" ref="A11:B15" totalsRowShown="0" tableBorderDxfId="74">
  <autoFilter ref="A11:B15">
    <filterColumn colId="0" hiddenButton="1"/>
    <filterColumn colId="1" hiddenButton="1"/>
  </autoFilter>
  <tableColumns count="2">
    <tableColumn id="1" name="How rated" dataDxfId="73"/>
    <tableColumn id="2" name="% of total responses"/>
  </tableColumns>
  <tableStyleInfo showFirstColumn="0" showLastColumn="0" showRowStripes="1" showColumnStripes="0"/>
</table>
</file>

<file path=xl/tables/table67.xml><?xml version="1.0" encoding="utf-8"?>
<table xmlns="http://schemas.openxmlformats.org/spreadsheetml/2006/main" id="58" name="NBI_healthcare_country" displayName="NBI_healthcare_country" ref="A13:F34" totalsRowShown="0" headerRowDxfId="72" dataDxfId="71" tableBorderDxfId="70" dataCellStyle="style5">
  <autoFilter ref="A13:F34">
    <filterColumn colId="0" hiddenButton="1"/>
    <filterColumn colId="1" hiddenButton="1"/>
    <filterColumn colId="2" hiddenButton="1"/>
    <filterColumn colId="3" hiddenButton="1"/>
    <filterColumn colId="4" hiddenButton="1"/>
    <filterColumn colId="5" hiddenButton="1"/>
  </autoFilter>
  <tableColumns count="6">
    <tableColumn id="1" name="Country" dataDxfId="69"/>
    <tableColumn id="2" name="Mean score{note 6]" dataDxfId="68"/>
    <tableColumn id="3" name="Mean score rank[note7]" dataDxfId="67"/>
    <tableColumn id="4" name="Favourable (% of total responses)" dataDxfId="66" dataCellStyle="style5"/>
    <tableColumn id="5" name="Neither favourable nor unfavourable (% of total responses)" dataDxfId="65" dataCellStyle="style5"/>
    <tableColumn id="6" name="Unfavourable (% of total responses)" dataDxfId="64" dataCellStyle="style5"/>
  </tableColumns>
  <tableStyleInfo showFirstColumn="0" showLastColumn="0" showRowStripes="1" showColumnStripes="0"/>
</table>
</file>

<file path=xl/tables/table68.xml><?xml version="1.0" encoding="utf-8"?>
<table xmlns="http://schemas.openxmlformats.org/spreadsheetml/2006/main" id="10" name="Occupancy_COVID_questionnaire_July20" displayName="Occupancy_COVID_questionnaire_July20" ref="A10:B17" totalsRowShown="0" headerRowDxfId="63" dataDxfId="61" headerRowBorderDxfId="62" tableBorderDxfId="60">
  <autoFilter ref="A10:B17">
    <filterColumn colId="0" hiddenButton="1"/>
    <filterColumn colId="1" hiddenButton="1"/>
  </autoFilter>
  <tableColumns count="2">
    <tableColumn id="1" name="Reasons for not reopening in July 2020" dataDxfId="59"/>
    <tableColumn id="2" name="%" dataDxfId="58" dataCellStyle="Percent"/>
  </tableColumns>
  <tableStyleInfo showFirstColumn="0" showLastColumn="0" showRowStripes="1" showColumnStripes="0"/>
</table>
</file>

<file path=xl/tables/table69.xml><?xml version="1.0" encoding="utf-8"?>
<table xmlns="http://schemas.openxmlformats.org/spreadsheetml/2006/main" id="22" name="Tourism_related_industries_SIC_Codes" displayName="Tourism_related_industries_SIC_Codes" ref="A4:C47" totalsRowShown="0" headerRowDxfId="57" tableBorderDxfId="56">
  <autoFilter ref="A4:C47">
    <filterColumn colId="0" hiddenButton="1"/>
    <filterColumn colId="1" hiddenButton="1"/>
    <filterColumn colId="2" hiddenButton="1"/>
  </autoFilter>
  <tableColumns count="3">
    <tableColumn id="1" name="SIC07" dataDxfId="55"/>
    <tableColumn id="2" name="Category" dataDxfId="54"/>
    <tableColumn id="3" name="SIC07 Description" dataDxfId="53"/>
  </tableColumns>
  <tableStyleInfo showFirstColumn="0" showLastColumn="0" showRowStripes="1" showColumnStripes="0"/>
</table>
</file>

<file path=xl/tables/table7.xml><?xml version="1.0" encoding="utf-8"?>
<table xmlns="http://schemas.openxmlformats.org/spreadsheetml/2006/main" id="4" name="departing_passengers_12_monthly" displayName="departing_passengers_12_monthly" ref="A6:DL9" totalsRowShown="0" headerRowDxfId="765" dataDxfId="764" tableBorderDxfId="763">
  <autoFilter ref="A6:DL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autoFilter>
  <tableColumns count="116">
    <tableColumn id="1" name="Column1" dataDxfId="762"/>
    <tableColumn id="2" name="12 months to Dec 2012" dataDxfId="761"/>
    <tableColumn id="3" name="12 months to Jan 2013" dataDxfId="760"/>
    <tableColumn id="4" name="12 months to Feb 2013" dataDxfId="759"/>
    <tableColumn id="5" name="12 months to Mar 2013" dataDxfId="758"/>
    <tableColumn id="6" name="12 months to Apr 2013" dataDxfId="757"/>
    <tableColumn id="7" name="12 months to May 2013" dataDxfId="756"/>
    <tableColumn id="8" name="12 months to Jun 2013" dataDxfId="755"/>
    <tableColumn id="9" name="12 months to Jul 2013" dataDxfId="754"/>
    <tableColumn id="10" name="12 months to Aug 2013" dataDxfId="753"/>
    <tableColumn id="11" name="12 months to Sept 2013" dataDxfId="752"/>
    <tableColumn id="12" name="12 months to Oct 2013" dataDxfId="751"/>
    <tableColumn id="13" name="12 months to Nov 2013" dataDxfId="750"/>
    <tableColumn id="14" name="12 months to Dec 2013" dataDxfId="749"/>
    <tableColumn id="15" name="12 months to Jan 2014" dataDxfId="748"/>
    <tableColumn id="16" name="12 months to Feb 2014" dataDxfId="747"/>
    <tableColumn id="17" name="12 months to Mar 2014" dataDxfId="746"/>
    <tableColumn id="18" name="12 months to Apr 2014" dataDxfId="745"/>
    <tableColumn id="19" name="12 months to May 2014" dataDxfId="744"/>
    <tableColumn id="20" name="12 months to Jun 2014" dataDxfId="743"/>
    <tableColumn id="21" name="12 months to Jul 2014" dataDxfId="742"/>
    <tableColumn id="22" name="12 months to Aug 2014" dataDxfId="741"/>
    <tableColumn id="23" name="12 months to Sep 2014" dataDxfId="740"/>
    <tableColumn id="24" name="12 months to Oct 2014" dataDxfId="739"/>
    <tableColumn id="25" name="12 months to Nov 2014" dataDxfId="738"/>
    <tableColumn id="26" name="12 months to Dec 2014" dataDxfId="737"/>
    <tableColumn id="27" name="12 months to Jan 2015" dataDxfId="736"/>
    <tableColumn id="28" name="12 months to Feb 2015" dataDxfId="735"/>
    <tableColumn id="29" name="12 months to Mar 2015" dataDxfId="734"/>
    <tableColumn id="30" name="12 months to Apr 2015" dataDxfId="733"/>
    <tableColumn id="31" name="12 months to May 2015" dataDxfId="732"/>
    <tableColumn id="32" name="12 months to Jun 2015" dataDxfId="731"/>
    <tableColumn id="33" name="12 months to Jul 2015" dataDxfId="730"/>
    <tableColumn id="34" name="12 months to Aug 2015" dataDxfId="729"/>
    <tableColumn id="35" name="12 months to Sep 2015" dataDxfId="728"/>
    <tableColumn id="36" name="12 months to Oct 2015" dataDxfId="727"/>
    <tableColumn id="37" name="12 months to Nov 2015" dataDxfId="726"/>
    <tableColumn id="38" name="12 months to Dec 2015" dataDxfId="725"/>
    <tableColumn id="39" name="12 months to Jan 2016" dataDxfId="724"/>
    <tableColumn id="40" name="12 months to Feb 2016" dataDxfId="723"/>
    <tableColumn id="41" name="12 months to Mar 2016" dataDxfId="722"/>
    <tableColumn id="42" name="12 months to Apr 2016" dataDxfId="721"/>
    <tableColumn id="43" name="12 months to May 2016" dataDxfId="720"/>
    <tableColumn id="44" name="12 months to Jun 2016" dataDxfId="719"/>
    <tableColumn id="45" name="12 months to Jul 2016" dataDxfId="718"/>
    <tableColumn id="46" name="12 months to Aug 2016" dataDxfId="717"/>
    <tableColumn id="47" name="12 months to Sep 2016" dataDxfId="716"/>
    <tableColumn id="48" name="12 months to Oct 2016" dataDxfId="715"/>
    <tableColumn id="49" name="12 months to Nov 2016" dataDxfId="714"/>
    <tableColumn id="50" name="12 months to Dec 2016" dataDxfId="713"/>
    <tableColumn id="51" name="12 months to Jan 2017" dataDxfId="712"/>
    <tableColumn id="52" name="12 months to Feb 2017" dataDxfId="711"/>
    <tableColumn id="53" name="12 months to Mar 2017" dataDxfId="710"/>
    <tableColumn id="54" name="12 months to Apr 2017" dataDxfId="709"/>
    <tableColumn id="55" name="12 months to May 2017" dataDxfId="708"/>
    <tableColumn id="56" name="12 months to Jun 2017" dataDxfId="707"/>
    <tableColumn id="57" name="12 months to Jul 2017" dataDxfId="706"/>
    <tableColumn id="58" name="12 months to Aug 2017" dataDxfId="705"/>
    <tableColumn id="59" name="12 months to Sep 2017" dataDxfId="704"/>
    <tableColumn id="60" name="12 months to Oct 2017" dataDxfId="703"/>
    <tableColumn id="61" name="12 months to Nov 2017" dataDxfId="702"/>
    <tableColumn id="62" name="12 months to Dec 2017" dataDxfId="701"/>
    <tableColumn id="63" name="12 months to Jan 2018" dataDxfId="700"/>
    <tableColumn id="64" name="12 months to Feb 2018" dataDxfId="699"/>
    <tableColumn id="65" name="12 months to Mar 2018" dataDxfId="698"/>
    <tableColumn id="66" name="12 months to Apr 2018" dataDxfId="697"/>
    <tableColumn id="67" name="12 months to May 2018" dataDxfId="696"/>
    <tableColumn id="68" name="12 months to June 2018" dataDxfId="695"/>
    <tableColumn id="69" name="12 months to Jul 2018" dataDxfId="694"/>
    <tableColumn id="70" name="12 months to Aug 2018" dataDxfId="693"/>
    <tableColumn id="71" name="12 months to Sep 2018" dataDxfId="692"/>
    <tableColumn id="72" name="12 months to Oct 2018" dataDxfId="691"/>
    <tableColumn id="73" name="12 months to Nov 2018" dataDxfId="690"/>
    <tableColumn id="74" name="12 months to Dec 2018" dataDxfId="689"/>
    <tableColumn id="75" name="12 months to Jan 2019" dataDxfId="688"/>
    <tableColumn id="76" name="12 months to Feb 2019" dataDxfId="687"/>
    <tableColumn id="77" name="12 months to Mar 2019" dataDxfId="686"/>
    <tableColumn id="78" name="12 months to Apr 2019" dataDxfId="685"/>
    <tableColumn id="79" name="12 months to May 2019" dataDxfId="684"/>
    <tableColumn id="80" name="12 months to Jun 2019" dataDxfId="683"/>
    <tableColumn id="81" name="12 months to Jul 2019" dataDxfId="682"/>
    <tableColumn id="82" name="12 months to Aug 2019" dataDxfId="681"/>
    <tableColumn id="83" name="12 months to Sep 2019" dataDxfId="680"/>
    <tableColumn id="84" name="12 months to Oct 2019" dataDxfId="679"/>
    <tableColumn id="85" name="12 months to Nov 2019" dataDxfId="678"/>
    <tableColumn id="86" name="12 months to Dec 2019" dataDxfId="677"/>
    <tableColumn id="87" name="12 months to Jan 2020" dataDxfId="676"/>
    <tableColumn id="88" name="12 months to Feb 2020" dataDxfId="675"/>
    <tableColumn id="89" name="12 months to Mar 2020" dataDxfId="674"/>
    <tableColumn id="90" name="12 months to Apr 2020" dataDxfId="673"/>
    <tableColumn id="91" name="12 months to May 2020" dataDxfId="672"/>
    <tableColumn id="92" name="12 months to Jun 2020" dataDxfId="671"/>
    <tableColumn id="93" name="12 months to Jul 2020" dataDxfId="670"/>
    <tableColumn id="94" name="12 months to Aug 2020" dataDxfId="669"/>
    <tableColumn id="95" name="12 months to Sept 2020" dataDxfId="668"/>
    <tableColumn id="96" name="12 months to Oct 2020" dataDxfId="667"/>
    <tableColumn id="97" name="12 months to Nov 2020" dataDxfId="666"/>
    <tableColumn id="104" name="12 months to Dec 2020"/>
    <tableColumn id="103" name="12 months to Jan 2021"/>
    <tableColumn id="102" name="12 months to Feb 2021"/>
    <tableColumn id="101" name="12 months to Mar 2021"/>
    <tableColumn id="100" name="12 months to Apr 2021"/>
    <tableColumn id="99" name="12 months to May 2021"/>
    <tableColumn id="98" name="12 months to Jun 2021" dataDxfId="665"/>
    <tableColumn id="105" name="12 months to Jul 2021" dataDxfId="664"/>
    <tableColumn id="106" name="12 months to Aug 2021" dataDxfId="663"/>
    <tableColumn id="107" name="12 months to Sep 2021" dataDxfId="662"/>
    <tableColumn id="108" name="12 months to Oct 2021" dataDxfId="661"/>
    <tableColumn id="109" name="12 months to Nov 2021" dataDxfId="660"/>
    <tableColumn id="110" name="12 months to Dec 2021" dataDxfId="659"/>
    <tableColumn id="111" name="12 months to Jan 2022" dataDxfId="658"/>
    <tableColumn id="112" name="12 months to Feb 2022" dataDxfId="657"/>
    <tableColumn id="113" name="12 months to Mar 2022" dataDxfId="656"/>
    <tableColumn id="114" name="12 months to Apr 2022" dataDxfId="655"/>
    <tableColumn id="115" name="12 months to May 2022" dataDxfId="654"/>
    <tableColumn id="116" name="12 months to Jun 20222" dataDxfId="653"/>
  </tableColumns>
  <tableStyleInfo showFirstColumn="0" showLastColumn="0" showRowStripes="1" showColumnStripes="0"/>
</table>
</file>

<file path=xl/tables/table70.xml><?xml version="1.0" encoding="utf-8"?>
<table xmlns="http://schemas.openxmlformats.org/spreadsheetml/2006/main" id="23" name="Table23" displayName="Table23" ref="A6:G14" totalsRowShown="0" headerRowDxfId="52" dataDxfId="51" tableBorderDxfId="50">
  <autoFilter ref="A6: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49"/>
    <tableColumn id="2" name="2020 Full-time" dataDxfId="48"/>
    <tableColumn id="3" name="2020 Part-time" dataDxfId="47"/>
    <tableColumn id="7" name="2020 All" dataDxfId="46"/>
    <tableColumn id="6" name="2021 Full-time" dataDxfId="45"/>
    <tableColumn id="5" name="2021 Part-time" dataDxfId="44"/>
    <tableColumn id="4" name="2021 All" dataDxfId="43"/>
  </tableColumns>
  <tableStyleInfo showFirstColumn="0" showLastColumn="0" showRowStripes="1" showColumnStripes="0"/>
</table>
</file>

<file path=xl/tables/table71.xml><?xml version="1.0" encoding="utf-8"?>
<table xmlns="http://schemas.openxmlformats.org/spreadsheetml/2006/main" id="24" name="reduced_pay_furlough" displayName="reduced_pay_furlough" ref="A6:G14" totalsRowShown="0" headerRowDxfId="42" dataDxfId="41" tableBorderDxfId="40">
  <autoFilter ref="A6: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39"/>
    <tableColumn id="2" name="2020 Full-time" dataDxfId="38"/>
    <tableColumn id="3" name="2020 Part-time" dataDxfId="37"/>
    <tableColumn id="7" name="2020 All" dataDxfId="36"/>
    <tableColumn id="6" name="2021 Full-time" dataDxfId="35"/>
    <tableColumn id="5" name="2021 Part-time" dataDxfId="34"/>
    <tableColumn id="4" name="2021 All" dataDxfId="33"/>
  </tableColumns>
  <tableStyleInfo showFirstColumn="0" showLastColumn="0" showRowStripes="1" showColumnStripes="0"/>
</table>
</file>

<file path=xl/tables/table72.xml><?xml version="1.0" encoding="utf-8"?>
<table xmlns="http://schemas.openxmlformats.org/spreadsheetml/2006/main" id="25" name="furlough_tourism" displayName="furlough_tourism" ref="A11:R27" totalsRowShown="0" headerRowDxfId="32" dataDxfId="30" headerRowBorderDxfId="31" tableBorderDxfId="29">
  <autoFilter ref="A11:R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name="Column1" dataDxfId="28"/>
    <tableColumn id="2" name="May-20" dataDxfId="27"/>
    <tableColumn id="3" name="Jun-20" dataDxfId="26"/>
    <tableColumn id="4" name="Jul-20" dataDxfId="25"/>
    <tableColumn id="5" name="Aug-20" dataDxfId="24"/>
    <tableColumn id="6" name="Sep-20" dataDxfId="23"/>
    <tableColumn id="7" name="Oct-20" dataDxfId="22"/>
    <tableColumn id="8" name="Nov-20" dataDxfId="21"/>
    <tableColumn id="9" name="Dec-20" dataDxfId="20"/>
    <tableColumn id="10" name="Jan-21" dataDxfId="19"/>
    <tableColumn id="11" name="Feb-21" dataDxfId="18"/>
    <tableColumn id="12" name="Mar-21" dataDxfId="17"/>
    <tableColumn id="16" name="Apr-21" dataDxfId="16"/>
    <tableColumn id="15" name="May-21" dataDxfId="15"/>
    <tableColumn id="13" name="Jun-21" dataDxfId="14"/>
    <tableColumn id="14" name="Jul-21" dataDxfId="13"/>
    <tableColumn id="17" name="Aug-21" dataDxfId="12"/>
    <tableColumn id="18" name="Sep-21" dataDxfId="11">
      <calculatedColumnFormula>R2/R11</calculatedColumnFormula>
    </tableColumn>
  </tableColumns>
  <tableStyleInfo showFirstColumn="0" showLastColumn="0" showRowStripes="1" showColumnStripes="0"/>
</table>
</file>

<file path=xl/tables/table73.xml><?xml version="1.0" encoding="utf-8"?>
<table xmlns="http://schemas.openxmlformats.org/spreadsheetml/2006/main" id="26" name="hours_worked_tourism" displayName="hours_worked_tourism" ref="A9:P32" totalsRowShown="0" headerRowDxfId="10" tableBorderDxfId="9">
  <autoFilter ref="A9:P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2" name="Industrial category"/>
    <tableColumn id="3" name="2008"/>
    <tableColumn id="4" name="2009"/>
    <tableColumn id="5" name="2010"/>
    <tableColumn id="6" name="2011"/>
    <tableColumn id="7" name="2012"/>
    <tableColumn id="8" name="2013"/>
    <tableColumn id="9" name="2014"/>
    <tableColumn id="10" name="2015"/>
    <tableColumn id="11" name="2016"/>
    <tableColumn id="12" name="2017"/>
    <tableColumn id="13" name="2018"/>
    <tableColumn id="14" name="2019"/>
    <tableColumn id="15" name="2020"/>
    <tableColumn id="1" name="2021" dataDxfId="8"/>
    <tableColumn id="16" name="Change 2020-2021 (%)">
      <calculatedColumnFormula>(hours_worked_tourism[[#This Row],[2021]]-hours_worked_tourism[[#This Row],[2020]])/hours_worked_tourism[[#This Row],[2020]]</calculatedColumnFormula>
    </tableColumn>
  </tableColumns>
  <tableStyleInfo showFirstColumn="0" showLastColumn="0" showRowStripes="1" showColumnStripes="0"/>
</table>
</file>

<file path=xl/tables/table74.xml><?xml version="1.0" encoding="utf-8"?>
<table xmlns="http://schemas.openxmlformats.org/spreadsheetml/2006/main" id="27" name="median_pay_tourism" displayName="median_pay_tourism" ref="A9:P32" totalsRowShown="0" headerRowDxfId="7" tableBorderDxfId="6">
  <autoFilter ref="A9:P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Industrial Category" dataDxfId="5"/>
    <tableColumn id="2" name="2008" dataDxfId="4" dataCellStyle="Comma"/>
    <tableColumn id="3" name="2009"/>
    <tableColumn id="4" name="2010"/>
    <tableColumn id="5" name="2011"/>
    <tableColumn id="6" name="2012"/>
    <tableColumn id="7" name="2013"/>
    <tableColumn id="8" name="2014"/>
    <tableColumn id="9" name="2015"/>
    <tableColumn id="10" name="2016"/>
    <tableColumn id="11" name="2017"/>
    <tableColumn id="12" name="2018"/>
    <tableColumn id="13" name="2019"/>
    <tableColumn id="14" name="2020"/>
    <tableColumn id="16" name="2021"/>
    <tableColumn id="15" name="Change 2020-2021 (%)"/>
  </tableColumns>
  <tableStyleInfo showFirstColumn="0" showLastColumn="0" showRowStripes="1" showColumnStripes="0"/>
</table>
</file>

<file path=xl/tables/table75.xml><?xml version="1.0" encoding="utf-8"?>
<table xmlns="http://schemas.openxmlformats.org/spreadsheetml/2006/main" id="32" name="Motorhomes" displayName="Motorhomes" ref="A8:C21" totalsRowShown="0" tableBorderDxfId="3">
  <autoFilter ref="A8:C21">
    <filterColumn colId="0" hiddenButton="1"/>
    <filterColumn colId="1" hiddenButton="1"/>
    <filterColumn colId="2" hiddenButton="1"/>
  </autoFilter>
  <tableColumns count="3">
    <tableColumn id="1" name="Local Government District" dataDxfId="2"/>
    <tableColumn id="2" name="Licensed Motorhomes" dataDxfId="1"/>
    <tableColumn id="3" name="% owned by LGD" dataDxfId="0" dataCellStyle="Percent">
      <calculatedColumnFormula>B9/$B$21</calculatedColumnFormula>
    </tableColumn>
  </tableColumns>
  <tableStyleInfo showFirstColumn="0" showLastColumn="0" showRowStripes="1" showColumnStripes="0"/>
</table>
</file>

<file path=xl/tables/table8.xml><?xml version="1.0" encoding="utf-8"?>
<table xmlns="http://schemas.openxmlformats.org/spreadsheetml/2006/main" id="74" name="ROI_overnight_trips75" displayName="ROI_overnight_trips75" ref="A8:G46" totalsRowShown="0" headerRowDxfId="652" tableBorderDxfId="651" headerRowCellStyle="Percent">
  <tableColumns count="7">
    <tableColumn id="1" name="Column1" dataDxfId="650"/>
    <tableColumn id="2" name="Number of Overnight trips in NI by RoI residents (thousand)" dataDxfId="649" dataCellStyle="Comma"/>
    <tableColumn id="3" name="Percentage change (%) year on year on Overnight Trips by RoI residents in NI" dataDxfId="648"/>
    <tableColumn id="4" name="Number of Nights during Overnight trips by RoI residents in NI (thousand)" dataDxfId="647" dataCellStyle="Comma"/>
    <tableColumn id="5" name="Percentage change (%) year on year on Nights during overnight trips by RoI residents in NI" dataDxfId="646" dataCellStyle="Percent"/>
    <tableColumn id="6" name="Estimated Expenditure during Overnight Trips by RoI residents in NI (EURO)" dataDxfId="645" dataCellStyle="Comma"/>
    <tableColumn id="7" name="Percentage change (%) year on year in Expenditure by RoI residents in NI on overnight trips" dataDxfId="644" dataCellStyle="Percent"/>
  </tableColumns>
  <tableStyleInfo showFirstColumn="0" showLastColumn="0" showRowStripes="1" showColumnStripes="0"/>
</table>
</file>

<file path=xl/tables/table9.xml><?xml version="1.0" encoding="utf-8"?>
<table xmlns="http://schemas.openxmlformats.org/spreadsheetml/2006/main" id="37" name="SC_Forecast" displayName="SC_Forecast" ref="A5:B12" totalsRowShown="0" headerRowDxfId="643" dataDxfId="642" tableBorderDxfId="641">
  <autoFilter ref="A5:B12">
    <filterColumn colId="0" hiddenButton="1"/>
    <filterColumn colId="1" hiddenButton="1"/>
  </autoFilter>
  <tableColumns count="2">
    <tableColumn id="1" name="Forcast description" dataDxfId="640"/>
    <tableColumn id="2" name="Propotion responded (%)" dataDxfId="63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atavis.nisra.gov.uk/tourism/alternative_sources.html" TargetMode="External"/><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businessindustryandtrade/retailindustry/articles/howourspendinghaschangedsincetheendofcoronaviruscovid19restrictions/2022-07-11" TargetMode="Externa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01.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45.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05.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46.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07.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47.bin"/></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bin"/><Relationship Id="rId1" Type="http://schemas.openxmlformats.org/officeDocument/2006/relationships/hyperlink" Target="https://www.executiveoffice-ni.gov.uk/topics/statistics-and-research/nation-brands-index" TargetMode="External"/></Relationships>
</file>

<file path=xl/worksheets/_rels/sheet109.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ons.gov.uk/businessindustryandtrade/retailindustry/articles/howourspendinghaschangedsincetheendofcoronaviruscovid19restrictions/2022-07-11" TargetMode="External"/></Relationships>
</file>

<file path=xl/worksheets/_rels/sheet110.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11.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4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13.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printerSettings" Target="../printerSettings/printerSettings50.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14.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51.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116.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52.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18.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53.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printerSettings" Target="../printerSettings/printerSettings54.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22.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24.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25.xml.rels><?xml version="1.0" encoding="UTF-8" standalone="yes"?>
<Relationships xmlns="http://schemas.openxmlformats.org/package/2006/relationships"><Relationship Id="rId1" Type="http://schemas.openxmlformats.org/officeDocument/2006/relationships/hyperlink" Target="https://www.ons.gov.uk/peoplepopulationandcommunity/leisureandtourism/articles/redamberandgreentravellistsandoverseasvisitsfromtheuk/2021-06-10"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8.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34.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printerSettings" Target="../printerSettings/printerSettings19.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isra.gov.uk/publications/traffic-counts-vehicles-fifteen-main-northern-ireland-ireland-border-crossing-locations"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https://www.ons.gov.uk/businessindustryandtrade/business/businessservices/articles/recentchallengesfacedbyfoodanddrinkbusinessesandtheirimpactonprices/2022-04-04" TargetMode="External"/></Relationships>
</file>

<file path=xl/worksheets/_rels/sheet51.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8.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isra.gov.uk/publications/traffic-counts-vehicles-fifteen-main-northern-ireland-ireland-border-crossing-locations" TargetMode="Externa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67.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table" Target="../tables/table37.xml"/></Relationships>
</file>

<file path=xl/worksheets/_rels/sheet68.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table" Target="../tables/table39.xml"/><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table" Target="../tables/table41.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xecutiveoffice-ni.gov.uk/topics/statistics-and-research/nation-brands-index" TargetMode="External"/><Relationship Id="rId13" Type="http://schemas.openxmlformats.org/officeDocument/2006/relationships/hyperlink" Target="https://www.tourismni.com/industry-insights/?" TargetMode="External"/><Relationship Id="rId18" Type="http://schemas.openxmlformats.org/officeDocument/2006/relationships/hyperlink" Target="https://www.gov.uk/government/collections/hmrc-coronavirus-covid-19-statistics" TargetMode="External"/><Relationship Id="rId3" Type="http://schemas.openxmlformats.org/officeDocument/2006/relationships/hyperlink" Target="https://www.nisra.gov.uk/statistics/tourism/other-tourism-statistics" TargetMode="External"/><Relationship Id="rId21" Type="http://schemas.openxmlformats.org/officeDocument/2006/relationships/hyperlink" Target="https://www.tourismni.com/industry-insights/tourism-360/" TargetMode="External"/><Relationship Id="rId7" Type="http://schemas.openxmlformats.org/officeDocument/2006/relationships/hyperlink" Target="https://www.nisra.gov.uk/publications/traffic-counts-vehicles-fifteen-main-northern-ireland-ireland-border-crossing-locations" TargetMode="External"/><Relationship Id="rId12" Type="http://schemas.openxmlformats.org/officeDocument/2006/relationships/hyperlink" Target="https://www.google.com/covid19/mobility/" TargetMode="External"/><Relationship Id="rId17" Type="http://schemas.openxmlformats.org/officeDocument/2006/relationships/hyperlink" Target="https://www.nisra.gov.uk/statistics/annual-employee-jobs-surveys/business-register-and-employment-survey" TargetMode="External"/><Relationship Id="rId25" Type="http://schemas.openxmlformats.org/officeDocument/2006/relationships/printerSettings" Target="../printerSettings/printerSettings5.bin"/><Relationship Id="rId2" Type="http://schemas.openxmlformats.org/officeDocument/2006/relationships/hyperlink" Target="https://www.nisra.gov.uk/statistics/tourism/other-tourism-statistics" TargetMode="External"/><Relationship Id="rId16" Type="http://schemas.openxmlformats.org/officeDocument/2006/relationships/hyperlink" Target="https://www.nisra.gov.uk/statistics/business-statistics/inter-departmental-business-register" TargetMode="External"/><Relationship Id="rId20" Type="http://schemas.openxmlformats.org/officeDocument/2006/relationships/hyperlink" Target="https://www.tourismni.com/industry-insights/consumer-sentiment-analysis/" TargetMode="External"/><Relationship Id="rId1" Type="http://schemas.openxmlformats.org/officeDocument/2006/relationships/hyperlink" Target="https://www.nisra.gov.uk/statistics/tourism/hotel-occupancy-surveys" TargetMode="External"/><Relationship Id="rId6" Type="http://schemas.openxmlformats.org/officeDocument/2006/relationships/hyperlink" Target="https://www.nisra.gov.uk/publications/nisra-coronavirus-covid-19-opinion-survey" TargetMode="External"/><Relationship Id="rId11" Type="http://schemas.openxmlformats.org/officeDocument/2006/relationships/hyperlink" Target="https://www.economy-ni.gov.uk/publications/online-job-posting-trends-2022" TargetMode="External"/><Relationship Id="rId24" Type="http://schemas.openxmlformats.org/officeDocument/2006/relationships/hyperlink" Target="https://www.tourismireland.com/Research/reports/SOAR-reports" TargetMode="External"/><Relationship Id="rId5" Type="http://schemas.openxmlformats.org/officeDocument/2006/relationships/hyperlink" Target="https://www.nisra.gov.uk/statistics/tourism/northern-ireland-air-passenger-flow-statistics" TargetMode="External"/><Relationship Id="rId15" Type="http://schemas.openxmlformats.org/officeDocument/2006/relationships/hyperlink" Target="https://www.nisra.gov.uk/statistics/labour-market-and-social-welfare/annual-survey-hours-and-earnings" TargetMode="External"/><Relationship Id="rId23" Type="http://schemas.openxmlformats.org/officeDocument/2006/relationships/hyperlink" Target="https://www.economy-ni.gov.uk/articles/ni-high-street-scheme" TargetMode="External"/><Relationship Id="rId10" Type="http://schemas.openxmlformats.org/officeDocument/2006/relationships/hyperlink" Target="https://www.nisra.gov.uk/statistics/labour-market-and-social-welfare/redundancies" TargetMode="External"/><Relationship Id="rId19" Type="http://schemas.openxmlformats.org/officeDocument/2006/relationships/hyperlink" Target="https://www.infrastructure-ni.gov.uk/articles/travel-survey-northern-ireland" TargetMode="External"/><Relationship Id="rId4" Type="http://schemas.openxmlformats.org/officeDocument/2006/relationships/hyperlink" Target="https://www.nisra.gov.uk/statistics/tourism/other-tourism-statistics" TargetMode="External"/><Relationship Id="rId9" Type="http://schemas.openxmlformats.org/officeDocument/2006/relationships/hyperlink" Target="https://www.ons.gov.uk/surveys/informationforhouseholdsandindividuals/householdandindividualsurveys/internationalpassengersurvey" TargetMode="External"/><Relationship Id="rId14" Type="http://schemas.openxmlformats.org/officeDocument/2006/relationships/hyperlink" Target="https://www.nisra.gov.uk/statistics/tourism/domestic-tourism-northern-ireland-residents" TargetMode="External"/><Relationship Id="rId22" Type="http://schemas.openxmlformats.org/officeDocument/2006/relationships/hyperlink" Target="https://www.tourismni.com/industry-insights/tourism-industry-barometer/" TargetMode="External"/></Relationships>
</file>

<file path=xl/worksheets/_rels/sheet7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table" Target="../tables/table43.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5.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xecutiveoffice-ni.gov.uk/publications/nation-brands-index-2020-covid-19-bulletin" TargetMode="External"/><Relationship Id="rId1" Type="http://schemas.openxmlformats.org/officeDocument/2006/relationships/hyperlink" Target="https://www.gov.uk/government/statistics/coronavirus-job-retention-scheme-statistics-january-2021/coronavirus-job-retention-scheme-statistics-january-2021" TargetMode="External"/><Relationship Id="rId4"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36.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83.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37.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ons.gov.uk/economy/inflationandpriceindices/articles/housepricesintouristhotspotsincreasinglyoutofreachforyoungandlowpaid/2021-09-28" TargetMode="External"/></Relationships>
</file>

<file path=xl/worksheets/_rels/sheet88.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39.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91.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4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drawing" Target="../drawings/drawing36.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42.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drawing" Target="../drawings/drawing37.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43.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99.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tabSelected="1" workbookViewId="0"/>
  </sheetViews>
  <sheetFormatPr defaultColWidth="8.7265625" defaultRowHeight="15.5" x14ac:dyDescent="0.35"/>
  <cols>
    <col min="1" max="1" width="213.453125" style="49" customWidth="1"/>
    <col min="2" max="16384" width="8.7265625" style="4"/>
  </cols>
  <sheetData>
    <row r="1" spans="1:1" s="112" customFormat="1" ht="37" customHeight="1" x14ac:dyDescent="0.35">
      <c r="A1" s="49" t="s">
        <v>915</v>
      </c>
    </row>
    <row r="2" spans="1:1" ht="25" customHeight="1" x14ac:dyDescent="0.35">
      <c r="A2" s="59" t="s">
        <v>147</v>
      </c>
    </row>
    <row r="3" spans="1:1" ht="56.5" customHeight="1" x14ac:dyDescent="0.35">
      <c r="A3" s="49" t="s">
        <v>1535</v>
      </c>
    </row>
    <row r="4" spans="1:1" ht="46.5" customHeight="1" x14ac:dyDescent="0.35">
      <c r="A4" s="49" t="s">
        <v>1348</v>
      </c>
    </row>
    <row r="5" spans="1:1" ht="37" customHeight="1" x14ac:dyDescent="0.35">
      <c r="A5" s="49" t="s">
        <v>109</v>
      </c>
    </row>
    <row r="6" spans="1:1" ht="41.15" customHeight="1" x14ac:dyDescent="0.35">
      <c r="A6" s="49" t="s">
        <v>1349</v>
      </c>
    </row>
    <row r="7" spans="1:1" s="112" customFormat="1" ht="41.15" customHeight="1" x14ac:dyDescent="0.35">
      <c r="A7" s="49" t="s">
        <v>1359</v>
      </c>
    </row>
    <row r="8" spans="1:1" ht="35.15" customHeight="1" x14ac:dyDescent="0.35">
      <c r="A8" s="59" t="s">
        <v>271</v>
      </c>
    </row>
    <row r="9" spans="1:1" ht="29.15" customHeight="1" x14ac:dyDescent="0.35">
      <c r="A9" s="49" t="s">
        <v>272</v>
      </c>
    </row>
    <row r="10" spans="1:1" s="112" customFormat="1" ht="29.15" customHeight="1" x14ac:dyDescent="0.35">
      <c r="A10" s="663" t="s">
        <v>1363</v>
      </c>
    </row>
    <row r="11" spans="1:1" s="112" customFormat="1" ht="38.15" customHeight="1" x14ac:dyDescent="0.35">
      <c r="A11" s="59" t="s">
        <v>299</v>
      </c>
    </row>
    <row r="12" spans="1:1" s="112" customFormat="1" ht="64.5" customHeight="1" x14ac:dyDescent="0.35">
      <c r="A12" s="49" t="s">
        <v>1536</v>
      </c>
    </row>
    <row r="13" spans="1:1" s="112" customFormat="1" ht="21.5" customHeight="1" x14ac:dyDescent="0.35">
      <c r="A13" s="59" t="s">
        <v>1539</v>
      </c>
    </row>
    <row r="14" spans="1:1" s="112" customFormat="1" ht="30" customHeight="1" x14ac:dyDescent="0.35">
      <c r="A14" s="49" t="s">
        <v>1540</v>
      </c>
    </row>
    <row r="15" spans="1:1" s="112" customFormat="1" ht="32.5" customHeight="1" x14ac:dyDescent="0.35">
      <c r="A15" s="59" t="s">
        <v>1364</v>
      </c>
    </row>
    <row r="16" spans="1:1" s="112" customFormat="1" ht="54.65" customHeight="1" x14ac:dyDescent="0.35">
      <c r="A16" s="49" t="s">
        <v>1541</v>
      </c>
    </row>
    <row r="17" spans="1:5" s="112" customFormat="1" ht="36" customHeight="1" x14ac:dyDescent="0.35">
      <c r="A17" s="59" t="s">
        <v>312</v>
      </c>
    </row>
    <row r="18" spans="1:5" s="112" customFormat="1" ht="36" customHeight="1" x14ac:dyDescent="0.35">
      <c r="A18" s="49" t="s">
        <v>313</v>
      </c>
    </row>
    <row r="19" spans="1:5" s="112" customFormat="1" ht="36" customHeight="1" x14ac:dyDescent="0.35">
      <c r="A19" s="59" t="s">
        <v>1357</v>
      </c>
    </row>
    <row r="20" spans="1:5" s="112" customFormat="1" ht="71.5" customHeight="1" x14ac:dyDescent="0.35">
      <c r="A20" s="49" t="s">
        <v>1358</v>
      </c>
    </row>
    <row r="21" spans="1:5" s="112" customFormat="1" ht="28.5" customHeight="1" x14ac:dyDescent="0.35">
      <c r="A21" s="667" t="s">
        <v>1360</v>
      </c>
    </row>
    <row r="22" spans="1:5" ht="36" customHeight="1" x14ac:dyDescent="0.35">
      <c r="A22" s="59" t="s">
        <v>135</v>
      </c>
    </row>
    <row r="23" spans="1:5" ht="36" customHeight="1" x14ac:dyDescent="0.35">
      <c r="A23" s="62" t="s">
        <v>129</v>
      </c>
    </row>
    <row r="24" spans="1:5" ht="36" customHeight="1" x14ac:dyDescent="0.35">
      <c r="A24" s="62" t="s">
        <v>110</v>
      </c>
    </row>
    <row r="25" spans="1:5" ht="36" customHeight="1" x14ac:dyDescent="0.35">
      <c r="A25" s="60" t="s">
        <v>111</v>
      </c>
    </row>
    <row r="26" spans="1:5" ht="36" customHeight="1" x14ac:dyDescent="0.35">
      <c r="A26" s="60" t="s">
        <v>112</v>
      </c>
    </row>
    <row r="27" spans="1:5" ht="36" customHeight="1" x14ac:dyDescent="0.35">
      <c r="A27" s="49" t="s">
        <v>1537</v>
      </c>
    </row>
    <row r="28" spans="1:5" ht="36" customHeight="1" x14ac:dyDescent="0.35">
      <c r="A28" s="597" t="s">
        <v>1538</v>
      </c>
    </row>
    <row r="29" spans="1:5" ht="36" customHeight="1" x14ac:dyDescent="0.35">
      <c r="A29" s="94" t="s">
        <v>303</v>
      </c>
    </row>
    <row r="30" spans="1:5" s="70" customFormat="1" ht="36" customHeight="1" x14ac:dyDescent="0.35">
      <c r="A30" s="94" t="s">
        <v>183</v>
      </c>
    </row>
    <row r="31" spans="1:5" ht="36" customHeight="1" x14ac:dyDescent="0.35">
      <c r="A31" s="94" t="s">
        <v>136</v>
      </c>
    </row>
    <row r="32" spans="1:5" s="71" customFormat="1" ht="33" customHeight="1" x14ac:dyDescent="0.35">
      <c r="A32" s="614" t="s">
        <v>1217</v>
      </c>
      <c r="D32" s="127"/>
      <c r="E32" s="127"/>
    </row>
    <row r="33" spans="1:1" ht="36" customHeight="1" x14ac:dyDescent="0.35">
      <c r="A33" s="94" t="s">
        <v>134</v>
      </c>
    </row>
  </sheetData>
  <hyperlinks>
    <hyperlink ref="A26" r:id="rId1"/>
    <hyperlink ref="A25" r:id="rId2"/>
    <hyperlink ref="A33" location="'COVID Impact'!A1" display="Link to charts on Impact of COVID on tourism"/>
    <hyperlink ref="A29" location="'Time series'!A1" display="Link to charts on timeseries data in Tourism"/>
    <hyperlink ref="A31" location="Contents!A1" display="Link to contents (including links to tables)"/>
    <hyperlink ref="A30" location="'Change year on year'!A1" display="Link to charts on change year on year in time series data"/>
    <hyperlink ref="A32" location="Sources!A1" display="Link to Sources for further information"/>
    <hyperlink ref="A10" r:id="rId3" location="covid-19-impact" display="A new interactive dashboard is available on the NISRA Tourism Statistics website with statistics from this release. We would really welcome any feedback on this too."/>
    <hyperlink ref="A21" location="'Key findings'!A1" display="Link to key findings in this release"/>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8"/>
  <sheetViews>
    <sheetView showGridLines="0" workbookViewId="0">
      <selection sqref="A1:XFD1048576"/>
    </sheetView>
  </sheetViews>
  <sheetFormatPr defaultRowHeight="34.5" customHeight="1" x14ac:dyDescent="0.35"/>
  <cols>
    <col min="1" max="1" width="154.81640625" customWidth="1"/>
  </cols>
  <sheetData>
    <row r="1" spans="1:109" s="100" customFormat="1" ht="34.5" customHeight="1" thickBot="1" x14ac:dyDescent="0.4">
      <c r="A1" s="137" t="s">
        <v>1367</v>
      </c>
      <c r="B1" s="190"/>
      <c r="C1" s="192"/>
      <c r="D1" s="23"/>
      <c r="E1" s="23"/>
      <c r="F1" s="23"/>
      <c r="G1" s="23"/>
      <c r="H1" s="23"/>
    </row>
    <row r="2" spans="1:109" s="100" customFormat="1" ht="34.5" customHeight="1" thickTop="1" x14ac:dyDescent="0.3">
      <c r="A2" s="135" t="s">
        <v>633</v>
      </c>
      <c r="B2" s="190"/>
      <c r="C2" s="192"/>
      <c r="D2" s="23"/>
      <c r="E2" s="23"/>
      <c r="F2" s="23"/>
      <c r="G2" s="23"/>
      <c r="H2" s="23"/>
    </row>
    <row r="3" spans="1:109" s="134" customFormat="1" ht="34.5" customHeight="1" x14ac:dyDescent="0.35">
      <c r="A3" s="101" t="s">
        <v>634</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34.5" customHeight="1" x14ac:dyDescent="0.35">
      <c r="A4" s="101" t="s">
        <v>1368</v>
      </c>
      <c r="B4" s="191"/>
      <c r="C4" s="19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row>
    <row r="5" spans="1:109" s="134" customFormat="1" ht="34.5" customHeight="1" x14ac:dyDescent="0.35">
      <c r="A5" s="101" t="s">
        <v>1238</v>
      </c>
      <c r="B5" s="191"/>
      <c r="C5" s="193"/>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row>
    <row r="6" spans="1:109" s="134" customFormat="1" ht="34.5" customHeight="1" x14ac:dyDescent="0.35">
      <c r="A6" s="101" t="s">
        <v>1369</v>
      </c>
      <c r="B6" s="191"/>
      <c r="C6" s="193"/>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row>
    <row r="7" spans="1:109" s="100" customFormat="1" ht="34.5" customHeight="1" x14ac:dyDescent="0.3">
      <c r="A7" s="104" t="s">
        <v>637</v>
      </c>
      <c r="B7" s="190"/>
      <c r="C7" s="192"/>
      <c r="D7" s="23"/>
      <c r="E7" s="23"/>
      <c r="F7" s="23"/>
      <c r="G7" s="23"/>
      <c r="H7" s="23"/>
      <c r="I7" s="23"/>
      <c r="J7" s="23"/>
      <c r="K7" s="23"/>
      <c r="L7" s="23"/>
      <c r="M7" s="23"/>
      <c r="N7" s="23"/>
    </row>
    <row r="8" spans="1:109" s="113" customFormat="1" ht="34.5" customHeight="1" x14ac:dyDescent="0.35">
      <c r="A8" s="104" t="s">
        <v>97</v>
      </c>
      <c r="B8" s="100"/>
      <c r="C8" s="100"/>
      <c r="D8" s="100"/>
      <c r="E8" s="100"/>
      <c r="F8" s="100"/>
      <c r="G8" s="100"/>
      <c r="H8" s="158"/>
    </row>
  </sheetData>
  <hyperlinks>
    <hyperlink ref="A8" location="Contents!A1" display="&lt;&lt; link back to contents &gt;&gt;"/>
    <hyperlink ref="A7" r:id="rId1"/>
  </hyperlinks>
  <pageMargins left="0.7" right="0.7" top="0.75" bottom="0.75" header="0.3" footer="0.3"/>
  <pageSetup paperSize="9" orientation="portrait"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sqref="A1:XFD1"/>
    </sheetView>
  </sheetViews>
  <sheetFormatPr defaultRowHeight="14.5" x14ac:dyDescent="0.35"/>
  <sheetData>
    <row r="1" spans="1:109" s="100" customFormat="1" ht="22.5" customHeight="1" thickBot="1" x14ac:dyDescent="0.4">
      <c r="A1" s="137" t="s">
        <v>451</v>
      </c>
      <c r="B1" s="23"/>
      <c r="C1" s="23"/>
      <c r="D1" s="23"/>
      <c r="E1" s="23"/>
      <c r="F1" s="23"/>
      <c r="G1" s="23"/>
      <c r="H1" s="23"/>
    </row>
    <row r="2" spans="1:109" s="100" customFormat="1" ht="22.5" customHeight="1" thickTop="1" x14ac:dyDescent="0.3">
      <c r="A2" s="135" t="s">
        <v>454</v>
      </c>
      <c r="B2" s="23"/>
      <c r="C2" s="23"/>
      <c r="D2" s="23"/>
      <c r="E2" s="23"/>
      <c r="F2" s="23"/>
      <c r="G2" s="23"/>
      <c r="H2" s="23"/>
    </row>
    <row r="3" spans="1:109" s="134" customFormat="1" ht="22.5"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5" customHeight="1" x14ac:dyDescent="0.3">
      <c r="A4" s="47" t="s">
        <v>452</v>
      </c>
      <c r="B4" s="23"/>
      <c r="C4" s="23"/>
      <c r="D4" s="23"/>
      <c r="E4" s="23"/>
      <c r="F4" s="23"/>
      <c r="G4" s="23"/>
      <c r="H4" s="23"/>
      <c r="I4" s="23"/>
      <c r="J4" s="23"/>
      <c r="K4" s="23"/>
      <c r="L4" s="23"/>
      <c r="M4" s="23"/>
      <c r="N4" s="23"/>
    </row>
    <row r="5" spans="1:109" s="100" customFormat="1" ht="21.65" customHeight="1" x14ac:dyDescent="0.3">
      <c r="A5" s="104" t="s">
        <v>97</v>
      </c>
    </row>
  </sheetData>
  <hyperlinks>
    <hyperlink ref="A5" location="Contents!A1" display="&lt;&lt; link back to contents &gt;&gt;"/>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8" sqref="A8"/>
    </sheetView>
  </sheetViews>
  <sheetFormatPr defaultColWidth="8.7265625" defaultRowHeight="14" x14ac:dyDescent="0.3"/>
  <cols>
    <col min="1" max="1" width="26.1796875" style="100" customWidth="1"/>
    <col min="2" max="16384" width="8.7265625" style="100"/>
  </cols>
  <sheetData>
    <row r="1" spans="1:109" ht="22.5" customHeight="1" thickBot="1" x14ac:dyDescent="0.4">
      <c r="A1" s="137" t="s">
        <v>458</v>
      </c>
      <c r="B1" s="23"/>
      <c r="C1" s="23"/>
      <c r="D1" s="23"/>
      <c r="E1" s="23"/>
      <c r="F1" s="23"/>
      <c r="G1" s="23"/>
      <c r="H1" s="23"/>
    </row>
    <row r="2" spans="1:109" ht="22.5" customHeight="1" thickTop="1" x14ac:dyDescent="0.3">
      <c r="A2" s="135" t="s">
        <v>502</v>
      </c>
      <c r="B2" s="23"/>
      <c r="C2" s="23"/>
      <c r="D2" s="23"/>
      <c r="E2" s="23"/>
      <c r="F2" s="23"/>
      <c r="G2" s="23"/>
      <c r="H2" s="23"/>
    </row>
    <row r="3" spans="1:109" s="134" customFormat="1" ht="22.5" customHeight="1" x14ac:dyDescent="0.35">
      <c r="A3" s="101" t="s">
        <v>460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ht="22.5" customHeight="1" x14ac:dyDescent="0.3">
      <c r="A4" s="47" t="s">
        <v>459</v>
      </c>
      <c r="B4" s="23"/>
      <c r="C4" s="23"/>
      <c r="D4" s="23"/>
      <c r="E4" s="23"/>
      <c r="F4" s="23"/>
      <c r="G4" s="23"/>
      <c r="H4" s="23"/>
      <c r="I4" s="23"/>
      <c r="J4" s="23"/>
      <c r="K4" s="23"/>
      <c r="L4" s="23"/>
      <c r="M4" s="23"/>
      <c r="N4" s="23"/>
    </row>
    <row r="5" spans="1:109" ht="21.65" customHeight="1" x14ac:dyDescent="0.3">
      <c r="A5" s="104" t="s">
        <v>97</v>
      </c>
    </row>
    <row r="6" spans="1:109" ht="26.15" customHeight="1" x14ac:dyDescent="0.3">
      <c r="A6" s="233" t="s">
        <v>325</v>
      </c>
      <c r="B6" s="89" t="s">
        <v>461</v>
      </c>
      <c r="C6" s="89" t="s">
        <v>462</v>
      </c>
      <c r="D6" s="89" t="s">
        <v>463</v>
      </c>
      <c r="E6" s="89" t="s">
        <v>464</v>
      </c>
      <c r="F6" s="89" t="s">
        <v>465</v>
      </c>
      <c r="G6" s="591" t="s">
        <v>1068</v>
      </c>
    </row>
    <row r="7" spans="1:109" ht="26.15" customHeight="1" x14ac:dyDescent="0.3">
      <c r="A7" s="101" t="s">
        <v>217</v>
      </c>
      <c r="B7" s="101">
        <v>21</v>
      </c>
      <c r="C7" s="101">
        <v>22</v>
      </c>
      <c r="D7" s="101">
        <v>22</v>
      </c>
      <c r="E7" s="101">
        <v>22</v>
      </c>
      <c r="F7" s="101">
        <v>22</v>
      </c>
      <c r="G7" s="590">
        <v>24</v>
      </c>
    </row>
    <row r="8" spans="1:109" ht="26.15" customHeight="1" x14ac:dyDescent="0.3">
      <c r="A8" s="101" t="s">
        <v>218</v>
      </c>
      <c r="B8" s="101">
        <v>28</v>
      </c>
      <c r="C8" s="101">
        <v>28</v>
      </c>
      <c r="D8" s="101">
        <v>28</v>
      </c>
      <c r="E8" s="101">
        <v>28</v>
      </c>
      <c r="F8" s="101">
        <v>27</v>
      </c>
      <c r="G8" s="590">
        <v>24</v>
      </c>
    </row>
    <row r="9" spans="1:109" ht="26.15" customHeight="1" x14ac:dyDescent="0.3">
      <c r="A9" s="101" t="s">
        <v>219</v>
      </c>
      <c r="B9" s="101">
        <v>21</v>
      </c>
      <c r="C9" s="101">
        <v>23</v>
      </c>
      <c r="D9" s="101">
        <v>23</v>
      </c>
      <c r="E9" s="101">
        <v>22</v>
      </c>
      <c r="F9" s="101">
        <v>22</v>
      </c>
      <c r="G9" s="590">
        <v>22</v>
      </c>
    </row>
    <row r="10" spans="1:109" ht="26.15" customHeight="1" x14ac:dyDescent="0.3">
      <c r="A10" s="101" t="s">
        <v>220</v>
      </c>
      <c r="B10" s="101">
        <v>23</v>
      </c>
      <c r="C10" s="101">
        <v>21</v>
      </c>
      <c r="D10" s="101">
        <v>19</v>
      </c>
      <c r="E10" s="101">
        <v>20</v>
      </c>
      <c r="F10" s="101">
        <v>20</v>
      </c>
      <c r="G10" s="590">
        <v>28</v>
      </c>
    </row>
    <row r="11" spans="1:109" ht="26.15" customHeight="1" x14ac:dyDescent="0.3">
      <c r="A11" s="101" t="s">
        <v>221</v>
      </c>
      <c r="B11" s="101">
        <v>31</v>
      </c>
      <c r="C11" s="101">
        <v>31</v>
      </c>
      <c r="D11" s="101">
        <v>31</v>
      </c>
      <c r="E11" s="101">
        <v>31</v>
      </c>
      <c r="F11" s="101">
        <v>28</v>
      </c>
      <c r="G11" s="590">
        <v>29</v>
      </c>
    </row>
    <row r="12" spans="1:109" ht="26.15" customHeight="1" x14ac:dyDescent="0.3">
      <c r="A12" s="101" t="s">
        <v>222</v>
      </c>
      <c r="B12" s="101">
        <v>28</v>
      </c>
      <c r="C12" s="101">
        <v>29</v>
      </c>
      <c r="D12" s="101">
        <v>32</v>
      </c>
      <c r="E12" s="101">
        <v>31</v>
      </c>
      <c r="F12" s="101">
        <v>29</v>
      </c>
      <c r="G12" s="590">
        <v>31</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A5" sqref="A5:XFD5"/>
    </sheetView>
  </sheetViews>
  <sheetFormatPr defaultRowHeight="14.5" x14ac:dyDescent="0.35"/>
  <sheetData>
    <row r="1" spans="1:109" s="100" customFormat="1" ht="22.5" customHeight="1" thickBot="1" x14ac:dyDescent="0.4">
      <c r="A1" s="137" t="s">
        <v>458</v>
      </c>
      <c r="B1" s="23"/>
      <c r="C1" s="23"/>
      <c r="D1" s="23"/>
      <c r="E1" s="23"/>
      <c r="F1" s="23"/>
      <c r="G1" s="23"/>
      <c r="H1" s="23"/>
    </row>
    <row r="2" spans="1:109" s="100" customFormat="1" ht="22.5" customHeight="1" thickTop="1" x14ac:dyDescent="0.3">
      <c r="A2" s="135" t="s">
        <v>466</v>
      </c>
      <c r="B2" s="23"/>
      <c r="C2" s="23"/>
      <c r="D2" s="23"/>
      <c r="E2" s="23"/>
      <c r="F2" s="23"/>
      <c r="G2" s="23"/>
      <c r="H2" s="23"/>
    </row>
    <row r="3" spans="1:109" s="134" customFormat="1" ht="22.5" customHeight="1" x14ac:dyDescent="0.35">
      <c r="A3" s="101" t="s">
        <v>460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5" customHeight="1" x14ac:dyDescent="0.3">
      <c r="A4" s="47" t="s">
        <v>459</v>
      </c>
      <c r="B4" s="23"/>
      <c r="C4" s="23"/>
      <c r="D4" s="23"/>
      <c r="E4" s="23"/>
      <c r="F4" s="23"/>
      <c r="G4" s="23"/>
      <c r="H4" s="23"/>
      <c r="I4" s="23"/>
      <c r="J4" s="23"/>
      <c r="K4" s="23"/>
      <c r="L4" s="23"/>
      <c r="M4" s="23"/>
      <c r="N4" s="23"/>
    </row>
    <row r="5" spans="1:109" s="100" customFormat="1" ht="20.149999999999999" customHeight="1" x14ac:dyDescent="0.3">
      <c r="A5" s="104" t="s">
        <v>97</v>
      </c>
    </row>
  </sheetData>
  <hyperlinks>
    <hyperlink ref="A5" location="Contents!A1" display="&lt;&lt; link back to contents &gt;&gt;"/>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G12" sqref="G12"/>
    </sheetView>
  </sheetViews>
  <sheetFormatPr defaultColWidth="8.7265625" defaultRowHeight="14" x14ac:dyDescent="0.3"/>
  <cols>
    <col min="1" max="1" width="32.26953125" style="100" customWidth="1"/>
    <col min="2" max="16384" width="8.7265625" style="100"/>
  </cols>
  <sheetData>
    <row r="1" spans="1:109" ht="22.5" customHeight="1" thickBot="1" x14ac:dyDescent="0.4">
      <c r="A1" s="137" t="s">
        <v>471</v>
      </c>
      <c r="B1" s="23"/>
      <c r="C1" s="23"/>
      <c r="D1" s="23"/>
      <c r="E1" s="23"/>
      <c r="F1" s="23"/>
      <c r="G1" s="23"/>
      <c r="H1" s="23"/>
    </row>
    <row r="2" spans="1:109" ht="22.5" customHeight="1" thickTop="1" x14ac:dyDescent="0.3">
      <c r="A2" s="135" t="s">
        <v>437</v>
      </c>
      <c r="B2" s="23"/>
      <c r="C2" s="23"/>
      <c r="D2" s="23"/>
      <c r="E2" s="23"/>
      <c r="F2" s="23"/>
      <c r="G2" s="23"/>
      <c r="H2" s="23"/>
    </row>
    <row r="3" spans="1:109" s="134" customFormat="1" ht="22.5" customHeight="1" x14ac:dyDescent="0.35">
      <c r="A3" s="101" t="s">
        <v>460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ht="20.149999999999999" customHeight="1" x14ac:dyDescent="0.3">
      <c r="A4" s="47" t="s">
        <v>459</v>
      </c>
      <c r="B4" s="23"/>
      <c r="C4" s="23"/>
      <c r="D4" s="23"/>
      <c r="E4" s="23"/>
      <c r="F4" s="23"/>
      <c r="G4" s="23"/>
      <c r="H4" s="23"/>
      <c r="I4" s="23"/>
      <c r="J4" s="23"/>
      <c r="K4" s="23"/>
      <c r="L4" s="23"/>
      <c r="M4" s="23"/>
      <c r="N4" s="23"/>
    </row>
    <row r="5" spans="1:109" ht="21.65" customHeight="1" x14ac:dyDescent="0.3">
      <c r="A5" s="104" t="s">
        <v>97</v>
      </c>
    </row>
    <row r="6" spans="1:109" ht="20.149999999999999" customHeight="1" x14ac:dyDescent="0.3">
      <c r="A6" s="233" t="s">
        <v>325</v>
      </c>
      <c r="B6" s="89" t="s">
        <v>461</v>
      </c>
      <c r="C6" s="89" t="s">
        <v>462</v>
      </c>
      <c r="D6" s="89" t="s">
        <v>463</v>
      </c>
      <c r="E6" s="89" t="s">
        <v>464</v>
      </c>
      <c r="F6" s="89" t="s">
        <v>465</v>
      </c>
      <c r="G6" s="591" t="s">
        <v>1068</v>
      </c>
    </row>
    <row r="7" spans="1:109" ht="20.149999999999999" customHeight="1" x14ac:dyDescent="0.3">
      <c r="A7" s="101" t="s">
        <v>223</v>
      </c>
      <c r="B7" s="234">
        <v>57.93</v>
      </c>
      <c r="C7" s="234">
        <v>59.01</v>
      </c>
      <c r="D7" s="234">
        <v>58.71</v>
      </c>
      <c r="E7" s="234">
        <v>59.38</v>
      </c>
      <c r="F7" s="234">
        <v>59.16</v>
      </c>
      <c r="G7" s="592">
        <v>61.27</v>
      </c>
    </row>
    <row r="8" spans="1:109" ht="20.149999999999999" customHeight="1" x14ac:dyDescent="0.3">
      <c r="A8" s="101" t="s">
        <v>218</v>
      </c>
      <c r="B8" s="234">
        <v>63.27</v>
      </c>
      <c r="C8" s="234">
        <v>64.42</v>
      </c>
      <c r="D8" s="234">
        <v>64.17</v>
      </c>
      <c r="E8" s="234">
        <v>64.39</v>
      </c>
      <c r="F8" s="234">
        <v>64.11</v>
      </c>
      <c r="G8" s="592">
        <v>66.52</v>
      </c>
    </row>
    <row r="9" spans="1:109" ht="20.149999999999999" customHeight="1" x14ac:dyDescent="0.3">
      <c r="A9" s="101" t="s">
        <v>219</v>
      </c>
      <c r="B9" s="234">
        <v>5.05</v>
      </c>
      <c r="C9" s="234">
        <v>4.88</v>
      </c>
      <c r="D9" s="234">
        <v>4.8600000000000003</v>
      </c>
      <c r="E9" s="234">
        <v>4.8899999999999997</v>
      </c>
      <c r="F9" s="234">
        <v>4.8499999999999996</v>
      </c>
      <c r="G9" s="592">
        <v>4.96</v>
      </c>
    </row>
    <row r="10" spans="1:109" ht="20.149999999999999" customHeight="1" x14ac:dyDescent="0.3">
      <c r="A10" s="101" t="s">
        <v>220</v>
      </c>
      <c r="B10" s="234">
        <v>4.62</v>
      </c>
      <c r="C10" s="234">
        <v>5.14</v>
      </c>
      <c r="D10" s="234">
        <v>5.15</v>
      </c>
      <c r="E10" s="234">
        <v>5.1100000000000003</v>
      </c>
      <c r="F10" s="234">
        <v>5.1100000000000003</v>
      </c>
      <c r="G10" s="592">
        <v>5.27</v>
      </c>
    </row>
    <row r="11" spans="1:109" ht="20.149999999999999" customHeight="1" x14ac:dyDescent="0.3">
      <c r="A11" s="101" t="s">
        <v>221</v>
      </c>
      <c r="B11" s="234">
        <v>4.5999999999999996</v>
      </c>
      <c r="C11" s="234">
        <v>4.68</v>
      </c>
      <c r="D11" s="234">
        <v>4.67</v>
      </c>
      <c r="E11" s="234">
        <v>4.7</v>
      </c>
      <c r="F11" s="234">
        <v>4.71</v>
      </c>
      <c r="G11" s="592">
        <v>4.87</v>
      </c>
    </row>
    <row r="12" spans="1:109" ht="20.149999999999999" customHeight="1" x14ac:dyDescent="0.3">
      <c r="A12" s="101" t="s">
        <v>222</v>
      </c>
      <c r="B12" s="234">
        <v>0</v>
      </c>
      <c r="C12" s="234">
        <v>4.68</v>
      </c>
      <c r="D12" s="234">
        <v>4.6399999999999997</v>
      </c>
      <c r="E12" s="234">
        <v>4.66</v>
      </c>
      <c r="F12" s="234">
        <v>4.6399999999999997</v>
      </c>
      <c r="G12" s="592">
        <v>4.78</v>
      </c>
    </row>
  </sheetData>
  <hyperlinks>
    <hyperlink ref="A5" location="Contents!A1" display="&lt;&lt; link back to contents &gt;&gt;"/>
  </hyperlinks>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B32" sqref="B32"/>
    </sheetView>
  </sheetViews>
  <sheetFormatPr defaultRowHeight="14.5" x14ac:dyDescent="0.35"/>
  <sheetData>
    <row r="1" spans="1:109" s="100" customFormat="1" ht="22.5" customHeight="1" thickBot="1" x14ac:dyDescent="0.4">
      <c r="A1" s="137" t="s">
        <v>458</v>
      </c>
      <c r="B1" s="23"/>
      <c r="C1" s="23"/>
      <c r="D1" s="23"/>
      <c r="E1" s="23"/>
      <c r="F1" s="23"/>
      <c r="G1" s="23"/>
      <c r="H1" s="23"/>
    </row>
    <row r="2" spans="1:109" s="100" customFormat="1" ht="22.5" customHeight="1" thickTop="1" x14ac:dyDescent="0.3">
      <c r="A2" s="135" t="s">
        <v>467</v>
      </c>
      <c r="B2" s="23"/>
      <c r="C2" s="23"/>
      <c r="D2" s="23"/>
      <c r="E2" s="23"/>
      <c r="F2" s="23"/>
      <c r="G2" s="23"/>
      <c r="H2" s="23"/>
    </row>
    <row r="3" spans="1:109" s="134" customFormat="1" ht="22.5" customHeight="1" x14ac:dyDescent="0.35">
      <c r="A3" s="101" t="s">
        <v>460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0.149999999999999" customHeight="1" x14ac:dyDescent="0.3">
      <c r="A4" s="47" t="s">
        <v>459</v>
      </c>
      <c r="B4" s="23"/>
      <c r="C4" s="23"/>
      <c r="D4" s="23"/>
      <c r="E4" s="23"/>
      <c r="F4" s="23"/>
      <c r="G4" s="23"/>
      <c r="H4" s="23"/>
      <c r="I4" s="23"/>
      <c r="J4" s="23"/>
      <c r="K4" s="23"/>
      <c r="L4" s="23"/>
      <c r="M4" s="23"/>
      <c r="N4" s="23"/>
    </row>
    <row r="5" spans="1:109" s="100" customFormat="1" ht="20.149999999999999" customHeight="1" x14ac:dyDescent="0.3">
      <c r="A5" s="104" t="s">
        <v>97</v>
      </c>
    </row>
  </sheetData>
  <hyperlinks>
    <hyperlink ref="A5" location="Contents!A1" display="&lt;&lt; link back to contents &gt;&gt;"/>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3" sqref="A3"/>
    </sheetView>
  </sheetViews>
  <sheetFormatPr defaultColWidth="8.7265625" defaultRowHeight="14" x14ac:dyDescent="0.3"/>
  <cols>
    <col min="1" max="1" width="39.54296875" style="100" customWidth="1"/>
    <col min="2" max="2" width="24.7265625" style="82" customWidth="1"/>
    <col min="3" max="3" width="23.54296875" style="82" customWidth="1"/>
    <col min="4" max="16384" width="8.7265625" style="100"/>
  </cols>
  <sheetData>
    <row r="1" spans="1:109" ht="22.5" customHeight="1" thickBot="1" x14ac:dyDescent="0.4">
      <c r="A1" s="137" t="s">
        <v>468</v>
      </c>
      <c r="D1" s="23"/>
      <c r="E1" s="23"/>
      <c r="F1" s="23"/>
      <c r="G1" s="23"/>
      <c r="H1" s="23"/>
    </row>
    <row r="2" spans="1:109" ht="22.5" customHeight="1" thickTop="1" x14ac:dyDescent="0.3">
      <c r="A2" s="135" t="s">
        <v>502</v>
      </c>
      <c r="D2" s="23"/>
      <c r="E2" s="23"/>
      <c r="F2" s="23"/>
      <c r="G2" s="23"/>
      <c r="H2" s="23"/>
    </row>
    <row r="3" spans="1:109" s="134" customFormat="1" ht="22.5" customHeight="1" x14ac:dyDescent="0.35">
      <c r="A3" s="101" t="s">
        <v>460</v>
      </c>
      <c r="B3" s="172"/>
      <c r="C3" s="172"/>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ht="20.149999999999999" customHeight="1" x14ac:dyDescent="0.3">
      <c r="A4" s="47" t="s">
        <v>459</v>
      </c>
      <c r="D4" s="23"/>
      <c r="E4" s="23"/>
      <c r="F4" s="23"/>
      <c r="G4" s="23"/>
      <c r="H4" s="23"/>
      <c r="I4" s="23"/>
      <c r="J4" s="23"/>
      <c r="K4" s="23"/>
      <c r="L4" s="23"/>
      <c r="M4" s="23"/>
      <c r="N4" s="23"/>
    </row>
    <row r="5" spans="1:109" ht="20.149999999999999" customHeight="1" x14ac:dyDescent="0.3">
      <c r="A5" s="47" t="s">
        <v>469</v>
      </c>
      <c r="D5" s="23"/>
      <c r="E5" s="23"/>
      <c r="F5" s="23"/>
      <c r="G5" s="23"/>
      <c r="H5" s="23"/>
      <c r="I5" s="23"/>
      <c r="J5" s="23"/>
      <c r="K5" s="23"/>
      <c r="L5" s="23"/>
      <c r="M5" s="23"/>
      <c r="N5" s="23"/>
    </row>
    <row r="6" spans="1:109" ht="20.149999999999999" customHeight="1" x14ac:dyDescent="0.3">
      <c r="A6" s="47" t="s">
        <v>470</v>
      </c>
      <c r="D6" s="23"/>
      <c r="E6" s="23"/>
      <c r="F6" s="23"/>
      <c r="G6" s="23"/>
      <c r="H6" s="23"/>
      <c r="I6" s="23"/>
      <c r="J6" s="23"/>
      <c r="K6" s="23"/>
      <c r="L6" s="23"/>
      <c r="M6" s="23"/>
      <c r="N6" s="23"/>
    </row>
    <row r="7" spans="1:109" ht="21.65" customHeight="1" x14ac:dyDescent="0.3">
      <c r="A7" s="104" t="s">
        <v>97</v>
      </c>
      <c r="B7" s="100"/>
      <c r="C7" s="100"/>
    </row>
    <row r="8" spans="1:109" x14ac:dyDescent="0.3">
      <c r="A8" s="154" t="s">
        <v>325</v>
      </c>
      <c r="B8" s="175" t="s">
        <v>189</v>
      </c>
      <c r="C8" s="175" t="s">
        <v>190</v>
      </c>
    </row>
    <row r="9" spans="1:109" x14ac:dyDescent="0.3">
      <c r="A9" s="101" t="s">
        <v>186</v>
      </c>
      <c r="B9" s="173">
        <v>3255</v>
      </c>
      <c r="C9" s="174">
        <v>0.34</v>
      </c>
      <c r="E9" s="98"/>
    </row>
    <row r="10" spans="1:109" x14ac:dyDescent="0.3">
      <c r="A10" s="101" t="s">
        <v>187</v>
      </c>
      <c r="B10" s="173">
        <v>4323</v>
      </c>
      <c r="C10" s="174">
        <v>0.45200000000000001</v>
      </c>
      <c r="E10" s="98"/>
    </row>
    <row r="11" spans="1:109" x14ac:dyDescent="0.3">
      <c r="A11" s="101" t="s">
        <v>188</v>
      </c>
      <c r="B11" s="173">
        <v>1992</v>
      </c>
      <c r="C11" s="174">
        <v>0.20800000000000002</v>
      </c>
      <c r="E11" s="98"/>
    </row>
    <row r="12" spans="1:109" x14ac:dyDescent="0.3">
      <c r="A12" s="101" t="s">
        <v>0</v>
      </c>
      <c r="B12" s="173">
        <v>9571</v>
      </c>
      <c r="C12" s="174">
        <v>1</v>
      </c>
      <c r="E12" s="98"/>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3" sqref="A3"/>
    </sheetView>
  </sheetViews>
  <sheetFormatPr defaultRowHeight="14.5" x14ac:dyDescent="0.35"/>
  <sheetData>
    <row r="1" spans="1:109" s="100" customFormat="1" ht="22.5" customHeight="1" thickBot="1" x14ac:dyDescent="0.4">
      <c r="A1" s="137" t="s">
        <v>468</v>
      </c>
      <c r="B1" s="82"/>
      <c r="C1" s="82"/>
      <c r="D1" s="23"/>
      <c r="E1" s="23"/>
      <c r="F1" s="23"/>
      <c r="G1" s="23"/>
      <c r="H1" s="23"/>
    </row>
    <row r="2" spans="1:109" s="100" customFormat="1" ht="22.5" customHeight="1" thickTop="1" x14ac:dyDescent="0.3">
      <c r="A2" s="135" t="s">
        <v>472</v>
      </c>
      <c r="B2" s="82"/>
      <c r="C2" s="82"/>
      <c r="D2" s="23"/>
      <c r="E2" s="23"/>
      <c r="F2" s="23"/>
      <c r="G2" s="23"/>
      <c r="H2" s="23"/>
    </row>
    <row r="3" spans="1:109" s="134" customFormat="1" ht="22.5" customHeight="1" x14ac:dyDescent="0.35">
      <c r="A3" s="101" t="s">
        <v>460</v>
      </c>
      <c r="B3" s="172"/>
      <c r="C3" s="172"/>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0.149999999999999" customHeight="1" x14ac:dyDescent="0.3">
      <c r="A4" s="47" t="s">
        <v>459</v>
      </c>
      <c r="B4" s="82"/>
      <c r="C4" s="82"/>
      <c r="D4" s="23"/>
      <c r="E4" s="23"/>
      <c r="F4" s="23"/>
      <c r="G4" s="23"/>
      <c r="H4" s="23"/>
      <c r="I4" s="23"/>
      <c r="J4" s="23"/>
      <c r="K4" s="23"/>
      <c r="L4" s="23"/>
      <c r="M4" s="23"/>
      <c r="N4" s="23"/>
    </row>
    <row r="5" spans="1:109" s="100" customFormat="1" ht="20.149999999999999" customHeight="1" x14ac:dyDescent="0.3">
      <c r="A5" s="47" t="s">
        <v>469</v>
      </c>
      <c r="B5" s="82"/>
      <c r="C5" s="82"/>
      <c r="D5" s="23"/>
      <c r="E5" s="23"/>
      <c r="F5" s="23"/>
      <c r="G5" s="23"/>
      <c r="H5" s="23"/>
      <c r="I5" s="23"/>
      <c r="J5" s="23"/>
      <c r="K5" s="23"/>
      <c r="L5" s="23"/>
      <c r="M5" s="23"/>
      <c r="N5" s="23"/>
    </row>
    <row r="6" spans="1:109" s="100" customFormat="1" ht="20.149999999999999" customHeight="1" x14ac:dyDescent="0.3">
      <c r="A6" s="47" t="s">
        <v>470</v>
      </c>
      <c r="B6" s="82"/>
      <c r="C6" s="82"/>
      <c r="D6" s="23"/>
      <c r="E6" s="23"/>
      <c r="F6" s="23"/>
      <c r="G6" s="23"/>
      <c r="H6" s="23"/>
      <c r="I6" s="23"/>
      <c r="J6" s="23"/>
      <c r="K6" s="23"/>
      <c r="L6" s="23"/>
      <c r="M6" s="23"/>
      <c r="N6" s="23"/>
    </row>
    <row r="7" spans="1:109" s="100" customFormat="1" ht="19.5" customHeight="1" x14ac:dyDescent="0.3">
      <c r="A7" s="104" t="s">
        <v>97</v>
      </c>
      <c r="B7" s="82"/>
      <c r="C7" s="82"/>
    </row>
  </sheetData>
  <hyperlinks>
    <hyperlink ref="A7" location="Contents!A1" display="&lt;&lt; link back to contents &gt;&gt;"/>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11" sqref="A11"/>
    </sheetView>
  </sheetViews>
  <sheetFormatPr defaultColWidth="8.7265625" defaultRowHeight="14.5" x14ac:dyDescent="0.35"/>
  <cols>
    <col min="1" max="1" width="16.26953125" style="103" customWidth="1"/>
    <col min="2" max="7" width="17.81640625" style="158" customWidth="1"/>
    <col min="8" max="8" width="8.7265625" style="158"/>
    <col min="9" max="16384" width="8.7265625" style="103"/>
  </cols>
  <sheetData>
    <row r="1" spans="1:109" s="100" customFormat="1" ht="22.5" customHeight="1" thickBot="1" x14ac:dyDescent="0.4">
      <c r="A1" s="137" t="s">
        <v>478</v>
      </c>
      <c r="B1" s="23"/>
      <c r="C1" s="23"/>
      <c r="D1" s="23"/>
      <c r="E1" s="23"/>
      <c r="F1" s="23"/>
      <c r="G1" s="23"/>
      <c r="H1" s="23"/>
    </row>
    <row r="2" spans="1:109" s="100" customFormat="1" ht="20.149999999999999" customHeight="1" thickTop="1" x14ac:dyDescent="0.3">
      <c r="A2" s="135" t="s">
        <v>502</v>
      </c>
      <c r="B2" s="23"/>
      <c r="C2" s="23"/>
      <c r="D2" s="23"/>
      <c r="E2" s="23"/>
      <c r="F2" s="23"/>
      <c r="G2" s="23"/>
      <c r="H2" s="23"/>
    </row>
    <row r="3" spans="1:109" s="134" customFormat="1" ht="20.149999999999999" customHeight="1" x14ac:dyDescent="0.35">
      <c r="A3" s="101" t="s">
        <v>460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0.149999999999999" customHeight="1" x14ac:dyDescent="0.3">
      <c r="A4" s="47" t="s">
        <v>473</v>
      </c>
      <c r="B4" s="23"/>
      <c r="C4" s="23"/>
      <c r="D4" s="23"/>
      <c r="E4" s="23"/>
      <c r="F4" s="23"/>
      <c r="G4" s="23"/>
      <c r="H4" s="23"/>
      <c r="I4" s="23"/>
      <c r="J4" s="23"/>
      <c r="K4" s="23"/>
      <c r="L4" s="23"/>
      <c r="M4" s="23"/>
      <c r="N4" s="23"/>
    </row>
    <row r="5" spans="1:109" s="100" customFormat="1" ht="20.149999999999999" customHeight="1" x14ac:dyDescent="0.3">
      <c r="A5" s="47" t="s">
        <v>474</v>
      </c>
      <c r="B5" s="23"/>
      <c r="C5" s="23"/>
      <c r="D5" s="23"/>
      <c r="E5" s="23"/>
      <c r="F5" s="23"/>
      <c r="G5" s="23"/>
      <c r="H5" s="23"/>
      <c r="I5" s="23"/>
      <c r="J5" s="23"/>
      <c r="K5" s="23"/>
      <c r="L5" s="23"/>
      <c r="M5" s="23"/>
      <c r="N5" s="23"/>
    </row>
    <row r="6" spans="1:109" s="100" customFormat="1" ht="20.149999999999999" customHeight="1" x14ac:dyDescent="0.3">
      <c r="A6" s="47" t="s">
        <v>475</v>
      </c>
      <c r="B6" s="23"/>
      <c r="C6" s="23"/>
      <c r="D6" s="23"/>
      <c r="E6" s="23"/>
      <c r="F6" s="23"/>
      <c r="G6" s="23"/>
      <c r="H6" s="23"/>
      <c r="I6" s="23"/>
      <c r="J6" s="23"/>
      <c r="K6" s="23"/>
      <c r="L6" s="23"/>
      <c r="M6" s="23"/>
      <c r="N6" s="23"/>
    </row>
    <row r="7" spans="1:109" s="100" customFormat="1" ht="20.149999999999999" customHeight="1" x14ac:dyDescent="0.3">
      <c r="A7" s="47" t="s">
        <v>476</v>
      </c>
      <c r="B7" s="23"/>
      <c r="C7" s="23"/>
      <c r="D7" s="23"/>
      <c r="E7" s="23"/>
      <c r="F7" s="23"/>
      <c r="G7" s="23"/>
      <c r="H7" s="23"/>
    </row>
    <row r="8" spans="1:109" ht="20.149999999999999" customHeight="1" x14ac:dyDescent="0.35">
      <c r="A8" s="47" t="s">
        <v>477</v>
      </c>
    </row>
    <row r="9" spans="1:109" s="113" customFormat="1" ht="19" customHeight="1" x14ac:dyDescent="0.35">
      <c r="A9" s="104" t="s">
        <v>97</v>
      </c>
      <c r="B9" s="100"/>
      <c r="C9" s="100"/>
      <c r="D9" s="100"/>
      <c r="E9" s="100"/>
      <c r="F9" s="100"/>
      <c r="G9" s="100"/>
      <c r="H9" s="158"/>
    </row>
    <row r="10" spans="1:109" ht="72" customHeight="1" thickBot="1" x14ac:dyDescent="0.4">
      <c r="A10" s="178" t="s">
        <v>325</v>
      </c>
      <c r="B10" s="179" t="s">
        <v>479</v>
      </c>
      <c r="C10" s="179" t="s">
        <v>480</v>
      </c>
      <c r="D10" s="180" t="s">
        <v>481</v>
      </c>
      <c r="E10" s="181" t="s">
        <v>482</v>
      </c>
      <c r="F10" s="179" t="s">
        <v>483</v>
      </c>
      <c r="G10" s="179" t="s">
        <v>484</v>
      </c>
      <c r="H10" s="23"/>
      <c r="I10" s="100"/>
      <c r="J10" s="100"/>
      <c r="K10" s="100"/>
      <c r="L10" s="100"/>
    </row>
    <row r="11" spans="1:109" ht="19.5" customHeight="1" x14ac:dyDescent="0.35">
      <c r="A11" s="176" t="s">
        <v>192</v>
      </c>
      <c r="B11" s="182">
        <v>166</v>
      </c>
      <c r="C11" s="183">
        <v>33.200000000000003</v>
      </c>
      <c r="D11" s="184">
        <v>229</v>
      </c>
      <c r="E11" s="185">
        <v>45.7</v>
      </c>
      <c r="F11" s="182">
        <v>105</v>
      </c>
      <c r="G11" s="183">
        <v>21</v>
      </c>
      <c r="H11" s="23"/>
      <c r="I11" s="100"/>
      <c r="J11" s="100"/>
      <c r="K11" s="100"/>
      <c r="L11" s="98"/>
      <c r="M11" s="98"/>
      <c r="N11" s="98"/>
      <c r="P11" s="88"/>
      <c r="Q11" s="88"/>
      <c r="R11" s="88"/>
    </row>
    <row r="12" spans="1:109" ht="19.5" customHeight="1" x14ac:dyDescent="0.35">
      <c r="A12" s="176" t="s">
        <v>193</v>
      </c>
      <c r="B12" s="182">
        <v>151</v>
      </c>
      <c r="C12" s="183">
        <v>30.599999999999998</v>
      </c>
      <c r="D12" s="184">
        <v>211</v>
      </c>
      <c r="E12" s="185">
        <v>42.699999999999996</v>
      </c>
      <c r="F12" s="182">
        <v>132</v>
      </c>
      <c r="G12" s="183">
        <v>26.700000000000003</v>
      </c>
      <c r="H12" s="23"/>
      <c r="I12" s="100"/>
      <c r="J12" s="100"/>
      <c r="K12" s="100"/>
      <c r="L12" s="98"/>
      <c r="M12" s="98"/>
      <c r="N12" s="98"/>
      <c r="P12" s="88"/>
      <c r="Q12" s="88"/>
      <c r="R12" s="88"/>
    </row>
    <row r="13" spans="1:109" ht="19.5" customHeight="1" x14ac:dyDescent="0.35">
      <c r="A13" s="176" t="s">
        <v>194</v>
      </c>
      <c r="B13" s="182">
        <v>176</v>
      </c>
      <c r="C13" s="183">
        <v>35</v>
      </c>
      <c r="D13" s="184">
        <v>243</v>
      </c>
      <c r="E13" s="185">
        <v>48.3</v>
      </c>
      <c r="F13" s="182">
        <v>84</v>
      </c>
      <c r="G13" s="183">
        <v>16.7</v>
      </c>
      <c r="H13" s="23"/>
      <c r="I13" s="100"/>
      <c r="J13" s="100"/>
      <c r="K13" s="100"/>
      <c r="L13" s="98"/>
      <c r="M13" s="98"/>
      <c r="N13" s="98"/>
      <c r="P13" s="88"/>
      <c r="Q13" s="88"/>
      <c r="R13" s="88"/>
    </row>
    <row r="14" spans="1:109" ht="19.5" customHeight="1" x14ac:dyDescent="0.35">
      <c r="A14" s="176" t="s">
        <v>195</v>
      </c>
      <c r="B14" s="182">
        <v>151</v>
      </c>
      <c r="C14" s="183">
        <v>30.099999999999998</v>
      </c>
      <c r="D14" s="184">
        <v>228</v>
      </c>
      <c r="E14" s="185">
        <v>45.5</v>
      </c>
      <c r="F14" s="182">
        <v>123</v>
      </c>
      <c r="G14" s="183">
        <v>24.5</v>
      </c>
      <c r="H14" s="23"/>
      <c r="I14" s="100"/>
      <c r="J14" s="100"/>
      <c r="K14" s="100"/>
      <c r="L14" s="98"/>
      <c r="M14" s="98"/>
      <c r="N14" s="98"/>
      <c r="P14" s="88"/>
      <c r="Q14" s="88"/>
      <c r="R14" s="88"/>
    </row>
    <row r="15" spans="1:109" ht="19.5" customHeight="1" x14ac:dyDescent="0.35">
      <c r="A15" s="176" t="s">
        <v>196</v>
      </c>
      <c r="B15" s="182">
        <v>276</v>
      </c>
      <c r="C15" s="183">
        <v>55.900000000000006</v>
      </c>
      <c r="D15" s="184">
        <v>156</v>
      </c>
      <c r="E15" s="185">
        <v>31.7</v>
      </c>
      <c r="F15" s="182">
        <v>61</v>
      </c>
      <c r="G15" s="183">
        <v>12.3</v>
      </c>
      <c r="H15" s="23"/>
      <c r="I15" s="100"/>
      <c r="J15" s="100"/>
      <c r="K15" s="100"/>
      <c r="L15" s="98"/>
      <c r="M15" s="98"/>
      <c r="N15" s="98"/>
      <c r="P15" s="88"/>
      <c r="Q15" s="88"/>
      <c r="R15" s="88"/>
    </row>
    <row r="16" spans="1:109" ht="19.5" customHeight="1" x14ac:dyDescent="0.35">
      <c r="A16" s="176" t="s">
        <v>197</v>
      </c>
      <c r="B16" s="182">
        <v>72</v>
      </c>
      <c r="C16" s="183">
        <v>39.900000000000006</v>
      </c>
      <c r="D16" s="184">
        <v>78</v>
      </c>
      <c r="E16" s="185">
        <v>42.9</v>
      </c>
      <c r="F16" s="182">
        <v>31</v>
      </c>
      <c r="G16" s="183">
        <v>17.2</v>
      </c>
      <c r="H16" s="23"/>
      <c r="I16" s="100"/>
      <c r="J16" s="100"/>
      <c r="K16" s="100"/>
      <c r="L16" s="98"/>
      <c r="M16" s="98"/>
      <c r="N16" s="98"/>
      <c r="P16" s="88"/>
      <c r="Q16" s="88"/>
      <c r="R16" s="88"/>
    </row>
    <row r="17" spans="1:18" ht="19.5" customHeight="1" x14ac:dyDescent="0.35">
      <c r="A17" s="176" t="s">
        <v>198</v>
      </c>
      <c r="B17" s="182">
        <v>128</v>
      </c>
      <c r="C17" s="183">
        <v>25.2</v>
      </c>
      <c r="D17" s="184">
        <v>287</v>
      </c>
      <c r="E17" s="185">
        <v>56.399999999999991</v>
      </c>
      <c r="F17" s="182">
        <v>94</v>
      </c>
      <c r="G17" s="183">
        <v>18.5</v>
      </c>
      <c r="H17" s="23"/>
      <c r="I17" s="100"/>
      <c r="J17" s="100"/>
      <c r="K17" s="100"/>
      <c r="L17" s="98"/>
      <c r="M17" s="98"/>
      <c r="N17" s="98"/>
      <c r="P17" s="88"/>
      <c r="Q17" s="88"/>
      <c r="R17" s="88"/>
    </row>
    <row r="18" spans="1:18" ht="19.5" customHeight="1" x14ac:dyDescent="0.35">
      <c r="A18" s="176" t="s">
        <v>199</v>
      </c>
      <c r="B18" s="182">
        <v>146</v>
      </c>
      <c r="C18" s="183">
        <v>30</v>
      </c>
      <c r="D18" s="184">
        <v>255</v>
      </c>
      <c r="E18" s="185">
        <v>52.5</v>
      </c>
      <c r="F18" s="182">
        <v>85</v>
      </c>
      <c r="G18" s="183">
        <v>17.5</v>
      </c>
      <c r="H18" s="23"/>
      <c r="I18" s="100"/>
      <c r="J18" s="100"/>
      <c r="K18" s="100"/>
      <c r="L18" s="98"/>
      <c r="M18" s="98"/>
      <c r="N18" s="98"/>
      <c r="P18" s="88"/>
      <c r="Q18" s="88"/>
      <c r="R18" s="88"/>
    </row>
    <row r="19" spans="1:18" ht="19.5" customHeight="1" x14ac:dyDescent="0.35">
      <c r="A19" s="176" t="s">
        <v>200</v>
      </c>
      <c r="B19" s="182">
        <v>275</v>
      </c>
      <c r="C19" s="183">
        <v>56.699999999999996</v>
      </c>
      <c r="D19" s="184">
        <v>131</v>
      </c>
      <c r="E19" s="185">
        <v>26.900000000000002</v>
      </c>
      <c r="F19" s="182">
        <v>79</v>
      </c>
      <c r="G19" s="183">
        <v>16.3</v>
      </c>
      <c r="H19" s="23"/>
      <c r="I19" s="100"/>
      <c r="J19" s="100"/>
      <c r="K19" s="100"/>
      <c r="L19" s="98"/>
      <c r="M19" s="98"/>
      <c r="N19" s="98"/>
      <c r="P19" s="88"/>
      <c r="Q19" s="88"/>
      <c r="R19" s="88"/>
    </row>
    <row r="20" spans="1:18" ht="19.5" customHeight="1" x14ac:dyDescent="0.35">
      <c r="A20" s="176" t="s">
        <v>201</v>
      </c>
      <c r="B20" s="182">
        <v>190</v>
      </c>
      <c r="C20" s="183">
        <v>39</v>
      </c>
      <c r="D20" s="184">
        <v>190</v>
      </c>
      <c r="E20" s="185">
        <v>38.9</v>
      </c>
      <c r="F20" s="182">
        <v>108</v>
      </c>
      <c r="G20" s="183">
        <v>22.2</v>
      </c>
      <c r="H20" s="23"/>
      <c r="I20" s="100"/>
      <c r="J20" s="100"/>
      <c r="K20" s="100"/>
      <c r="L20" s="98"/>
      <c r="M20" s="98"/>
      <c r="N20" s="98"/>
      <c r="P20" s="88"/>
      <c r="Q20" s="88"/>
      <c r="R20" s="88"/>
    </row>
    <row r="21" spans="1:18" ht="19.5" customHeight="1" x14ac:dyDescent="0.35">
      <c r="A21" s="176" t="s">
        <v>202</v>
      </c>
      <c r="B21" s="182">
        <v>41</v>
      </c>
      <c r="C21" s="183">
        <v>8.2000000000000011</v>
      </c>
      <c r="D21" s="184">
        <v>247</v>
      </c>
      <c r="E21" s="185">
        <v>49.2</v>
      </c>
      <c r="F21" s="182">
        <v>214</v>
      </c>
      <c r="G21" s="183">
        <v>42.6</v>
      </c>
      <c r="H21" s="23"/>
      <c r="I21" s="100"/>
      <c r="J21" s="100"/>
      <c r="K21" s="100"/>
      <c r="L21" s="98"/>
      <c r="M21" s="98"/>
      <c r="N21" s="98"/>
      <c r="P21" s="88"/>
      <c r="Q21" s="88"/>
      <c r="R21" s="88"/>
    </row>
    <row r="22" spans="1:18" ht="19.5" customHeight="1" x14ac:dyDescent="0.35">
      <c r="A22" s="176" t="s">
        <v>203</v>
      </c>
      <c r="B22" s="182">
        <v>186</v>
      </c>
      <c r="C22" s="183">
        <v>36.299999999999997</v>
      </c>
      <c r="D22" s="184">
        <v>239</v>
      </c>
      <c r="E22" s="185">
        <v>46.7</v>
      </c>
      <c r="F22" s="182">
        <v>87</v>
      </c>
      <c r="G22" s="183">
        <v>17</v>
      </c>
      <c r="H22" s="23"/>
      <c r="I22" s="100"/>
      <c r="J22" s="100"/>
      <c r="K22" s="100"/>
      <c r="L22" s="98"/>
      <c r="M22" s="98"/>
      <c r="N22" s="98"/>
      <c r="P22" s="88"/>
      <c r="Q22" s="88"/>
      <c r="R22" s="88"/>
    </row>
    <row r="23" spans="1:18" ht="19.5" customHeight="1" x14ac:dyDescent="0.35">
      <c r="A23" s="176" t="s">
        <v>204</v>
      </c>
      <c r="B23" s="182">
        <v>148</v>
      </c>
      <c r="C23" s="183">
        <v>30.5</v>
      </c>
      <c r="D23" s="184">
        <v>264</v>
      </c>
      <c r="E23" s="185">
        <v>54.500000000000007</v>
      </c>
      <c r="F23" s="182">
        <v>73</v>
      </c>
      <c r="G23" s="183">
        <v>15.1</v>
      </c>
      <c r="H23" s="23"/>
      <c r="I23" s="100"/>
      <c r="J23" s="100"/>
      <c r="K23" s="100"/>
      <c r="L23" s="98"/>
      <c r="M23" s="98"/>
      <c r="N23" s="98"/>
      <c r="P23" s="88"/>
      <c r="Q23" s="88"/>
      <c r="R23" s="88"/>
    </row>
    <row r="24" spans="1:18" ht="19.5" customHeight="1" x14ac:dyDescent="0.35">
      <c r="A24" s="176" t="s">
        <v>205</v>
      </c>
      <c r="B24" s="182">
        <v>152</v>
      </c>
      <c r="C24" s="183">
        <v>30.599999999999998</v>
      </c>
      <c r="D24" s="184">
        <v>274</v>
      </c>
      <c r="E24" s="185">
        <v>54.900000000000006</v>
      </c>
      <c r="F24" s="182">
        <v>72</v>
      </c>
      <c r="G24" s="183">
        <v>14.499999999999998</v>
      </c>
      <c r="H24" s="23"/>
      <c r="I24" s="100"/>
      <c r="J24" s="100"/>
      <c r="K24" s="100"/>
      <c r="L24" s="98"/>
      <c r="M24" s="98"/>
      <c r="N24" s="98"/>
      <c r="P24" s="88"/>
      <c r="Q24" s="88"/>
      <c r="R24" s="88"/>
    </row>
    <row r="25" spans="1:18" ht="19.5" customHeight="1" x14ac:dyDescent="0.35">
      <c r="A25" s="176" t="s">
        <v>206</v>
      </c>
      <c r="B25" s="182">
        <v>193</v>
      </c>
      <c r="C25" s="183">
        <v>40.200000000000003</v>
      </c>
      <c r="D25" s="184">
        <v>212</v>
      </c>
      <c r="E25" s="185">
        <v>44.1</v>
      </c>
      <c r="F25" s="182">
        <v>76</v>
      </c>
      <c r="G25" s="183">
        <v>15.7</v>
      </c>
      <c r="H25" s="23"/>
      <c r="I25" s="100"/>
      <c r="J25" s="100"/>
      <c r="K25" s="100"/>
      <c r="L25" s="98"/>
      <c r="M25" s="98"/>
      <c r="N25" s="98"/>
      <c r="P25" s="88"/>
      <c r="Q25" s="88"/>
      <c r="R25" s="88"/>
    </row>
    <row r="26" spans="1:18" ht="19.5" customHeight="1" x14ac:dyDescent="0.35">
      <c r="A26" s="176" t="s">
        <v>207</v>
      </c>
      <c r="B26" s="182">
        <v>134</v>
      </c>
      <c r="C26" s="183">
        <v>26.1</v>
      </c>
      <c r="D26" s="184">
        <v>256</v>
      </c>
      <c r="E26" s="185">
        <v>49.7</v>
      </c>
      <c r="F26" s="182">
        <v>125</v>
      </c>
      <c r="G26" s="183">
        <v>24.2</v>
      </c>
      <c r="H26" s="23"/>
      <c r="I26" s="100"/>
      <c r="J26" s="100"/>
      <c r="K26" s="100"/>
      <c r="L26" s="98"/>
      <c r="M26" s="98"/>
      <c r="N26" s="98"/>
      <c r="P26" s="88"/>
      <c r="Q26" s="88"/>
      <c r="R26" s="88"/>
    </row>
    <row r="27" spans="1:18" ht="19.5" customHeight="1" x14ac:dyDescent="0.35">
      <c r="A27" s="176" t="s">
        <v>208</v>
      </c>
      <c r="B27" s="182">
        <v>131</v>
      </c>
      <c r="C27" s="183">
        <v>28.000000000000004</v>
      </c>
      <c r="D27" s="184">
        <v>247</v>
      </c>
      <c r="E27" s="185">
        <v>52.800000000000004</v>
      </c>
      <c r="F27" s="182">
        <v>90</v>
      </c>
      <c r="G27" s="183">
        <v>19.100000000000001</v>
      </c>
      <c r="H27" s="23"/>
      <c r="I27" s="100"/>
      <c r="J27" s="100"/>
      <c r="K27" s="100"/>
      <c r="L27" s="98"/>
      <c r="M27" s="98"/>
      <c r="N27" s="98"/>
      <c r="P27" s="88"/>
      <c r="Q27" s="88"/>
      <c r="R27" s="88"/>
    </row>
    <row r="28" spans="1:18" ht="19.5" customHeight="1" x14ac:dyDescent="0.35">
      <c r="A28" s="176" t="s">
        <v>209</v>
      </c>
      <c r="B28" s="182">
        <v>139</v>
      </c>
      <c r="C28" s="183">
        <v>30.099999999999998</v>
      </c>
      <c r="D28" s="184">
        <v>172</v>
      </c>
      <c r="E28" s="185">
        <v>37.5</v>
      </c>
      <c r="F28" s="182">
        <v>149</v>
      </c>
      <c r="G28" s="183">
        <v>32.4</v>
      </c>
      <c r="H28" s="23"/>
      <c r="I28" s="100"/>
      <c r="J28" s="100"/>
      <c r="K28" s="100"/>
      <c r="L28" s="98"/>
      <c r="M28" s="98"/>
      <c r="N28" s="98"/>
      <c r="P28" s="88"/>
      <c r="Q28" s="88"/>
      <c r="R28" s="88"/>
    </row>
    <row r="29" spans="1:18" ht="19.5" customHeight="1" x14ac:dyDescent="0.35">
      <c r="A29" s="176" t="s">
        <v>210</v>
      </c>
      <c r="B29" s="182">
        <v>235</v>
      </c>
      <c r="C29" s="183">
        <v>47.9</v>
      </c>
      <c r="D29" s="184">
        <v>183</v>
      </c>
      <c r="E29" s="185">
        <v>37.299999999999997</v>
      </c>
      <c r="F29" s="182">
        <v>73</v>
      </c>
      <c r="G29" s="183">
        <v>14.799999999999999</v>
      </c>
      <c r="H29" s="23"/>
      <c r="I29" s="100"/>
      <c r="J29" s="100"/>
      <c r="K29" s="100"/>
      <c r="L29" s="98"/>
      <c r="M29" s="98"/>
      <c r="N29" s="98"/>
      <c r="P29" s="88"/>
      <c r="Q29" s="88"/>
      <c r="R29" s="88"/>
    </row>
    <row r="30" spans="1:18" ht="19.5" customHeight="1" x14ac:dyDescent="0.35">
      <c r="A30" s="176" t="s">
        <v>211</v>
      </c>
      <c r="B30" s="182">
        <v>165</v>
      </c>
      <c r="C30" s="183">
        <v>31.900000000000002</v>
      </c>
      <c r="D30" s="184">
        <v>221</v>
      </c>
      <c r="E30" s="185">
        <v>42.699999999999996</v>
      </c>
      <c r="F30" s="182">
        <v>131</v>
      </c>
      <c r="G30" s="183">
        <v>25.3</v>
      </c>
      <c r="H30" s="23"/>
      <c r="I30" s="100"/>
      <c r="J30" s="100"/>
      <c r="K30" s="100"/>
      <c r="L30" s="98"/>
      <c r="M30" s="98"/>
      <c r="N30" s="98"/>
      <c r="P30" s="88"/>
      <c r="Q30" s="88"/>
      <c r="R30" s="88"/>
    </row>
    <row r="31" spans="1:18" ht="19.5" customHeight="1" x14ac:dyDescent="0.35">
      <c r="A31" s="177" t="s">
        <v>212</v>
      </c>
      <c r="B31" s="186">
        <v>3256</v>
      </c>
      <c r="C31" s="187">
        <v>34</v>
      </c>
      <c r="D31" s="188">
        <v>4323</v>
      </c>
      <c r="E31" s="189">
        <v>45.2</v>
      </c>
      <c r="F31" s="186">
        <v>1992</v>
      </c>
      <c r="G31" s="187">
        <v>20.8</v>
      </c>
      <c r="H31" s="23"/>
      <c r="I31" s="100"/>
      <c r="J31" s="100"/>
      <c r="K31" s="100"/>
      <c r="L31" s="98"/>
      <c r="M31" s="98"/>
      <c r="N31" s="98"/>
      <c r="P31" s="88"/>
      <c r="Q31" s="88"/>
      <c r="R31" s="88"/>
    </row>
  </sheetData>
  <sortState ref="K8:N28">
    <sortCondition ref="L8:L28"/>
  </sortState>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2"/>
  <sheetViews>
    <sheetView showGridLines="0" workbookViewId="0">
      <selection activeCell="W21" sqref="W21"/>
    </sheetView>
  </sheetViews>
  <sheetFormatPr defaultRowHeight="14.5" x14ac:dyDescent="0.35"/>
  <sheetData>
    <row r="1" spans="1:109" s="100" customFormat="1" ht="22.5" customHeight="1" thickBot="1" x14ac:dyDescent="0.4">
      <c r="A1" s="137" t="s">
        <v>478</v>
      </c>
      <c r="B1" s="23"/>
      <c r="C1" s="23"/>
      <c r="D1" s="23"/>
      <c r="E1" s="23"/>
      <c r="F1" s="23"/>
      <c r="G1" s="23"/>
      <c r="H1" s="23"/>
    </row>
    <row r="2" spans="1:109" s="100" customFormat="1" ht="20.149999999999999" customHeight="1" thickTop="1" x14ac:dyDescent="0.3">
      <c r="A2" s="135" t="s">
        <v>485</v>
      </c>
      <c r="B2" s="23"/>
      <c r="C2" s="23"/>
      <c r="D2" s="23"/>
      <c r="E2" s="23"/>
      <c r="F2" s="23"/>
      <c r="G2" s="23"/>
      <c r="H2" s="23"/>
    </row>
    <row r="3" spans="1:109" s="134" customFormat="1" ht="20.149999999999999" customHeight="1" x14ac:dyDescent="0.35">
      <c r="A3" s="500" t="s">
        <v>1050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0.149999999999999" customHeight="1" x14ac:dyDescent="0.3">
      <c r="A4" s="47" t="s">
        <v>473</v>
      </c>
      <c r="B4" s="23"/>
      <c r="C4" s="23"/>
      <c r="D4" s="23"/>
      <c r="E4" s="23"/>
      <c r="F4" s="23"/>
      <c r="G4" s="23"/>
      <c r="H4" s="23"/>
      <c r="I4" s="23"/>
      <c r="J4" s="23"/>
      <c r="K4" s="23"/>
      <c r="L4" s="23"/>
      <c r="M4" s="23"/>
      <c r="N4" s="23"/>
    </row>
    <row r="5" spans="1:109" s="100" customFormat="1" ht="20.149999999999999" customHeight="1" x14ac:dyDescent="0.3">
      <c r="A5" s="47" t="s">
        <v>474</v>
      </c>
      <c r="B5" s="23"/>
      <c r="C5" s="23"/>
      <c r="D5" s="23"/>
      <c r="E5" s="23"/>
      <c r="F5" s="23"/>
      <c r="G5" s="23"/>
      <c r="H5" s="23"/>
      <c r="I5" s="23"/>
      <c r="J5" s="23"/>
      <c r="K5" s="23"/>
      <c r="L5" s="23"/>
      <c r="M5" s="23"/>
      <c r="N5" s="23"/>
    </row>
    <row r="6" spans="1:109" s="100" customFormat="1" ht="20.149999999999999" customHeight="1" x14ac:dyDescent="0.3">
      <c r="A6" s="47" t="s">
        <v>475</v>
      </c>
      <c r="B6" s="23"/>
      <c r="C6" s="23"/>
      <c r="D6" s="23"/>
      <c r="E6" s="23"/>
      <c r="F6" s="23"/>
      <c r="G6" s="23"/>
      <c r="H6" s="23"/>
      <c r="I6" s="23"/>
      <c r="J6" s="23"/>
      <c r="K6" s="23"/>
      <c r="L6" s="23"/>
      <c r="M6" s="23"/>
      <c r="N6" s="23"/>
    </row>
    <row r="7" spans="1:109" s="100" customFormat="1" ht="20.149999999999999" customHeight="1" x14ac:dyDescent="0.3">
      <c r="A7" s="47" t="s">
        <v>476</v>
      </c>
      <c r="B7" s="23"/>
      <c r="C7" s="23"/>
      <c r="D7" s="23"/>
      <c r="E7" s="23"/>
      <c r="F7" s="23"/>
      <c r="G7" s="23"/>
      <c r="H7" s="23"/>
    </row>
    <row r="8" spans="1:109" s="100" customFormat="1" ht="20.149999999999999" customHeight="1" x14ac:dyDescent="0.3">
      <c r="A8" s="47" t="s">
        <v>477</v>
      </c>
      <c r="B8" s="23"/>
      <c r="C8" s="23"/>
      <c r="D8" s="23"/>
      <c r="E8" s="23"/>
      <c r="F8" s="23"/>
      <c r="G8" s="23"/>
      <c r="H8" s="23"/>
    </row>
    <row r="9" spans="1:109" s="113" customFormat="1" ht="19" customHeight="1" x14ac:dyDescent="0.35">
      <c r="A9" s="104" t="s">
        <v>97</v>
      </c>
      <c r="B9" s="100"/>
      <c r="C9" s="100"/>
      <c r="D9" s="100"/>
      <c r="E9" s="100"/>
      <c r="F9" s="100"/>
      <c r="G9" s="100"/>
      <c r="H9" s="158"/>
    </row>
    <row r="10" spans="1:109" s="100" customFormat="1" ht="20.149999999999999" customHeight="1" x14ac:dyDescent="0.3">
      <c r="A10" s="47"/>
      <c r="B10" s="23"/>
      <c r="C10" s="23"/>
      <c r="D10" s="23"/>
      <c r="E10" s="23"/>
      <c r="F10" s="23"/>
      <c r="G10" s="23"/>
      <c r="H10" s="23"/>
    </row>
    <row r="11" spans="1:109" s="113" customFormat="1" ht="20.149999999999999" customHeight="1" x14ac:dyDescent="0.35">
      <c r="B11" s="23" t="s">
        <v>186</v>
      </c>
      <c r="C11" s="23" t="s">
        <v>187</v>
      </c>
      <c r="D11" s="23" t="s">
        <v>188</v>
      </c>
      <c r="E11" s="158"/>
      <c r="F11" s="158"/>
      <c r="G11" s="158"/>
      <c r="H11" s="158"/>
    </row>
    <row r="12" spans="1:109" x14ac:dyDescent="0.35">
      <c r="A12" s="100" t="s">
        <v>202</v>
      </c>
      <c r="B12" s="98">
        <v>8.2000000000000017E-2</v>
      </c>
      <c r="C12" s="98">
        <v>0.49200000000000005</v>
      </c>
      <c r="D12" s="98">
        <v>0.42599999999999999</v>
      </c>
    </row>
    <row r="13" spans="1:109" x14ac:dyDescent="0.35">
      <c r="A13" s="100" t="s">
        <v>198</v>
      </c>
      <c r="B13" s="98">
        <v>0.252</v>
      </c>
      <c r="C13" s="98">
        <v>0.56399999999999995</v>
      </c>
      <c r="D13" s="98">
        <v>0.185</v>
      </c>
    </row>
    <row r="14" spans="1:109" x14ac:dyDescent="0.35">
      <c r="A14" s="100" t="s">
        <v>207</v>
      </c>
      <c r="B14" s="98">
        <v>0.26100000000000001</v>
      </c>
      <c r="C14" s="98">
        <v>0.49700000000000005</v>
      </c>
      <c r="D14" s="98">
        <v>0.24199999999999999</v>
      </c>
    </row>
    <row r="15" spans="1:109" x14ac:dyDescent="0.35">
      <c r="A15" s="100" t="s">
        <v>208</v>
      </c>
      <c r="B15" s="98">
        <v>0.28000000000000003</v>
      </c>
      <c r="C15" s="98">
        <v>0.52800000000000002</v>
      </c>
      <c r="D15" s="98">
        <v>0.191</v>
      </c>
    </row>
    <row r="16" spans="1:109" x14ac:dyDescent="0.35">
      <c r="A16" s="100" t="s">
        <v>199</v>
      </c>
      <c r="B16" s="98">
        <v>0.3</v>
      </c>
      <c r="C16" s="98">
        <v>0.52500000000000002</v>
      </c>
      <c r="D16" s="98">
        <v>0.17499999999999999</v>
      </c>
    </row>
    <row r="17" spans="1:4" x14ac:dyDescent="0.35">
      <c r="A17" s="100" t="s">
        <v>195</v>
      </c>
      <c r="B17" s="98">
        <v>0.30099999999999999</v>
      </c>
      <c r="C17" s="98">
        <v>0.45500000000000002</v>
      </c>
      <c r="D17" s="98">
        <v>0.245</v>
      </c>
    </row>
    <row r="18" spans="1:4" x14ac:dyDescent="0.35">
      <c r="A18" s="100" t="s">
        <v>209</v>
      </c>
      <c r="B18" s="98">
        <v>0.30099999999999999</v>
      </c>
      <c r="C18" s="98">
        <v>0.375</v>
      </c>
      <c r="D18" s="98">
        <v>0.32400000000000001</v>
      </c>
    </row>
    <row r="19" spans="1:4" x14ac:dyDescent="0.35">
      <c r="A19" s="100" t="s">
        <v>204</v>
      </c>
      <c r="B19" s="98">
        <v>0.30499999999999999</v>
      </c>
      <c r="C19" s="98">
        <v>0.54500000000000004</v>
      </c>
      <c r="D19" s="98">
        <v>0.151</v>
      </c>
    </row>
    <row r="20" spans="1:4" x14ac:dyDescent="0.35">
      <c r="A20" s="100" t="s">
        <v>193</v>
      </c>
      <c r="B20" s="98">
        <v>0.30599999999999999</v>
      </c>
      <c r="C20" s="98">
        <v>0.42699999999999994</v>
      </c>
      <c r="D20" s="98">
        <v>0.26700000000000002</v>
      </c>
    </row>
    <row r="21" spans="1:4" x14ac:dyDescent="0.35">
      <c r="A21" s="100" t="s">
        <v>205</v>
      </c>
      <c r="B21" s="98">
        <v>0.30599999999999999</v>
      </c>
      <c r="C21" s="98">
        <v>0.54900000000000004</v>
      </c>
      <c r="D21" s="98">
        <v>0.14499999999999999</v>
      </c>
    </row>
    <row r="22" spans="1:4" x14ac:dyDescent="0.35">
      <c r="A22" s="100" t="s">
        <v>211</v>
      </c>
      <c r="B22" s="98">
        <v>0.31900000000000001</v>
      </c>
      <c r="C22" s="98">
        <v>0.42699999999999994</v>
      </c>
      <c r="D22" s="98">
        <v>0.253</v>
      </c>
    </row>
    <row r="23" spans="1:4" x14ac:dyDescent="0.35">
      <c r="A23" s="100" t="s">
        <v>192</v>
      </c>
      <c r="B23" s="98">
        <v>0.33200000000000002</v>
      </c>
      <c r="C23" s="98">
        <v>0.45700000000000002</v>
      </c>
      <c r="D23" s="98">
        <v>0.21</v>
      </c>
    </row>
    <row r="24" spans="1:4" x14ac:dyDescent="0.35">
      <c r="A24" s="100" t="s">
        <v>212</v>
      </c>
      <c r="B24" s="98">
        <v>0.34</v>
      </c>
      <c r="C24" s="98">
        <v>0.45200000000000001</v>
      </c>
      <c r="D24" s="98">
        <v>0.20800000000000002</v>
      </c>
    </row>
    <row r="25" spans="1:4" x14ac:dyDescent="0.35">
      <c r="A25" s="100" t="s">
        <v>194</v>
      </c>
      <c r="B25" s="98">
        <v>0.35</v>
      </c>
      <c r="C25" s="98">
        <v>0.48299999999999998</v>
      </c>
      <c r="D25" s="98">
        <v>0.16699999999999998</v>
      </c>
    </row>
    <row r="26" spans="1:4" x14ac:dyDescent="0.35">
      <c r="A26" s="100" t="s">
        <v>203</v>
      </c>
      <c r="B26" s="98">
        <v>0.36299999999999999</v>
      </c>
      <c r="C26" s="98">
        <v>0.46700000000000003</v>
      </c>
      <c r="D26" s="98">
        <v>0.17</v>
      </c>
    </row>
    <row r="27" spans="1:4" x14ac:dyDescent="0.35">
      <c r="A27" s="100" t="s">
        <v>201</v>
      </c>
      <c r="B27" s="98">
        <v>0.39</v>
      </c>
      <c r="C27" s="98">
        <v>0.38900000000000001</v>
      </c>
      <c r="D27" s="98">
        <v>0.222</v>
      </c>
    </row>
    <row r="28" spans="1:4" x14ac:dyDescent="0.35">
      <c r="A28" s="100" t="s">
        <v>197</v>
      </c>
      <c r="B28" s="98">
        <v>0.39900000000000008</v>
      </c>
      <c r="C28" s="98">
        <v>0.42899999999999999</v>
      </c>
      <c r="D28" s="98">
        <v>0.17199999999999999</v>
      </c>
    </row>
    <row r="29" spans="1:4" x14ac:dyDescent="0.35">
      <c r="A29" s="100" t="s">
        <v>206</v>
      </c>
      <c r="B29" s="98">
        <v>0.40200000000000002</v>
      </c>
      <c r="C29" s="98">
        <v>0.441</v>
      </c>
      <c r="D29" s="98">
        <v>0.157</v>
      </c>
    </row>
    <row r="30" spans="1:4" x14ac:dyDescent="0.35">
      <c r="A30" s="100" t="s">
        <v>210</v>
      </c>
      <c r="B30" s="98">
        <v>0.47899999999999998</v>
      </c>
      <c r="C30" s="98">
        <v>0.373</v>
      </c>
      <c r="D30" s="98">
        <v>0.14799999999999999</v>
      </c>
    </row>
    <row r="31" spans="1:4" x14ac:dyDescent="0.35">
      <c r="A31" s="100" t="s">
        <v>196</v>
      </c>
      <c r="B31" s="98">
        <v>0.55900000000000005</v>
      </c>
      <c r="C31" s="98">
        <v>0.317</v>
      </c>
      <c r="D31" s="98">
        <v>0.12300000000000001</v>
      </c>
    </row>
    <row r="32" spans="1:4" x14ac:dyDescent="0.35">
      <c r="A32" s="100" t="s">
        <v>200</v>
      </c>
      <c r="B32" s="98">
        <v>0.56699999999999995</v>
      </c>
      <c r="C32" s="98">
        <v>0.26900000000000002</v>
      </c>
      <c r="D32" s="98">
        <v>0.16300000000000001</v>
      </c>
    </row>
  </sheetData>
  <hyperlinks>
    <hyperlink ref="A9" location="Contents!A1" display="&lt;&lt; link back to contents &gt;&gt;"/>
    <hyperlink ref="A3" r:id="rId1"/>
  </hyperlinks>
  <pageMargins left="0.7" right="0.7" top="0.75" bottom="0.75" header="0.3" footer="0.3"/>
  <pageSetup paperSize="9"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
  <sheetViews>
    <sheetView showGridLines="0" workbookViewId="0">
      <selection activeCell="A9" sqref="A9:XFD9"/>
    </sheetView>
  </sheetViews>
  <sheetFormatPr defaultRowHeight="14.5" x14ac:dyDescent="0.35"/>
  <cols>
    <col min="1" max="1" width="46.1796875" customWidth="1"/>
    <col min="2" max="2" width="21.54296875" customWidth="1"/>
  </cols>
  <sheetData>
    <row r="1" spans="1:109" s="100" customFormat="1" ht="22.5" customHeight="1" thickBot="1" x14ac:dyDescent="0.4">
      <c r="A1" s="137" t="s">
        <v>941</v>
      </c>
      <c r="B1" s="23"/>
      <c r="C1" s="23"/>
      <c r="D1" s="23"/>
      <c r="E1" s="23"/>
      <c r="F1" s="23"/>
      <c r="G1" s="23"/>
      <c r="H1" s="23"/>
    </row>
    <row r="2" spans="1:109" s="100" customFormat="1" ht="31.5" customHeight="1" thickTop="1" x14ac:dyDescent="0.3">
      <c r="A2" s="135" t="s">
        <v>502</v>
      </c>
      <c r="B2" s="23"/>
      <c r="C2" s="23"/>
      <c r="D2" s="23"/>
      <c r="E2" s="23"/>
      <c r="F2" s="23"/>
      <c r="G2" s="23"/>
      <c r="H2" s="23"/>
    </row>
    <row r="3" spans="1:109" s="134" customFormat="1" ht="31.5" customHeight="1" x14ac:dyDescent="0.35">
      <c r="A3" s="101" t="s">
        <v>460</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31.5" customHeight="1" x14ac:dyDescent="0.3">
      <c r="A4" s="47" t="s">
        <v>925</v>
      </c>
      <c r="B4" s="23"/>
      <c r="C4" s="23"/>
      <c r="D4" s="23"/>
      <c r="E4" s="23"/>
      <c r="F4" s="23"/>
      <c r="G4" s="23"/>
      <c r="H4" s="23"/>
      <c r="I4" s="23"/>
      <c r="J4" s="23"/>
      <c r="K4" s="23"/>
      <c r="L4" s="23"/>
      <c r="M4" s="23"/>
      <c r="N4" s="23"/>
    </row>
    <row r="5" spans="1:109" s="100" customFormat="1" ht="31.5" customHeight="1" x14ac:dyDescent="0.3">
      <c r="A5" s="47" t="s">
        <v>926</v>
      </c>
      <c r="B5" s="23"/>
      <c r="C5" s="23"/>
      <c r="D5" s="23"/>
      <c r="E5" s="23"/>
      <c r="F5" s="23"/>
      <c r="G5" s="23"/>
      <c r="H5" s="23"/>
      <c r="I5" s="23"/>
      <c r="J5" s="23"/>
      <c r="K5" s="23"/>
      <c r="L5" s="23"/>
      <c r="M5" s="23"/>
      <c r="N5" s="23"/>
    </row>
    <row r="6" spans="1:109" s="100" customFormat="1" ht="31.5" customHeight="1" x14ac:dyDescent="0.3">
      <c r="A6" s="47" t="s">
        <v>927</v>
      </c>
      <c r="B6" s="23"/>
      <c r="C6" s="23"/>
      <c r="D6" s="23"/>
      <c r="E6" s="23"/>
      <c r="F6" s="23"/>
      <c r="G6" s="23"/>
      <c r="H6" s="23"/>
      <c r="I6" s="23"/>
      <c r="J6" s="23"/>
      <c r="K6" s="23"/>
      <c r="L6" s="23"/>
      <c r="M6" s="23"/>
      <c r="N6" s="23"/>
    </row>
    <row r="7" spans="1:109" s="100" customFormat="1" ht="31.5" customHeight="1" x14ac:dyDescent="0.3">
      <c r="A7" s="47" t="s">
        <v>928</v>
      </c>
      <c r="B7" s="23"/>
      <c r="C7" s="23"/>
      <c r="D7" s="23"/>
      <c r="E7" s="23"/>
      <c r="F7" s="23"/>
      <c r="G7" s="23"/>
      <c r="H7" s="23"/>
    </row>
    <row r="8" spans="1:109" s="113" customFormat="1" ht="31.5" customHeight="1" x14ac:dyDescent="0.35">
      <c r="A8" s="47" t="s">
        <v>929</v>
      </c>
      <c r="B8" s="158"/>
      <c r="C8" s="158"/>
      <c r="D8" s="158"/>
      <c r="E8" s="158"/>
      <c r="F8" s="158"/>
      <c r="G8" s="158"/>
      <c r="H8" s="158"/>
    </row>
    <row r="9" spans="1:109" ht="31.5" customHeight="1" x14ac:dyDescent="0.35">
      <c r="A9" s="47" t="s">
        <v>930</v>
      </c>
    </row>
    <row r="10" spans="1:109" s="113" customFormat="1" ht="19" customHeight="1" x14ac:dyDescent="0.35">
      <c r="A10" s="104" t="s">
        <v>97</v>
      </c>
      <c r="B10" s="100"/>
      <c r="C10" s="100"/>
      <c r="D10" s="100"/>
      <c r="E10" s="100"/>
      <c r="F10" s="100"/>
      <c r="G10" s="100"/>
      <c r="H10" s="158"/>
    </row>
    <row r="11" spans="1:109" ht="31.5" customHeight="1" x14ac:dyDescent="0.35">
      <c r="A11" s="437" t="s">
        <v>936</v>
      </c>
      <c r="B11" s="438" t="s">
        <v>931</v>
      </c>
    </row>
    <row r="12" spans="1:109" ht="31.5" customHeight="1" x14ac:dyDescent="0.35">
      <c r="A12" s="199" t="s">
        <v>932</v>
      </c>
      <c r="B12" s="435">
        <v>42.8</v>
      </c>
    </row>
    <row r="13" spans="1:109" ht="31.5" customHeight="1" x14ac:dyDescent="0.35">
      <c r="A13" s="199" t="s">
        <v>933</v>
      </c>
      <c r="B13" s="436">
        <v>44.4</v>
      </c>
    </row>
    <row r="14" spans="1:109" ht="31.5" customHeight="1" x14ac:dyDescent="0.35">
      <c r="A14" s="199" t="s">
        <v>934</v>
      </c>
      <c r="B14" s="435">
        <v>12.8</v>
      </c>
    </row>
    <row r="15" spans="1:109" ht="31.5" customHeight="1" x14ac:dyDescent="0.35">
      <c r="A15" s="439" t="s">
        <v>935</v>
      </c>
      <c r="B15" s="440">
        <v>100</v>
      </c>
    </row>
  </sheetData>
  <hyperlinks>
    <hyperlink ref="A10" location="Contents!A1" display="&lt;&lt; link back to contents &gt;&gt;"/>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6"/>
  <sheetViews>
    <sheetView showGridLines="0" workbookViewId="0">
      <selection activeCell="A3" sqref="A3"/>
    </sheetView>
  </sheetViews>
  <sheetFormatPr defaultRowHeight="34.5" customHeight="1" x14ac:dyDescent="0.35"/>
  <cols>
    <col min="1" max="1" width="154.81640625" customWidth="1"/>
  </cols>
  <sheetData>
    <row r="1" spans="1:109" s="100" customFormat="1" ht="34.5" customHeight="1" thickBot="1" x14ac:dyDescent="0.4">
      <c r="A1" s="137" t="s">
        <v>1543</v>
      </c>
      <c r="B1" s="190"/>
      <c r="C1" s="192"/>
      <c r="D1" s="23"/>
      <c r="E1" s="23"/>
      <c r="F1" s="23"/>
      <c r="G1" s="23"/>
      <c r="H1" s="23"/>
    </row>
    <row r="2" spans="1:109" s="100" customFormat="1" ht="34.5" customHeight="1" thickTop="1" x14ac:dyDescent="0.3">
      <c r="A2" s="135" t="s">
        <v>1552</v>
      </c>
      <c r="B2" s="190"/>
      <c r="C2" s="192"/>
      <c r="D2" s="23"/>
      <c r="E2" s="23"/>
      <c r="F2" s="23"/>
      <c r="G2" s="23"/>
      <c r="H2" s="23"/>
    </row>
    <row r="3" spans="1:109" s="134" customFormat="1" ht="34.5" customHeight="1" x14ac:dyDescent="0.35">
      <c r="A3" s="101" t="s">
        <v>1542</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34.5" customHeight="1" x14ac:dyDescent="0.35">
      <c r="A4" s="101" t="s">
        <v>1544</v>
      </c>
      <c r="B4" s="191"/>
      <c r="C4" s="19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row>
    <row r="5" spans="1:109" s="134" customFormat="1" ht="34.5" customHeight="1" x14ac:dyDescent="0.35">
      <c r="A5" s="101" t="s">
        <v>1551</v>
      </c>
      <c r="B5" s="191"/>
      <c r="C5" s="193"/>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row>
    <row r="6" spans="1:109" s="134" customFormat="1" ht="34.5" customHeight="1" x14ac:dyDescent="0.35">
      <c r="A6" s="101" t="s">
        <v>1545</v>
      </c>
      <c r="B6" s="193">
        <v>7.0000000000000007E-2</v>
      </c>
      <c r="C6" s="193"/>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row>
    <row r="7" spans="1:109" s="134" customFormat="1" ht="34.5" customHeight="1" x14ac:dyDescent="0.35">
      <c r="A7" s="101" t="s">
        <v>1546</v>
      </c>
      <c r="B7" s="193">
        <v>0.08</v>
      </c>
      <c r="C7" s="193"/>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row>
    <row r="8" spans="1:109" s="134" customFormat="1" ht="34.5" customHeight="1" x14ac:dyDescent="0.35">
      <c r="A8" s="101" t="s">
        <v>1547</v>
      </c>
      <c r="B8" s="193">
        <v>0.11</v>
      </c>
      <c r="C8" s="193"/>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row>
    <row r="9" spans="1:109" s="134" customFormat="1" ht="34.5" customHeight="1" x14ac:dyDescent="0.35">
      <c r="A9" s="101" t="s">
        <v>1548</v>
      </c>
      <c r="B9" s="193">
        <v>0.14000000000000001</v>
      </c>
      <c r="C9" s="193"/>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row>
    <row r="10" spans="1:109" s="134" customFormat="1" ht="34.5" customHeight="1" x14ac:dyDescent="0.35">
      <c r="A10" s="101" t="s">
        <v>1549</v>
      </c>
      <c r="B10" s="193">
        <v>0.28999999999999998</v>
      </c>
      <c r="C10" s="193"/>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row>
    <row r="11" spans="1:109" s="134" customFormat="1" ht="34.5" customHeight="1" x14ac:dyDescent="0.35">
      <c r="A11" s="101" t="s">
        <v>1550</v>
      </c>
      <c r="B11" s="193">
        <v>0.28999999999999998</v>
      </c>
      <c r="C11" s="193"/>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row>
    <row r="12" spans="1:109" s="134" customFormat="1" ht="34.5" customHeight="1" x14ac:dyDescent="0.35">
      <c r="A12" s="101" t="s">
        <v>820</v>
      </c>
      <c r="B12" s="193">
        <v>0.03</v>
      </c>
      <c r="C12" s="193"/>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row>
    <row r="13" spans="1:109" s="134" customFormat="1" ht="34.5" customHeight="1" x14ac:dyDescent="0.35">
      <c r="A13" s="101" t="s">
        <v>1238</v>
      </c>
      <c r="B13" s="191"/>
      <c r="C13" s="193"/>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row>
    <row r="14" spans="1:109" s="134" customFormat="1" ht="34.5" customHeight="1" x14ac:dyDescent="0.35">
      <c r="A14" s="101" t="s">
        <v>1369</v>
      </c>
      <c r="B14" s="191"/>
      <c r="C14" s="193"/>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row>
    <row r="15" spans="1:109" s="100" customFormat="1" ht="34.5" customHeight="1" x14ac:dyDescent="0.3">
      <c r="A15" s="104" t="s">
        <v>637</v>
      </c>
      <c r="B15" s="190"/>
      <c r="C15" s="192"/>
      <c r="D15" s="23"/>
      <c r="E15" s="23"/>
      <c r="F15" s="23"/>
      <c r="G15" s="23"/>
      <c r="H15" s="23"/>
      <c r="I15" s="23"/>
      <c r="J15" s="23"/>
      <c r="K15" s="23"/>
      <c r="L15" s="23"/>
      <c r="M15" s="23"/>
      <c r="N15" s="23"/>
    </row>
    <row r="16" spans="1:109" s="113" customFormat="1" ht="34.5" customHeight="1" x14ac:dyDescent="0.35">
      <c r="A16" s="104" t="s">
        <v>97</v>
      </c>
      <c r="B16" s="100"/>
      <c r="C16" s="100"/>
      <c r="D16" s="100"/>
      <c r="E16" s="100"/>
      <c r="F16" s="100"/>
      <c r="G16" s="100"/>
      <c r="H16" s="158"/>
    </row>
  </sheetData>
  <hyperlinks>
    <hyperlink ref="A16" location="Contents!A1" display="&lt;&lt; link back to contents &gt;&gt;"/>
    <hyperlink ref="A15" r:id="rId1"/>
  </hyperlinks>
  <pageMargins left="0.7" right="0.7" top="0.75" bottom="0.75" header="0.3" footer="0.3"/>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4"/>
  <sheetViews>
    <sheetView showGridLines="0" workbookViewId="0">
      <selection activeCell="A14" sqref="A14"/>
    </sheetView>
  </sheetViews>
  <sheetFormatPr defaultRowHeight="14.5" x14ac:dyDescent="0.35"/>
  <cols>
    <col min="1" max="1" width="15.81640625" customWidth="1"/>
    <col min="2" max="2" width="20.54296875" style="364" customWidth="1"/>
    <col min="3" max="3" width="24.54296875" style="364" customWidth="1"/>
    <col min="4" max="4" width="33.81640625" style="364" customWidth="1"/>
    <col min="5" max="5" width="46.7265625" style="364" customWidth="1"/>
    <col min="6" max="6" width="35.81640625" style="364" customWidth="1"/>
  </cols>
  <sheetData>
    <row r="1" spans="1:109" s="100" customFormat="1" ht="22.5" customHeight="1" thickBot="1" x14ac:dyDescent="0.4">
      <c r="A1" s="137" t="s">
        <v>967</v>
      </c>
      <c r="B1" s="251"/>
      <c r="C1" s="251"/>
      <c r="D1" s="251"/>
      <c r="E1" s="251"/>
      <c r="F1" s="251"/>
      <c r="G1" s="23"/>
      <c r="H1" s="23"/>
    </row>
    <row r="2" spans="1:109" s="100" customFormat="1" ht="33" customHeight="1" thickTop="1" x14ac:dyDescent="0.3">
      <c r="A2" s="102" t="s">
        <v>502</v>
      </c>
      <c r="B2" s="251"/>
      <c r="C2" s="251"/>
      <c r="D2" s="251"/>
      <c r="E2" s="251"/>
      <c r="F2" s="251"/>
      <c r="G2" s="23"/>
      <c r="H2" s="23"/>
    </row>
    <row r="3" spans="1:109" s="134" customFormat="1" ht="33" customHeight="1" x14ac:dyDescent="0.35">
      <c r="A3" s="101" t="s">
        <v>460</v>
      </c>
      <c r="B3" s="249"/>
      <c r="C3" s="249"/>
      <c r="D3" s="249"/>
      <c r="E3" s="249"/>
      <c r="F3" s="249"/>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33" customHeight="1" x14ac:dyDescent="0.3">
      <c r="A4" s="100" t="s">
        <v>925</v>
      </c>
      <c r="B4" s="251"/>
      <c r="C4" s="251"/>
      <c r="D4" s="251"/>
      <c r="E4" s="251"/>
      <c r="F4" s="251"/>
      <c r="G4" s="23"/>
      <c r="H4" s="23"/>
      <c r="I4" s="23"/>
      <c r="J4" s="23"/>
      <c r="K4" s="23"/>
      <c r="L4" s="23"/>
      <c r="M4" s="23"/>
      <c r="N4" s="23"/>
    </row>
    <row r="5" spans="1:109" s="100" customFormat="1" ht="33" customHeight="1" x14ac:dyDescent="0.3">
      <c r="A5" s="100" t="s">
        <v>926</v>
      </c>
      <c r="B5" s="251"/>
      <c r="C5" s="251"/>
      <c r="D5" s="251"/>
      <c r="E5" s="251"/>
      <c r="F5" s="251"/>
      <c r="G5" s="23"/>
      <c r="H5" s="23"/>
      <c r="I5" s="23"/>
      <c r="J5" s="23"/>
      <c r="K5" s="23"/>
      <c r="L5" s="23"/>
      <c r="M5" s="23"/>
      <c r="N5" s="23"/>
    </row>
    <row r="6" spans="1:109" s="100" customFormat="1" ht="33" customHeight="1" x14ac:dyDescent="0.3">
      <c r="A6" s="100" t="s">
        <v>927</v>
      </c>
      <c r="B6" s="251"/>
      <c r="C6" s="251"/>
      <c r="D6" s="251"/>
      <c r="E6" s="251"/>
      <c r="F6" s="251"/>
      <c r="G6" s="23"/>
      <c r="H6" s="23"/>
      <c r="I6" s="23"/>
      <c r="J6" s="23"/>
      <c r="K6" s="23"/>
      <c r="L6" s="23"/>
      <c r="M6" s="23"/>
      <c r="N6" s="23"/>
    </row>
    <row r="7" spans="1:109" s="100" customFormat="1" ht="33" customHeight="1" x14ac:dyDescent="0.3">
      <c r="A7" s="100" t="s">
        <v>928</v>
      </c>
      <c r="B7" s="251"/>
      <c r="C7" s="251"/>
      <c r="D7" s="251"/>
      <c r="E7" s="251"/>
      <c r="F7" s="251"/>
      <c r="G7" s="23"/>
      <c r="H7" s="23"/>
    </row>
    <row r="8" spans="1:109" s="113" customFormat="1" ht="33" customHeight="1" x14ac:dyDescent="0.35">
      <c r="A8" s="100" t="s">
        <v>929</v>
      </c>
      <c r="B8" s="441"/>
      <c r="C8" s="441"/>
      <c r="D8" s="441"/>
      <c r="E8" s="441"/>
      <c r="F8" s="441"/>
      <c r="G8" s="158"/>
      <c r="H8" s="158"/>
    </row>
    <row r="9" spans="1:109" ht="33" customHeight="1" x14ac:dyDescent="0.35">
      <c r="A9" s="100" t="s">
        <v>942</v>
      </c>
    </row>
    <row r="10" spans="1:109" ht="33" customHeight="1" x14ac:dyDescent="0.35">
      <c r="A10" s="128" t="s">
        <v>943</v>
      </c>
    </row>
    <row r="11" spans="1:109" ht="33" customHeight="1" x14ac:dyDescent="0.35">
      <c r="A11" s="100" t="s">
        <v>944</v>
      </c>
    </row>
    <row r="12" spans="1:109" s="113" customFormat="1" ht="19" customHeight="1" x14ac:dyDescent="0.35">
      <c r="A12" s="104" t="s">
        <v>97</v>
      </c>
      <c r="B12" s="100"/>
      <c r="C12" s="100"/>
      <c r="D12" s="100"/>
      <c r="E12" s="100"/>
      <c r="F12" s="100"/>
      <c r="G12" s="100"/>
      <c r="H12" s="158"/>
    </row>
    <row r="13" spans="1:109" ht="28.5" x14ac:dyDescent="0.35">
      <c r="A13" s="461" t="s">
        <v>968</v>
      </c>
      <c r="B13" s="462" t="s">
        <v>946</v>
      </c>
      <c r="C13" s="462" t="s">
        <v>947</v>
      </c>
      <c r="D13" s="462" t="s">
        <v>948</v>
      </c>
      <c r="E13" s="462" t="s">
        <v>949</v>
      </c>
      <c r="F13" s="462" t="s">
        <v>950</v>
      </c>
    </row>
    <row r="14" spans="1:109" ht="19" customHeight="1" x14ac:dyDescent="0.35">
      <c r="A14" s="101" t="s">
        <v>192</v>
      </c>
      <c r="B14" s="442">
        <v>4.53</v>
      </c>
      <c r="C14" s="443">
        <v>26</v>
      </c>
      <c r="D14" s="444">
        <v>0.43430000000000002</v>
      </c>
      <c r="E14" s="444">
        <v>0.4476</v>
      </c>
      <c r="F14" s="444">
        <v>0.1182</v>
      </c>
    </row>
    <row r="15" spans="1:109" ht="19" customHeight="1" x14ac:dyDescent="0.35">
      <c r="A15" s="101" t="s">
        <v>193</v>
      </c>
      <c r="B15" s="442">
        <v>4.58</v>
      </c>
      <c r="C15" s="443">
        <v>17</v>
      </c>
      <c r="D15" s="444">
        <v>0.4647</v>
      </c>
      <c r="E15" s="444">
        <v>0.4128</v>
      </c>
      <c r="F15" s="444">
        <v>0.1225</v>
      </c>
    </row>
    <row r="16" spans="1:109" ht="19" customHeight="1" x14ac:dyDescent="0.35">
      <c r="A16" s="101" t="s">
        <v>194</v>
      </c>
      <c r="B16" s="442">
        <v>4.7</v>
      </c>
      <c r="C16" s="443">
        <v>23</v>
      </c>
      <c r="D16" s="444">
        <v>0.44600000000000001</v>
      </c>
      <c r="E16" s="444">
        <v>0.48670000000000002</v>
      </c>
      <c r="F16" s="444">
        <v>6.7299999999999999E-2</v>
      </c>
    </row>
    <row r="17" spans="1:6" ht="19" customHeight="1" x14ac:dyDescent="0.35">
      <c r="A17" s="101" t="s">
        <v>195</v>
      </c>
      <c r="B17" s="442">
        <v>4.26</v>
      </c>
      <c r="C17" s="443">
        <v>22</v>
      </c>
      <c r="D17" s="444">
        <v>0.3488</v>
      </c>
      <c r="E17" s="444">
        <v>0.4743</v>
      </c>
      <c r="F17" s="444">
        <v>0.1769</v>
      </c>
    </row>
    <row r="18" spans="1:6" ht="19" customHeight="1" x14ac:dyDescent="0.35">
      <c r="A18" s="101" t="s">
        <v>196</v>
      </c>
      <c r="B18" s="442">
        <v>4.6399999999999997</v>
      </c>
      <c r="C18" s="443">
        <v>58</v>
      </c>
      <c r="D18" s="444">
        <v>0.56950000000000001</v>
      </c>
      <c r="E18" s="444">
        <v>0.21279999999999999</v>
      </c>
      <c r="F18" s="444">
        <v>0.2177</v>
      </c>
    </row>
    <row r="19" spans="1:6" ht="19" customHeight="1" x14ac:dyDescent="0.35">
      <c r="A19" s="101" t="s">
        <v>198</v>
      </c>
      <c r="B19" s="442">
        <v>4.2699999999999996</v>
      </c>
      <c r="C19" s="443">
        <v>22</v>
      </c>
      <c r="D19" s="444">
        <v>0.29570000000000002</v>
      </c>
      <c r="E19" s="444">
        <v>0.58340000000000003</v>
      </c>
      <c r="F19" s="444">
        <v>0.12089999999999999</v>
      </c>
    </row>
    <row r="20" spans="1:6" ht="19" customHeight="1" x14ac:dyDescent="0.35">
      <c r="A20" s="101" t="s">
        <v>199</v>
      </c>
      <c r="B20" s="442">
        <v>4.3600000000000003</v>
      </c>
      <c r="C20" s="443">
        <v>21</v>
      </c>
      <c r="D20" s="444">
        <v>0.40239999999999998</v>
      </c>
      <c r="E20" s="444">
        <v>0.43480000000000002</v>
      </c>
      <c r="F20" s="444">
        <v>0.1628</v>
      </c>
    </row>
    <row r="21" spans="1:6" ht="19" customHeight="1" x14ac:dyDescent="0.35">
      <c r="A21" s="101" t="s">
        <v>200</v>
      </c>
      <c r="B21" s="442">
        <v>5.56</v>
      </c>
      <c r="C21" s="443">
        <v>30</v>
      </c>
      <c r="D21" s="444">
        <v>0.78259999999999996</v>
      </c>
      <c r="E21" s="444">
        <v>0.1638</v>
      </c>
      <c r="F21" s="444">
        <v>5.3600000000000002E-2</v>
      </c>
    </row>
    <row r="22" spans="1:6" ht="19" customHeight="1" x14ac:dyDescent="0.35">
      <c r="A22" s="101" t="s">
        <v>201</v>
      </c>
      <c r="B22" s="442">
        <v>4.41</v>
      </c>
      <c r="C22" s="443">
        <v>20</v>
      </c>
      <c r="D22" s="444">
        <v>0.37980000000000003</v>
      </c>
      <c r="E22" s="444">
        <v>0.48880000000000001</v>
      </c>
      <c r="F22" s="444">
        <v>0.13139999999999999</v>
      </c>
    </row>
    <row r="23" spans="1:6" ht="19" customHeight="1" x14ac:dyDescent="0.35">
      <c r="A23" s="101" t="s">
        <v>202</v>
      </c>
      <c r="B23" s="442">
        <v>4.03</v>
      </c>
      <c r="C23" s="443">
        <v>25</v>
      </c>
      <c r="D23" s="444">
        <v>0.16159999999999999</v>
      </c>
      <c r="E23" s="444">
        <v>0.72040000000000004</v>
      </c>
      <c r="F23" s="444">
        <v>0.11799999999999999</v>
      </c>
    </row>
    <row r="24" spans="1:6" ht="19" customHeight="1" x14ac:dyDescent="0.35">
      <c r="A24" s="101" t="s">
        <v>203</v>
      </c>
      <c r="B24" s="442">
        <v>4.92</v>
      </c>
      <c r="C24" s="443">
        <v>21</v>
      </c>
      <c r="D24" s="444">
        <v>0.55620000000000003</v>
      </c>
      <c r="E24" s="444">
        <v>0.37259999999999999</v>
      </c>
      <c r="F24" s="444">
        <v>7.1300000000000002E-2</v>
      </c>
    </row>
    <row r="25" spans="1:6" ht="19" customHeight="1" x14ac:dyDescent="0.35">
      <c r="A25" s="101" t="s">
        <v>204</v>
      </c>
      <c r="B25" s="442">
        <v>4.4400000000000004</v>
      </c>
      <c r="C25" s="443">
        <v>18</v>
      </c>
      <c r="D25" s="444">
        <v>0.41660000000000003</v>
      </c>
      <c r="E25" s="444">
        <v>0.45319999999999999</v>
      </c>
      <c r="F25" s="444">
        <v>0.13020000000000001</v>
      </c>
    </row>
    <row r="26" spans="1:6" ht="19" customHeight="1" x14ac:dyDescent="0.35">
      <c r="A26" s="101" t="s">
        <v>205</v>
      </c>
      <c r="B26" s="442">
        <v>4.33</v>
      </c>
      <c r="C26" s="443">
        <v>28</v>
      </c>
      <c r="D26" s="444">
        <v>0.3533</v>
      </c>
      <c r="E26" s="444">
        <v>0.48859999999999998</v>
      </c>
      <c r="F26" s="444">
        <v>0.15809999999999999</v>
      </c>
    </row>
    <row r="27" spans="1:6" ht="19" customHeight="1" x14ac:dyDescent="0.35">
      <c r="A27" s="101" t="s">
        <v>945</v>
      </c>
      <c r="B27" s="442">
        <v>4.79</v>
      </c>
      <c r="C27" s="443">
        <v>27</v>
      </c>
      <c r="D27" s="444">
        <v>0.53879999999999995</v>
      </c>
      <c r="E27" s="444">
        <v>0.33239999999999997</v>
      </c>
      <c r="F27" s="444">
        <v>0.1288</v>
      </c>
    </row>
    <row r="28" spans="1:6" ht="19" customHeight="1" x14ac:dyDescent="0.35">
      <c r="A28" s="101" t="s">
        <v>206</v>
      </c>
      <c r="B28" s="442">
        <v>4.7699999999999996</v>
      </c>
      <c r="C28" s="443">
        <v>25</v>
      </c>
      <c r="D28" s="444">
        <v>0.50280000000000002</v>
      </c>
      <c r="E28" s="444">
        <v>0.42380000000000001</v>
      </c>
      <c r="F28" s="444">
        <v>7.3400000000000007E-2</v>
      </c>
    </row>
    <row r="29" spans="1:6" ht="19" customHeight="1" x14ac:dyDescent="0.35">
      <c r="A29" s="101" t="s">
        <v>207</v>
      </c>
      <c r="B29" s="442">
        <v>4.09</v>
      </c>
      <c r="C29" s="443">
        <v>24</v>
      </c>
      <c r="D29" s="444">
        <v>0.25369999999999998</v>
      </c>
      <c r="E29" s="444">
        <v>0.56769999999999998</v>
      </c>
      <c r="F29" s="444">
        <v>0.17860000000000001</v>
      </c>
    </row>
    <row r="30" spans="1:6" ht="19" customHeight="1" x14ac:dyDescent="0.35">
      <c r="A30" s="101" t="s">
        <v>208</v>
      </c>
      <c r="B30" s="442">
        <v>4.32</v>
      </c>
      <c r="C30" s="443">
        <v>22</v>
      </c>
      <c r="D30" s="444">
        <v>0.316</v>
      </c>
      <c r="E30" s="444">
        <v>0.54830000000000001</v>
      </c>
      <c r="F30" s="444">
        <v>0.13569999999999999</v>
      </c>
    </row>
    <row r="31" spans="1:6" ht="19" customHeight="1" x14ac:dyDescent="0.35">
      <c r="A31" s="101" t="s">
        <v>209</v>
      </c>
      <c r="B31" s="442">
        <v>4.49</v>
      </c>
      <c r="C31" s="443">
        <v>25</v>
      </c>
      <c r="D31" s="444">
        <v>0.47320000000000001</v>
      </c>
      <c r="E31" s="444">
        <v>0.32119999999999999</v>
      </c>
      <c r="F31" s="444">
        <v>0.20569999999999999</v>
      </c>
    </row>
    <row r="32" spans="1:6" ht="19" customHeight="1" x14ac:dyDescent="0.35">
      <c r="A32" s="101" t="s">
        <v>210</v>
      </c>
      <c r="B32" s="442">
        <v>4.7300000000000004</v>
      </c>
      <c r="C32" s="443">
        <v>13</v>
      </c>
      <c r="D32" s="444">
        <v>0.54369999999999996</v>
      </c>
      <c r="E32" s="444">
        <v>0.3553</v>
      </c>
      <c r="F32" s="444">
        <v>0.10100000000000001</v>
      </c>
    </row>
    <row r="33" spans="1:6" ht="19" customHeight="1" x14ac:dyDescent="0.35">
      <c r="A33" s="101" t="s">
        <v>211</v>
      </c>
      <c r="B33" s="442">
        <v>4.38</v>
      </c>
      <c r="C33" s="443">
        <v>20</v>
      </c>
      <c r="D33" s="444">
        <v>0.32140000000000002</v>
      </c>
      <c r="E33" s="444">
        <v>0.58079999999999998</v>
      </c>
      <c r="F33" s="444">
        <v>9.7799999999999998E-2</v>
      </c>
    </row>
    <row r="34" spans="1:6" ht="19" customHeight="1" x14ac:dyDescent="0.35">
      <c r="A34" s="463" t="s">
        <v>96</v>
      </c>
      <c r="B34" s="464">
        <v>4.53</v>
      </c>
      <c r="C34" s="465">
        <v>21</v>
      </c>
      <c r="D34" s="466">
        <v>42.8</v>
      </c>
      <c r="E34" s="466">
        <v>44.37</v>
      </c>
      <c r="F34" s="466">
        <v>12.83</v>
      </c>
    </row>
  </sheetData>
  <hyperlinks>
    <hyperlink ref="A12" location="Contents!A1" display="&lt;&lt; link back to contents &gt;&gt;"/>
  </hyperlinks>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7"/>
  <sheetViews>
    <sheetView showGridLines="0" workbookViewId="0">
      <selection activeCell="A9" sqref="A9:XFD9"/>
    </sheetView>
  </sheetViews>
  <sheetFormatPr defaultRowHeight="20.5" customHeight="1" x14ac:dyDescent="0.3"/>
  <cols>
    <col min="1" max="1" width="69.26953125" style="3" customWidth="1"/>
    <col min="2" max="256" width="8.7265625" style="3"/>
    <col min="257" max="257" width="61.7265625" style="3" customWidth="1"/>
    <col min="258" max="512" width="8.7265625" style="3"/>
    <col min="513" max="513" width="61.7265625" style="3" customWidth="1"/>
    <col min="514" max="768" width="8.7265625" style="3"/>
    <col min="769" max="769" width="61.7265625" style="3" customWidth="1"/>
    <col min="770" max="1024" width="8.7265625" style="3"/>
    <col min="1025" max="1025" width="61.7265625" style="3" customWidth="1"/>
    <col min="1026" max="1280" width="8.7265625" style="3"/>
    <col min="1281" max="1281" width="61.7265625" style="3" customWidth="1"/>
    <col min="1282" max="1536" width="8.7265625" style="3"/>
    <col min="1537" max="1537" width="61.7265625" style="3" customWidth="1"/>
    <col min="1538" max="1792" width="8.7265625" style="3"/>
    <col min="1793" max="1793" width="61.7265625" style="3" customWidth="1"/>
    <col min="1794" max="2048" width="8.7265625" style="3"/>
    <col min="2049" max="2049" width="61.7265625" style="3" customWidth="1"/>
    <col min="2050" max="2304" width="8.7265625" style="3"/>
    <col min="2305" max="2305" width="61.7265625" style="3" customWidth="1"/>
    <col min="2306" max="2560" width="8.7265625" style="3"/>
    <col min="2561" max="2561" width="61.7265625" style="3" customWidth="1"/>
    <col min="2562" max="2816" width="8.7265625" style="3"/>
    <col min="2817" max="2817" width="61.7265625" style="3" customWidth="1"/>
    <col min="2818" max="3072" width="8.7265625" style="3"/>
    <col min="3073" max="3073" width="61.7265625" style="3" customWidth="1"/>
    <col min="3074" max="3328" width="8.7265625" style="3"/>
    <col min="3329" max="3329" width="61.7265625" style="3" customWidth="1"/>
    <col min="3330" max="3584" width="8.7265625" style="3"/>
    <col min="3585" max="3585" width="61.7265625" style="3" customWidth="1"/>
    <col min="3586" max="3840" width="8.7265625" style="3"/>
    <col min="3841" max="3841" width="61.7265625" style="3" customWidth="1"/>
    <col min="3842" max="4096" width="8.7265625" style="3"/>
    <col min="4097" max="4097" width="61.7265625" style="3" customWidth="1"/>
    <col min="4098" max="4352" width="8.7265625" style="3"/>
    <col min="4353" max="4353" width="61.7265625" style="3" customWidth="1"/>
    <col min="4354" max="4608" width="8.7265625" style="3"/>
    <col min="4609" max="4609" width="61.7265625" style="3" customWidth="1"/>
    <col min="4610" max="4864" width="8.7265625" style="3"/>
    <col min="4865" max="4865" width="61.7265625" style="3" customWidth="1"/>
    <col min="4866" max="5120" width="8.7265625" style="3"/>
    <col min="5121" max="5121" width="61.7265625" style="3" customWidth="1"/>
    <col min="5122" max="5376" width="8.7265625" style="3"/>
    <col min="5377" max="5377" width="61.7265625" style="3" customWidth="1"/>
    <col min="5378" max="5632" width="8.7265625" style="3"/>
    <col min="5633" max="5633" width="61.7265625" style="3" customWidth="1"/>
    <col min="5634" max="5888" width="8.7265625" style="3"/>
    <col min="5889" max="5889" width="61.7265625" style="3" customWidth="1"/>
    <col min="5890" max="6144" width="8.7265625" style="3"/>
    <col min="6145" max="6145" width="61.7265625" style="3" customWidth="1"/>
    <col min="6146" max="6400" width="8.7265625" style="3"/>
    <col min="6401" max="6401" width="61.7265625" style="3" customWidth="1"/>
    <col min="6402" max="6656" width="8.7265625" style="3"/>
    <col min="6657" max="6657" width="61.7265625" style="3" customWidth="1"/>
    <col min="6658" max="6912" width="8.7265625" style="3"/>
    <col min="6913" max="6913" width="61.7265625" style="3" customWidth="1"/>
    <col min="6914" max="7168" width="8.7265625" style="3"/>
    <col min="7169" max="7169" width="61.7265625" style="3" customWidth="1"/>
    <col min="7170" max="7424" width="8.7265625" style="3"/>
    <col min="7425" max="7425" width="61.7265625" style="3" customWidth="1"/>
    <col min="7426" max="7680" width="8.7265625" style="3"/>
    <col min="7681" max="7681" width="61.7265625" style="3" customWidth="1"/>
    <col min="7682" max="7936" width="8.7265625" style="3"/>
    <col min="7937" max="7937" width="61.7265625" style="3" customWidth="1"/>
    <col min="7938" max="8192" width="8.7265625" style="3"/>
    <col min="8193" max="8193" width="61.7265625" style="3" customWidth="1"/>
    <col min="8194" max="8448" width="8.7265625" style="3"/>
    <col min="8449" max="8449" width="61.7265625" style="3" customWidth="1"/>
    <col min="8450" max="8704" width="8.7265625" style="3"/>
    <col min="8705" max="8705" width="61.7265625" style="3" customWidth="1"/>
    <col min="8706" max="8960" width="8.7265625" style="3"/>
    <col min="8961" max="8961" width="61.7265625" style="3" customWidth="1"/>
    <col min="8962" max="9216" width="8.7265625" style="3"/>
    <col min="9217" max="9217" width="61.7265625" style="3" customWidth="1"/>
    <col min="9218" max="9472" width="8.7265625" style="3"/>
    <col min="9473" max="9473" width="61.7265625" style="3" customWidth="1"/>
    <col min="9474" max="9728" width="8.7265625" style="3"/>
    <col min="9729" max="9729" width="61.7265625" style="3" customWidth="1"/>
    <col min="9730" max="9984" width="8.7265625" style="3"/>
    <col min="9985" max="9985" width="61.7265625" style="3" customWidth="1"/>
    <col min="9986" max="10240" width="8.7265625" style="3"/>
    <col min="10241" max="10241" width="61.7265625" style="3" customWidth="1"/>
    <col min="10242" max="10496" width="8.7265625" style="3"/>
    <col min="10497" max="10497" width="61.7265625" style="3" customWidth="1"/>
    <col min="10498" max="10752" width="8.7265625" style="3"/>
    <col min="10753" max="10753" width="61.7265625" style="3" customWidth="1"/>
    <col min="10754" max="11008" width="8.7265625" style="3"/>
    <col min="11009" max="11009" width="61.7265625" style="3" customWidth="1"/>
    <col min="11010" max="11264" width="8.7265625" style="3"/>
    <col min="11265" max="11265" width="61.7265625" style="3" customWidth="1"/>
    <col min="11266" max="11520" width="8.7265625" style="3"/>
    <col min="11521" max="11521" width="61.7265625" style="3" customWidth="1"/>
    <col min="11522" max="11776" width="8.7265625" style="3"/>
    <col min="11777" max="11777" width="61.7265625" style="3" customWidth="1"/>
    <col min="11778" max="12032" width="8.7265625" style="3"/>
    <col min="12033" max="12033" width="61.7265625" style="3" customWidth="1"/>
    <col min="12034" max="12288" width="8.7265625" style="3"/>
    <col min="12289" max="12289" width="61.7265625" style="3" customWidth="1"/>
    <col min="12290" max="12544" width="8.7265625" style="3"/>
    <col min="12545" max="12545" width="61.7265625" style="3" customWidth="1"/>
    <col min="12546" max="12800" width="8.7265625" style="3"/>
    <col min="12801" max="12801" width="61.7265625" style="3" customWidth="1"/>
    <col min="12802" max="13056" width="8.7265625" style="3"/>
    <col min="13057" max="13057" width="61.7265625" style="3" customWidth="1"/>
    <col min="13058" max="13312" width="8.7265625" style="3"/>
    <col min="13313" max="13313" width="61.7265625" style="3" customWidth="1"/>
    <col min="13314" max="13568" width="8.7265625" style="3"/>
    <col min="13569" max="13569" width="61.7265625" style="3" customWidth="1"/>
    <col min="13570" max="13824" width="8.7265625" style="3"/>
    <col min="13825" max="13825" width="61.7265625" style="3" customWidth="1"/>
    <col min="13826" max="14080" width="8.7265625" style="3"/>
    <col min="14081" max="14081" width="61.7265625" style="3" customWidth="1"/>
    <col min="14082" max="14336" width="8.7265625" style="3"/>
    <col min="14337" max="14337" width="61.7265625" style="3" customWidth="1"/>
    <col min="14338" max="14592" width="8.7265625" style="3"/>
    <col min="14593" max="14593" width="61.7265625" style="3" customWidth="1"/>
    <col min="14594" max="14848" width="8.7265625" style="3"/>
    <col min="14849" max="14849" width="61.7265625" style="3" customWidth="1"/>
    <col min="14850" max="15104" width="8.7265625" style="3"/>
    <col min="15105" max="15105" width="61.7265625" style="3" customWidth="1"/>
    <col min="15106" max="15360" width="8.7265625" style="3"/>
    <col min="15361" max="15361" width="61.7265625" style="3" customWidth="1"/>
    <col min="15362" max="15616" width="8.7265625" style="3"/>
    <col min="15617" max="15617" width="61.7265625" style="3" customWidth="1"/>
    <col min="15618" max="15872" width="8.7265625" style="3"/>
    <col min="15873" max="15873" width="61.7265625" style="3" customWidth="1"/>
    <col min="15874" max="16128" width="8.7265625" style="3"/>
    <col min="16129" max="16129" width="61.7265625" style="3" customWidth="1"/>
    <col min="16130" max="16384" width="8.7265625" style="3"/>
  </cols>
  <sheetData>
    <row r="1" spans="1:109" s="100" customFormat="1" ht="20.5" customHeight="1" thickBot="1" x14ac:dyDescent="0.4">
      <c r="A1" s="197" t="s">
        <v>497</v>
      </c>
      <c r="B1" s="214"/>
      <c r="C1" s="215"/>
      <c r="D1" s="156"/>
      <c r="E1" s="156"/>
      <c r="F1" s="156"/>
      <c r="G1" s="156"/>
      <c r="H1" s="156"/>
      <c r="I1" s="102"/>
      <c r="J1" s="102"/>
    </row>
    <row r="2" spans="1:109" s="100" customFormat="1" ht="20.5" customHeight="1" thickTop="1" x14ac:dyDescent="0.3">
      <c r="A2" s="198" t="s">
        <v>502</v>
      </c>
      <c r="B2" s="214"/>
      <c r="C2" s="215"/>
      <c r="D2" s="156"/>
      <c r="E2" s="156"/>
      <c r="F2" s="156"/>
      <c r="G2" s="156"/>
      <c r="H2" s="156"/>
      <c r="I2" s="102"/>
      <c r="J2" s="102"/>
    </row>
    <row r="3" spans="1:109" s="134" customFormat="1" ht="20.5" customHeight="1" x14ac:dyDescent="0.35">
      <c r="A3" s="216" t="s">
        <v>486</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47" customFormat="1" ht="20.5" customHeight="1" x14ac:dyDescent="0.25">
      <c r="A4" s="198" t="s">
        <v>491</v>
      </c>
      <c r="B4" s="217"/>
      <c r="C4" s="218"/>
      <c r="D4" s="219"/>
      <c r="E4" s="219"/>
      <c r="F4" s="219"/>
      <c r="G4" s="219"/>
      <c r="H4" s="219"/>
      <c r="I4" s="219"/>
      <c r="J4" s="219"/>
      <c r="K4" s="211"/>
      <c r="L4" s="211"/>
      <c r="M4" s="211"/>
      <c r="N4" s="211"/>
    </row>
    <row r="5" spans="1:109" s="47" customFormat="1" ht="20.5" customHeight="1" x14ac:dyDescent="0.25">
      <c r="A5" s="198" t="s">
        <v>492</v>
      </c>
      <c r="B5" s="217"/>
      <c r="C5" s="218"/>
      <c r="D5" s="219"/>
      <c r="E5" s="219"/>
      <c r="F5" s="219"/>
      <c r="G5" s="219"/>
      <c r="H5" s="219"/>
      <c r="I5" s="219"/>
      <c r="J5" s="219"/>
      <c r="K5" s="211"/>
      <c r="L5" s="211"/>
      <c r="M5" s="211"/>
      <c r="N5" s="211"/>
    </row>
    <row r="6" spans="1:109" s="47" customFormat="1" ht="20.5" customHeight="1" x14ac:dyDescent="0.25">
      <c r="A6" s="694" t="s">
        <v>493</v>
      </c>
      <c r="B6" s="694"/>
      <c r="C6" s="694"/>
      <c r="D6" s="694"/>
      <c r="E6" s="694"/>
      <c r="F6" s="694"/>
      <c r="G6" s="694"/>
      <c r="H6" s="694"/>
      <c r="I6" s="694"/>
      <c r="J6" s="694"/>
      <c r="K6" s="212"/>
    </row>
    <row r="7" spans="1:109" s="47" customFormat="1" ht="20.5" customHeight="1" x14ac:dyDescent="0.25">
      <c r="A7" s="198" t="s">
        <v>495</v>
      </c>
      <c r="B7" s="212"/>
      <c r="C7" s="212"/>
      <c r="D7" s="212"/>
      <c r="E7" s="212"/>
      <c r="F7" s="212"/>
      <c r="G7" s="212"/>
      <c r="H7" s="212"/>
      <c r="I7" s="212"/>
      <c r="J7" s="212"/>
      <c r="K7" s="212"/>
    </row>
    <row r="8" spans="1:109" s="47" customFormat="1" ht="20.5" customHeight="1" x14ac:dyDescent="0.25">
      <c r="A8" s="198" t="s">
        <v>496</v>
      </c>
      <c r="B8" s="212"/>
      <c r="C8" s="212"/>
      <c r="D8" s="212"/>
      <c r="E8" s="212"/>
      <c r="F8" s="212"/>
      <c r="G8" s="212"/>
      <c r="H8" s="212"/>
      <c r="I8" s="212"/>
      <c r="J8" s="212"/>
      <c r="K8" s="212"/>
    </row>
    <row r="9" spans="1:109" s="112" customFormat="1" ht="23.5" customHeight="1" x14ac:dyDescent="0.35">
      <c r="A9" s="104" t="s">
        <v>97</v>
      </c>
      <c r="B9" s="194"/>
      <c r="C9" s="195"/>
    </row>
    <row r="10" spans="1:109" ht="35.5" customHeight="1" thickBot="1" x14ac:dyDescent="0.35">
      <c r="A10" s="220" t="s">
        <v>494</v>
      </c>
      <c r="B10" s="221" t="s">
        <v>74</v>
      </c>
      <c r="C10" s="102"/>
      <c r="D10" s="102"/>
      <c r="E10" s="102"/>
      <c r="F10" s="102"/>
      <c r="G10" s="102"/>
      <c r="H10" s="102"/>
      <c r="I10" s="102"/>
      <c r="J10" s="102"/>
    </row>
    <row r="11" spans="1:109" ht="20.5" customHeight="1" x14ac:dyDescent="0.3">
      <c r="A11" s="222" t="s">
        <v>145</v>
      </c>
      <c r="B11" s="223">
        <v>3.2051282051282048E-2</v>
      </c>
      <c r="C11" s="102"/>
      <c r="D11" s="102"/>
      <c r="E11" s="102"/>
      <c r="F11" s="102"/>
      <c r="G11" s="102"/>
      <c r="H11" s="102"/>
      <c r="I11" s="102"/>
      <c r="J11" s="102"/>
    </row>
    <row r="12" spans="1:109" ht="20.5" customHeight="1" x14ac:dyDescent="0.3">
      <c r="A12" s="207" t="s">
        <v>79</v>
      </c>
      <c r="B12" s="223">
        <v>7.0512820512820512E-2</v>
      </c>
      <c r="C12" s="102"/>
      <c r="D12" s="102"/>
      <c r="E12" s="102"/>
      <c r="F12" s="102"/>
      <c r="G12" s="102"/>
      <c r="H12" s="102"/>
      <c r="I12" s="102"/>
      <c r="J12" s="102"/>
    </row>
    <row r="13" spans="1:109" ht="20.5" customHeight="1" x14ac:dyDescent="0.3">
      <c r="A13" s="207" t="s">
        <v>78</v>
      </c>
      <c r="B13" s="223">
        <v>0.12179487179487179</v>
      </c>
      <c r="C13" s="102"/>
      <c r="D13" s="102"/>
      <c r="E13" s="102"/>
      <c r="F13" s="102"/>
      <c r="G13" s="102"/>
      <c r="H13" s="102"/>
      <c r="I13" s="102"/>
      <c r="J13" s="102"/>
    </row>
    <row r="14" spans="1:109" ht="20.5" customHeight="1" x14ac:dyDescent="0.3">
      <c r="A14" s="207" t="s">
        <v>75</v>
      </c>
      <c r="B14" s="223">
        <v>0.17307692307692307</v>
      </c>
      <c r="C14" s="102"/>
      <c r="D14" s="102"/>
      <c r="E14" s="102"/>
      <c r="F14" s="102"/>
      <c r="G14" s="102"/>
      <c r="H14" s="102"/>
      <c r="I14" s="102"/>
      <c r="J14" s="102"/>
    </row>
    <row r="15" spans="1:109" ht="20.5" customHeight="1" x14ac:dyDescent="0.3">
      <c r="A15" s="207" t="s">
        <v>76</v>
      </c>
      <c r="B15" s="223">
        <v>0.17307692307692307</v>
      </c>
      <c r="C15" s="102"/>
      <c r="D15" s="102"/>
      <c r="E15" s="102"/>
      <c r="F15" s="102"/>
      <c r="G15" s="102"/>
      <c r="H15" s="102"/>
      <c r="I15" s="102"/>
      <c r="J15" s="102"/>
    </row>
    <row r="16" spans="1:109" ht="20.5" customHeight="1" x14ac:dyDescent="0.3">
      <c r="A16" s="207" t="s">
        <v>77</v>
      </c>
      <c r="B16" s="223">
        <v>0.19871794871794871</v>
      </c>
      <c r="C16" s="102"/>
      <c r="D16" s="102"/>
      <c r="E16" s="102"/>
      <c r="F16" s="102"/>
      <c r="G16" s="102"/>
      <c r="H16" s="102"/>
      <c r="I16" s="102"/>
      <c r="J16" s="102"/>
    </row>
    <row r="17" spans="1:10" ht="20.5" customHeight="1" x14ac:dyDescent="0.3">
      <c r="A17" s="207" t="s">
        <v>6</v>
      </c>
      <c r="B17" s="223">
        <v>0.23076923076923078</v>
      </c>
      <c r="C17" s="102"/>
      <c r="D17" s="102"/>
      <c r="E17" s="102"/>
      <c r="F17" s="102"/>
      <c r="G17" s="102"/>
      <c r="H17" s="102"/>
      <c r="I17" s="102"/>
      <c r="J17" s="102"/>
    </row>
  </sheetData>
  <sortState ref="A12:K17">
    <sortCondition ref="B12:B17"/>
  </sortState>
  <mergeCells count="1">
    <mergeCell ref="A6:J6"/>
  </mergeCells>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showGridLines="0" workbookViewId="0">
      <selection activeCell="A9" sqref="A9:XFD9"/>
    </sheetView>
  </sheetViews>
  <sheetFormatPr defaultRowHeight="14.5" x14ac:dyDescent="0.35"/>
  <sheetData>
    <row r="1" spans="1:109" s="100" customFormat="1" ht="20.5" customHeight="1" thickBot="1" x14ac:dyDescent="0.4">
      <c r="A1" s="197" t="s">
        <v>497</v>
      </c>
      <c r="B1" s="190"/>
      <c r="C1" s="192"/>
      <c r="D1" s="23"/>
      <c r="E1" s="23"/>
      <c r="F1" s="23"/>
      <c r="G1" s="23"/>
      <c r="H1" s="23"/>
    </row>
    <row r="2" spans="1:109" s="100" customFormat="1" ht="20.5" customHeight="1" thickTop="1" x14ac:dyDescent="0.3">
      <c r="A2" s="198" t="s">
        <v>498</v>
      </c>
      <c r="B2" s="190"/>
      <c r="C2" s="192"/>
      <c r="D2" s="23"/>
      <c r="E2" s="23"/>
      <c r="F2" s="23"/>
      <c r="G2" s="23"/>
      <c r="H2" s="23"/>
    </row>
    <row r="3" spans="1:109" s="134" customFormat="1" ht="20.5" customHeight="1" x14ac:dyDescent="0.35">
      <c r="A3" s="199" t="s">
        <v>486</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47" customFormat="1" ht="20.5" customHeight="1" x14ac:dyDescent="0.25">
      <c r="A4" s="200" t="s">
        <v>491</v>
      </c>
      <c r="B4" s="209"/>
      <c r="C4" s="210"/>
      <c r="D4" s="211"/>
      <c r="E4" s="211"/>
      <c r="F4" s="211"/>
      <c r="G4" s="211"/>
      <c r="H4" s="211"/>
      <c r="I4" s="211"/>
      <c r="J4" s="211"/>
      <c r="K4" s="211"/>
      <c r="L4" s="211"/>
      <c r="M4" s="211"/>
      <c r="N4" s="211"/>
    </row>
    <row r="5" spans="1:109" s="47" customFormat="1" ht="20.5" customHeight="1" x14ac:dyDescent="0.25">
      <c r="A5" s="200" t="s">
        <v>492</v>
      </c>
      <c r="B5" s="209"/>
      <c r="C5" s="210"/>
      <c r="D5" s="211"/>
      <c r="E5" s="211"/>
      <c r="F5" s="211"/>
      <c r="G5" s="211"/>
      <c r="H5" s="211"/>
      <c r="I5" s="211"/>
      <c r="J5" s="211"/>
      <c r="K5" s="211"/>
      <c r="L5" s="211"/>
      <c r="M5" s="211"/>
      <c r="N5" s="211"/>
    </row>
    <row r="6" spans="1:109" s="47" customFormat="1" ht="23.15" customHeight="1" x14ac:dyDescent="0.25">
      <c r="A6" s="213" t="s">
        <v>493</v>
      </c>
      <c r="B6" s="213"/>
      <c r="C6" s="213"/>
      <c r="D6" s="213"/>
      <c r="E6" s="213"/>
      <c r="F6" s="213"/>
      <c r="G6" s="213"/>
      <c r="H6" s="213"/>
      <c r="I6" s="213"/>
      <c r="J6" s="213"/>
      <c r="K6" s="212"/>
    </row>
    <row r="7" spans="1:109" s="47" customFormat="1" ht="20.5" customHeight="1" x14ac:dyDescent="0.25">
      <c r="A7" s="198" t="s">
        <v>495</v>
      </c>
      <c r="B7" s="212"/>
      <c r="C7" s="212"/>
      <c r="D7" s="212"/>
      <c r="E7" s="212"/>
      <c r="F7" s="212"/>
      <c r="G7" s="212"/>
      <c r="H7" s="212"/>
      <c r="I7" s="212"/>
      <c r="J7" s="212"/>
      <c r="K7" s="212"/>
    </row>
    <row r="8" spans="1:109" s="47" customFormat="1" ht="20.5" customHeight="1" x14ac:dyDescent="0.25">
      <c r="A8" s="198" t="s">
        <v>496</v>
      </c>
      <c r="B8" s="212"/>
      <c r="C8" s="212"/>
      <c r="D8" s="212"/>
      <c r="E8" s="212"/>
      <c r="F8" s="212"/>
      <c r="G8" s="212"/>
      <c r="H8" s="212"/>
      <c r="I8" s="212"/>
      <c r="J8" s="212"/>
      <c r="K8" s="212"/>
    </row>
    <row r="9" spans="1:109" s="112" customFormat="1" ht="23.5" customHeight="1" x14ac:dyDescent="0.35">
      <c r="A9" s="104" t="s">
        <v>97</v>
      </c>
      <c r="B9" s="194"/>
      <c r="C9" s="195"/>
    </row>
  </sheetData>
  <hyperlinks>
    <hyperlink ref="A9" location="Contents!A1" display="&lt;&lt; link back to contents &gt;&gt;"/>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workbookViewId="0">
      <selection activeCell="A2" sqref="A2"/>
    </sheetView>
  </sheetViews>
  <sheetFormatPr defaultColWidth="9.1796875" defaultRowHeight="15.5" x14ac:dyDescent="0.35"/>
  <cols>
    <col min="1" max="1" width="26.453125" style="4" customWidth="1"/>
    <col min="2" max="2" width="41" style="112" bestFit="1" customWidth="1"/>
    <col min="3" max="3" width="62.453125" style="4" bestFit="1" customWidth="1"/>
    <col min="4" max="16384" width="9.1796875" style="4"/>
  </cols>
  <sheetData>
    <row r="1" spans="1:16" s="70" customFormat="1" ht="32.5" customHeight="1" thickBot="1" x14ac:dyDescent="0.5">
      <c r="A1" s="277" t="s">
        <v>528</v>
      </c>
      <c r="B1" s="274"/>
    </row>
    <row r="2" spans="1:16" ht="35.15" customHeight="1" thickTop="1" x14ac:dyDescent="0.35">
      <c r="A2" s="6" t="s">
        <v>529</v>
      </c>
      <c r="B2" s="6"/>
      <c r="C2" s="7"/>
      <c r="D2" s="7"/>
      <c r="E2" s="7"/>
      <c r="F2" s="7"/>
      <c r="G2" s="7"/>
      <c r="H2" s="7"/>
      <c r="I2" s="7"/>
      <c r="J2" s="7"/>
      <c r="K2" s="7"/>
      <c r="L2" s="7"/>
      <c r="M2" s="7"/>
      <c r="N2" s="7"/>
      <c r="O2" s="7"/>
      <c r="P2" s="7"/>
    </row>
    <row r="3" spans="1:16" ht="32.5" customHeight="1" x14ac:dyDescent="0.35">
      <c r="A3" s="5" t="s">
        <v>97</v>
      </c>
      <c r="B3" s="104"/>
    </row>
    <row r="4" spans="1:16" x14ac:dyDescent="0.35">
      <c r="A4" s="136" t="s">
        <v>8</v>
      </c>
      <c r="B4" s="136" t="s">
        <v>530</v>
      </c>
      <c r="C4" s="136" t="s">
        <v>9</v>
      </c>
    </row>
    <row r="5" spans="1:16" x14ac:dyDescent="0.35">
      <c r="A5" s="276">
        <v>55100</v>
      </c>
      <c r="B5" s="275" t="s">
        <v>10</v>
      </c>
      <c r="C5" s="136" t="s">
        <v>11</v>
      </c>
    </row>
    <row r="6" spans="1:16" x14ac:dyDescent="0.35">
      <c r="A6" s="276">
        <v>55202</v>
      </c>
      <c r="B6" s="275" t="s">
        <v>10</v>
      </c>
      <c r="C6" s="136" t="s">
        <v>12</v>
      </c>
    </row>
    <row r="7" spans="1:16" x14ac:dyDescent="0.35">
      <c r="A7" s="276">
        <v>55300</v>
      </c>
      <c r="B7" s="275" t="s">
        <v>10</v>
      </c>
      <c r="C7" s="136" t="s">
        <v>13</v>
      </c>
    </row>
    <row r="8" spans="1:16" x14ac:dyDescent="0.35">
      <c r="A8" s="276">
        <v>55201</v>
      </c>
      <c r="B8" s="275" t="s">
        <v>10</v>
      </c>
      <c r="C8" s="136" t="s">
        <v>14</v>
      </c>
    </row>
    <row r="9" spans="1:16" x14ac:dyDescent="0.35">
      <c r="A9" s="276">
        <v>55209</v>
      </c>
      <c r="B9" s="275" t="s">
        <v>10</v>
      </c>
      <c r="C9" s="136" t="s">
        <v>15</v>
      </c>
    </row>
    <row r="10" spans="1:16" x14ac:dyDescent="0.35">
      <c r="A10" s="276">
        <v>55900</v>
      </c>
      <c r="B10" s="275" t="s">
        <v>10</v>
      </c>
      <c r="C10" s="136" t="s">
        <v>16</v>
      </c>
    </row>
    <row r="11" spans="1:16" x14ac:dyDescent="0.35">
      <c r="A11" s="276">
        <v>56101</v>
      </c>
      <c r="B11" s="275" t="s">
        <v>17</v>
      </c>
      <c r="C11" s="136" t="s">
        <v>18</v>
      </c>
    </row>
    <row r="12" spans="1:16" x14ac:dyDescent="0.35">
      <c r="A12" s="276">
        <v>56102</v>
      </c>
      <c r="B12" s="275" t="s">
        <v>17</v>
      </c>
      <c r="C12" s="136" t="s">
        <v>19</v>
      </c>
    </row>
    <row r="13" spans="1:16" x14ac:dyDescent="0.35">
      <c r="A13" s="276">
        <v>56103</v>
      </c>
      <c r="B13" s="275" t="s">
        <v>17</v>
      </c>
      <c r="C13" s="136" t="s">
        <v>20</v>
      </c>
    </row>
    <row r="14" spans="1:16" x14ac:dyDescent="0.35">
      <c r="A14" s="276">
        <v>56290</v>
      </c>
      <c r="B14" s="275" t="s">
        <v>17</v>
      </c>
      <c r="C14" s="136" t="s">
        <v>21</v>
      </c>
    </row>
    <row r="15" spans="1:16" x14ac:dyDescent="0.35">
      <c r="A15" s="276">
        <v>56210</v>
      </c>
      <c r="B15" s="275" t="s">
        <v>17</v>
      </c>
      <c r="C15" s="136" t="s">
        <v>22</v>
      </c>
    </row>
    <row r="16" spans="1:16" x14ac:dyDescent="0.35">
      <c r="A16" s="276">
        <v>56301</v>
      </c>
      <c r="B16" s="275" t="s">
        <v>17</v>
      </c>
      <c r="C16" s="136" t="s">
        <v>23</v>
      </c>
    </row>
    <row r="17" spans="1:3" x14ac:dyDescent="0.35">
      <c r="A17" s="276">
        <v>56302</v>
      </c>
      <c r="B17" s="275" t="s">
        <v>17</v>
      </c>
      <c r="C17" s="136" t="s">
        <v>24</v>
      </c>
    </row>
    <row r="18" spans="1:3" x14ac:dyDescent="0.35">
      <c r="A18" s="276">
        <v>49100</v>
      </c>
      <c r="B18" s="275" t="s">
        <v>25</v>
      </c>
      <c r="C18" s="136" t="s">
        <v>26</v>
      </c>
    </row>
    <row r="19" spans="1:3" x14ac:dyDescent="0.35">
      <c r="A19" s="276">
        <v>49320</v>
      </c>
      <c r="B19" s="275" t="s">
        <v>25</v>
      </c>
      <c r="C19" s="136" t="s">
        <v>27</v>
      </c>
    </row>
    <row r="20" spans="1:3" x14ac:dyDescent="0.35">
      <c r="A20" s="276">
        <v>49390</v>
      </c>
      <c r="B20" s="275" t="s">
        <v>25</v>
      </c>
      <c r="C20" s="136" t="s">
        <v>28</v>
      </c>
    </row>
    <row r="21" spans="1:3" x14ac:dyDescent="0.35">
      <c r="A21" s="276">
        <v>50100</v>
      </c>
      <c r="B21" s="275" t="s">
        <v>25</v>
      </c>
      <c r="C21" s="136" t="s">
        <v>29</v>
      </c>
    </row>
    <row r="22" spans="1:3" x14ac:dyDescent="0.35">
      <c r="A22" s="276">
        <v>50300</v>
      </c>
      <c r="B22" s="275" t="s">
        <v>25</v>
      </c>
      <c r="C22" s="136" t="s">
        <v>30</v>
      </c>
    </row>
    <row r="23" spans="1:3" x14ac:dyDescent="0.35">
      <c r="A23" s="276">
        <v>51101</v>
      </c>
      <c r="B23" s="275" t="s">
        <v>25</v>
      </c>
      <c r="C23" s="136" t="s">
        <v>31</v>
      </c>
    </row>
    <row r="24" spans="1:3" x14ac:dyDescent="0.35">
      <c r="A24" s="276">
        <v>51102</v>
      </c>
      <c r="B24" s="275" t="s">
        <v>25</v>
      </c>
      <c r="C24" s="136" t="s">
        <v>32</v>
      </c>
    </row>
    <row r="25" spans="1:3" x14ac:dyDescent="0.35">
      <c r="A25" s="276">
        <v>77110</v>
      </c>
      <c r="B25" s="275" t="s">
        <v>25</v>
      </c>
      <c r="C25" s="136" t="s">
        <v>33</v>
      </c>
    </row>
    <row r="26" spans="1:3" x14ac:dyDescent="0.35">
      <c r="A26" s="276">
        <v>77341</v>
      </c>
      <c r="B26" s="275" t="s">
        <v>25</v>
      </c>
      <c r="C26" s="136" t="s">
        <v>34</v>
      </c>
    </row>
    <row r="27" spans="1:3" x14ac:dyDescent="0.35">
      <c r="A27" s="276">
        <v>77351</v>
      </c>
      <c r="B27" s="275" t="s">
        <v>25</v>
      </c>
      <c r="C27" s="136" t="s">
        <v>35</v>
      </c>
    </row>
    <row r="28" spans="1:3" x14ac:dyDescent="0.35">
      <c r="A28" s="276">
        <v>92000</v>
      </c>
      <c r="B28" s="275" t="s">
        <v>36</v>
      </c>
      <c r="C28" s="136" t="s">
        <v>37</v>
      </c>
    </row>
    <row r="29" spans="1:3" x14ac:dyDescent="0.35">
      <c r="A29" s="276">
        <v>93110</v>
      </c>
      <c r="B29" s="275" t="s">
        <v>36</v>
      </c>
      <c r="C29" s="136" t="s">
        <v>38</v>
      </c>
    </row>
    <row r="30" spans="1:3" x14ac:dyDescent="0.35">
      <c r="A30" s="276">
        <v>93199</v>
      </c>
      <c r="B30" s="275" t="s">
        <v>36</v>
      </c>
      <c r="C30" s="136" t="s">
        <v>39</v>
      </c>
    </row>
    <row r="31" spans="1:3" x14ac:dyDescent="0.35">
      <c r="A31" s="276">
        <v>93210</v>
      </c>
      <c r="B31" s="275" t="s">
        <v>36</v>
      </c>
      <c r="C31" s="136" t="s">
        <v>40</v>
      </c>
    </row>
    <row r="32" spans="1:3" x14ac:dyDescent="0.35">
      <c r="A32" s="276">
        <v>93290</v>
      </c>
      <c r="B32" s="275" t="s">
        <v>36</v>
      </c>
      <c r="C32" s="136" t="s">
        <v>41</v>
      </c>
    </row>
    <row r="33" spans="1:3" x14ac:dyDescent="0.35">
      <c r="A33" s="276">
        <v>77210</v>
      </c>
      <c r="B33" s="275" t="s">
        <v>36</v>
      </c>
      <c r="C33" s="136" t="s">
        <v>42</v>
      </c>
    </row>
    <row r="34" spans="1:3" x14ac:dyDescent="0.35">
      <c r="A34" s="276">
        <v>79110</v>
      </c>
      <c r="B34" s="275" t="s">
        <v>43</v>
      </c>
      <c r="C34" s="136" t="s">
        <v>44</v>
      </c>
    </row>
    <row r="35" spans="1:3" x14ac:dyDescent="0.35">
      <c r="A35" s="276">
        <v>79120</v>
      </c>
      <c r="B35" s="275" t="s">
        <v>43</v>
      </c>
      <c r="C35" s="136" t="s">
        <v>45</v>
      </c>
    </row>
    <row r="36" spans="1:3" x14ac:dyDescent="0.35">
      <c r="A36" s="276">
        <v>79901</v>
      </c>
      <c r="B36" s="275" t="s">
        <v>43</v>
      </c>
      <c r="C36" s="136" t="s">
        <v>46</v>
      </c>
    </row>
    <row r="37" spans="1:3" x14ac:dyDescent="0.35">
      <c r="A37" s="276">
        <v>79909</v>
      </c>
      <c r="B37" s="275" t="s">
        <v>43</v>
      </c>
      <c r="C37" s="136" t="s">
        <v>47</v>
      </c>
    </row>
    <row r="38" spans="1:3" x14ac:dyDescent="0.35">
      <c r="A38" s="276">
        <v>90010</v>
      </c>
      <c r="B38" s="275" t="s">
        <v>43</v>
      </c>
      <c r="C38" s="136" t="s">
        <v>48</v>
      </c>
    </row>
    <row r="39" spans="1:3" x14ac:dyDescent="0.35">
      <c r="A39" s="276">
        <v>90020</v>
      </c>
      <c r="B39" s="275" t="s">
        <v>43</v>
      </c>
      <c r="C39" s="136" t="s">
        <v>49</v>
      </c>
    </row>
    <row r="40" spans="1:3" x14ac:dyDescent="0.35">
      <c r="A40" s="276">
        <v>90030</v>
      </c>
      <c r="B40" s="275" t="s">
        <v>43</v>
      </c>
      <c r="C40" s="136" t="s">
        <v>50</v>
      </c>
    </row>
    <row r="41" spans="1:3" x14ac:dyDescent="0.35">
      <c r="A41" s="276">
        <v>90040</v>
      </c>
      <c r="B41" s="275" t="s">
        <v>43</v>
      </c>
      <c r="C41" s="136" t="s">
        <v>51</v>
      </c>
    </row>
    <row r="42" spans="1:3" x14ac:dyDescent="0.35">
      <c r="A42" s="276">
        <v>91020</v>
      </c>
      <c r="B42" s="275" t="s">
        <v>43</v>
      </c>
      <c r="C42" s="136" t="s">
        <v>52</v>
      </c>
    </row>
    <row r="43" spans="1:3" x14ac:dyDescent="0.35">
      <c r="A43" s="276">
        <v>91030</v>
      </c>
      <c r="B43" s="275" t="s">
        <v>43</v>
      </c>
      <c r="C43" s="136" t="s">
        <v>53</v>
      </c>
    </row>
    <row r="44" spans="1:3" x14ac:dyDescent="0.35">
      <c r="A44" s="276">
        <v>91040</v>
      </c>
      <c r="B44" s="275" t="s">
        <v>43</v>
      </c>
      <c r="C44" s="136" t="s">
        <v>54</v>
      </c>
    </row>
    <row r="45" spans="1:3" x14ac:dyDescent="0.35">
      <c r="A45" s="276">
        <v>82301</v>
      </c>
      <c r="B45" s="275" t="s">
        <v>43</v>
      </c>
      <c r="C45" s="136" t="s">
        <v>55</v>
      </c>
    </row>
    <row r="46" spans="1:3" x14ac:dyDescent="0.35">
      <c r="A46" s="276">
        <v>82302</v>
      </c>
      <c r="B46" s="275" t="s">
        <v>43</v>
      </c>
      <c r="C46" s="136" t="s">
        <v>56</v>
      </c>
    </row>
    <row r="47" spans="1:3" x14ac:dyDescent="0.35">
      <c r="A47" s="276">
        <v>68202</v>
      </c>
      <c r="B47" s="275" t="s">
        <v>43</v>
      </c>
      <c r="C47" s="136" t="s">
        <v>57</v>
      </c>
    </row>
  </sheetData>
  <hyperlinks>
    <hyperlink ref="A3" location="Contents!A1" display="&lt;&lt; link back to contents &gt;&gt;"/>
    <hyperlink ref="A2"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showGridLines="0" workbookViewId="0">
      <selection activeCell="A17" sqref="A17"/>
    </sheetView>
  </sheetViews>
  <sheetFormatPr defaultColWidth="8.7265625" defaultRowHeight="15.5" x14ac:dyDescent="0.35"/>
  <cols>
    <col min="1" max="1" width="51.54296875" style="4" customWidth="1"/>
    <col min="2" max="7" width="15.81640625" style="4" customWidth="1"/>
    <col min="8" max="16384" width="8.7265625" style="4"/>
  </cols>
  <sheetData>
    <row r="1" spans="1:125" s="100" customFormat="1" ht="28.5" customHeight="1" thickBot="1" x14ac:dyDescent="0.4">
      <c r="A1" s="255" t="s">
        <v>533</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531</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532</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12" customFormat="1" ht="24.65" customHeight="1" x14ac:dyDescent="0.35">
      <c r="A5" s="104" t="s">
        <v>97</v>
      </c>
      <c r="B5" s="7"/>
      <c r="C5" s="7"/>
      <c r="D5" s="7"/>
      <c r="E5" s="7"/>
      <c r="F5" s="7"/>
      <c r="G5" s="7"/>
      <c r="H5" s="7"/>
      <c r="I5" s="7"/>
      <c r="J5" s="7"/>
      <c r="K5" s="7"/>
      <c r="L5" s="7"/>
      <c r="M5" s="7"/>
    </row>
    <row r="6" spans="1:125" x14ac:dyDescent="0.35">
      <c r="A6" s="142" t="s">
        <v>325</v>
      </c>
      <c r="B6" s="283" t="s">
        <v>1060</v>
      </c>
      <c r="C6" s="283" t="s">
        <v>1061</v>
      </c>
      <c r="D6" s="283" t="s">
        <v>1062</v>
      </c>
      <c r="E6" s="283" t="s">
        <v>1063</v>
      </c>
      <c r="F6" s="283" t="s">
        <v>1064</v>
      </c>
      <c r="G6" s="283" t="s">
        <v>1065</v>
      </c>
    </row>
    <row r="7" spans="1:125" x14ac:dyDescent="0.35">
      <c r="A7" s="71" t="s">
        <v>1</v>
      </c>
      <c r="B7" s="281" t="s">
        <v>2</v>
      </c>
      <c r="C7" s="281" t="s">
        <v>2</v>
      </c>
      <c r="D7" s="281">
        <v>0.83</v>
      </c>
      <c r="E7" s="281">
        <v>0.74</v>
      </c>
      <c r="F7" s="281" t="s">
        <v>2</v>
      </c>
      <c r="G7" s="516">
        <v>0.85</v>
      </c>
    </row>
    <row r="8" spans="1:125" x14ac:dyDescent="0.35">
      <c r="A8" s="71" t="s">
        <v>3</v>
      </c>
      <c r="B8" s="281">
        <v>0.8</v>
      </c>
      <c r="C8" s="281">
        <v>0.86</v>
      </c>
      <c r="D8" s="281">
        <v>0.84</v>
      </c>
      <c r="E8" s="281">
        <v>0.76</v>
      </c>
      <c r="F8" s="281">
        <v>0.59</v>
      </c>
      <c r="G8" s="516">
        <v>0.64</v>
      </c>
    </row>
    <row r="9" spans="1:125" x14ac:dyDescent="0.35">
      <c r="A9" s="71" t="s">
        <v>4</v>
      </c>
      <c r="B9" s="281" t="s">
        <v>2</v>
      </c>
      <c r="C9" s="281" t="s">
        <v>2</v>
      </c>
      <c r="D9" s="281" t="s">
        <v>2</v>
      </c>
      <c r="E9" s="281" t="s">
        <v>2</v>
      </c>
      <c r="F9" s="281" t="s">
        <v>2</v>
      </c>
      <c r="G9" s="516" t="s">
        <v>2</v>
      </c>
    </row>
    <row r="10" spans="1:125" x14ac:dyDescent="0.35">
      <c r="A10" s="71" t="s">
        <v>5</v>
      </c>
      <c r="B10" s="281" t="s">
        <v>2</v>
      </c>
      <c r="C10" s="281" t="s">
        <v>2</v>
      </c>
      <c r="D10" s="281">
        <v>0.54</v>
      </c>
      <c r="E10" s="281" t="s">
        <v>2</v>
      </c>
      <c r="F10" s="281" t="s">
        <v>2</v>
      </c>
      <c r="G10" s="516">
        <v>0.51</v>
      </c>
    </row>
    <row r="11" spans="1:125" x14ac:dyDescent="0.35">
      <c r="A11" s="71" t="s">
        <v>6</v>
      </c>
      <c r="B11" s="281" t="s">
        <v>2</v>
      </c>
      <c r="C11" s="281" t="s">
        <v>2</v>
      </c>
      <c r="D11" s="281">
        <v>0.68</v>
      </c>
      <c r="E11" s="281" t="s">
        <v>2</v>
      </c>
      <c r="F11" s="281" t="s">
        <v>2</v>
      </c>
      <c r="G11" s="516" t="s">
        <v>2</v>
      </c>
    </row>
    <row r="12" spans="1:125" x14ac:dyDescent="0.35">
      <c r="A12" s="83" t="s">
        <v>70</v>
      </c>
      <c r="B12" s="282">
        <v>0.61</v>
      </c>
      <c r="C12" s="282">
        <v>0.81</v>
      </c>
      <c r="D12" s="282">
        <v>0.72</v>
      </c>
      <c r="E12" s="282">
        <v>0.59</v>
      </c>
      <c r="F12" s="282">
        <v>0.63</v>
      </c>
      <c r="G12" s="516">
        <v>0.61</v>
      </c>
    </row>
    <row r="13" spans="1:125" x14ac:dyDescent="0.35">
      <c r="A13" s="83" t="s">
        <v>83</v>
      </c>
      <c r="B13" s="282">
        <v>0.35</v>
      </c>
      <c r="C13" s="282">
        <v>0.46</v>
      </c>
      <c r="D13" s="282">
        <v>0.38</v>
      </c>
      <c r="E13" s="282">
        <v>0.15</v>
      </c>
      <c r="F13" s="282">
        <v>0.28999999999999998</v>
      </c>
      <c r="G13" s="516">
        <v>0.19</v>
      </c>
    </row>
    <row r="14" spans="1:125" x14ac:dyDescent="0.35">
      <c r="A14" s="83" t="s">
        <v>71</v>
      </c>
      <c r="B14" s="282">
        <v>0.25</v>
      </c>
      <c r="C14" s="282">
        <v>0.28000000000000003</v>
      </c>
      <c r="D14" s="282">
        <v>0.24</v>
      </c>
      <c r="E14" s="282">
        <v>0.09</v>
      </c>
      <c r="F14" s="282">
        <v>0.18</v>
      </c>
      <c r="G14" s="516">
        <v>0.12</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A10" sqref="A10"/>
    </sheetView>
  </sheetViews>
  <sheetFormatPr defaultRowHeight="14.5" x14ac:dyDescent="0.35"/>
  <sheetData>
    <row r="1" spans="1:125" s="100" customFormat="1" ht="28.5" customHeight="1" thickBot="1" x14ac:dyDescent="0.4">
      <c r="A1" s="255" t="s">
        <v>1066</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534</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531</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532</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12" customFormat="1" ht="24.65" customHeight="1" x14ac:dyDescent="0.35">
      <c r="A5" s="104" t="s">
        <v>97</v>
      </c>
      <c r="B5" s="7"/>
      <c r="C5" s="7"/>
      <c r="D5" s="7"/>
      <c r="E5" s="7"/>
      <c r="F5" s="7"/>
      <c r="G5" s="7"/>
      <c r="H5" s="7"/>
      <c r="I5" s="7"/>
      <c r="J5" s="7"/>
      <c r="K5" s="7"/>
      <c r="L5" s="7"/>
      <c r="M5" s="7"/>
    </row>
  </sheetData>
  <hyperlinks>
    <hyperlink ref="A5" location="Contents!A1" display="&lt;&lt; link back to contents &gt;&gt;"/>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8"/>
  <sheetViews>
    <sheetView showGridLines="0" workbookViewId="0">
      <selection activeCell="E19" sqref="E19"/>
    </sheetView>
  </sheetViews>
  <sheetFormatPr defaultRowHeight="14.5" x14ac:dyDescent="0.35"/>
  <cols>
    <col min="1" max="1" width="39.453125" customWidth="1"/>
    <col min="2" max="7" width="15.1796875" customWidth="1"/>
  </cols>
  <sheetData>
    <row r="1" spans="1:125" s="100" customFormat="1" ht="28.5" customHeight="1" thickBot="1" x14ac:dyDescent="0.4">
      <c r="A1" s="255" t="s">
        <v>1067</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531</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532</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12" customFormat="1" ht="24.65" customHeight="1" x14ac:dyDescent="0.35">
      <c r="A5" s="104" t="s">
        <v>97</v>
      </c>
      <c r="B5" s="7"/>
      <c r="C5" s="7"/>
      <c r="D5" s="7"/>
      <c r="E5" s="7"/>
      <c r="F5" s="7"/>
      <c r="G5" s="7"/>
      <c r="H5" s="7"/>
      <c r="I5" s="7"/>
      <c r="J5" s="7"/>
      <c r="K5" s="7"/>
      <c r="L5" s="7"/>
      <c r="M5" s="7"/>
    </row>
    <row r="6" spans="1:125" s="4" customFormat="1" ht="15.5" x14ac:dyDescent="0.35">
      <c r="A6" s="517" t="s">
        <v>325</v>
      </c>
      <c r="B6" s="518" t="s">
        <v>1060</v>
      </c>
      <c r="C6" s="518" t="s">
        <v>1061</v>
      </c>
      <c r="D6" s="518" t="s">
        <v>1062</v>
      </c>
      <c r="E6" s="518" t="s">
        <v>1063</v>
      </c>
      <c r="F6" s="518" t="s">
        <v>1064</v>
      </c>
      <c r="G6" s="518" t="s">
        <v>1065</v>
      </c>
    </row>
    <row r="7" spans="1:125" s="4" customFormat="1" ht="15.5" x14ac:dyDescent="0.35">
      <c r="A7" s="71" t="s">
        <v>1</v>
      </c>
      <c r="B7" s="281" t="s">
        <v>2</v>
      </c>
      <c r="C7" s="281" t="s">
        <v>2</v>
      </c>
      <c r="D7" s="281">
        <v>0.63</v>
      </c>
      <c r="E7" s="281">
        <v>0.55000000000000004</v>
      </c>
      <c r="F7" s="281" t="s">
        <v>2</v>
      </c>
      <c r="G7" s="519">
        <v>0.68</v>
      </c>
    </row>
    <row r="8" spans="1:125" s="4" customFormat="1" ht="15.5" x14ac:dyDescent="0.35">
      <c r="A8" s="71" t="s">
        <v>3</v>
      </c>
      <c r="B8" s="281">
        <v>0.65</v>
      </c>
      <c r="C8" s="281">
        <v>0.67</v>
      </c>
      <c r="D8" s="281">
        <v>0.67</v>
      </c>
      <c r="E8" s="281">
        <v>0.61</v>
      </c>
      <c r="F8" s="281">
        <v>0.49</v>
      </c>
      <c r="G8" s="519">
        <v>0.52</v>
      </c>
    </row>
    <row r="9" spans="1:125" s="4" customFormat="1" ht="15.5" x14ac:dyDescent="0.35">
      <c r="A9" s="71" t="s">
        <v>4</v>
      </c>
      <c r="B9" s="281" t="s">
        <v>2</v>
      </c>
      <c r="C9" s="281" t="s">
        <v>2</v>
      </c>
      <c r="D9" s="281" t="s">
        <v>2</v>
      </c>
      <c r="E9" s="281" t="s">
        <v>2</v>
      </c>
      <c r="F9" s="281" t="s">
        <v>2</v>
      </c>
      <c r="G9" s="519" t="s">
        <v>2</v>
      </c>
    </row>
    <row r="10" spans="1:125" s="4" customFormat="1" ht="15.5" x14ac:dyDescent="0.35">
      <c r="A10" s="71" t="s">
        <v>5</v>
      </c>
      <c r="B10" s="281" t="s">
        <v>2</v>
      </c>
      <c r="C10" s="281" t="s">
        <v>2</v>
      </c>
      <c r="D10" s="281">
        <v>0.43</v>
      </c>
      <c r="E10" s="281" t="s">
        <v>2</v>
      </c>
      <c r="F10" s="281" t="s">
        <v>2</v>
      </c>
      <c r="G10" s="519">
        <v>0.39</v>
      </c>
    </row>
    <row r="11" spans="1:125" s="4" customFormat="1" ht="15.5" x14ac:dyDescent="0.35">
      <c r="A11" s="71" t="s">
        <v>6</v>
      </c>
      <c r="B11" s="281" t="s">
        <v>2</v>
      </c>
      <c r="C11" s="281" t="s">
        <v>2</v>
      </c>
      <c r="D11" s="281">
        <v>0.34</v>
      </c>
      <c r="E11" s="281" t="s">
        <v>2</v>
      </c>
      <c r="F11" s="281" t="s">
        <v>2</v>
      </c>
      <c r="G11" s="519" t="s">
        <v>2</v>
      </c>
    </row>
    <row r="12" spans="1:125" s="4" customFormat="1" ht="15.5" x14ac:dyDescent="0.35">
      <c r="A12" s="83" t="s">
        <v>70</v>
      </c>
      <c r="B12" s="282">
        <v>0.45</v>
      </c>
      <c r="C12" s="282">
        <v>0.62</v>
      </c>
      <c r="D12" s="282">
        <v>0.54</v>
      </c>
      <c r="E12" s="282">
        <v>0.46</v>
      </c>
      <c r="F12" s="282">
        <v>0.52</v>
      </c>
      <c r="G12" s="516">
        <v>0.49</v>
      </c>
    </row>
    <row r="13" spans="1:125" s="4" customFormat="1" ht="15.5" x14ac:dyDescent="0.35">
      <c r="A13" s="83" t="s">
        <v>83</v>
      </c>
      <c r="B13" s="282">
        <v>0.24</v>
      </c>
      <c r="C13" s="282">
        <v>0.28999999999999998</v>
      </c>
      <c r="D13" s="282">
        <v>0.25</v>
      </c>
      <c r="E13" s="282">
        <v>0.08</v>
      </c>
      <c r="F13" s="282">
        <v>0.18</v>
      </c>
      <c r="G13" s="516">
        <v>0.1</v>
      </c>
    </row>
    <row r="14" spans="1:125" s="4" customFormat="1" ht="15.5" x14ac:dyDescent="0.35">
      <c r="A14" s="83" t="s">
        <v>71</v>
      </c>
      <c r="B14" s="282">
        <v>0.14000000000000001</v>
      </c>
      <c r="C14" s="282">
        <v>0.17</v>
      </c>
      <c r="D14" s="282">
        <v>0.15</v>
      </c>
      <c r="E14" s="282">
        <v>0.05</v>
      </c>
      <c r="F14" s="282">
        <v>0.11</v>
      </c>
      <c r="G14" s="516">
        <v>0.06</v>
      </c>
    </row>
    <row r="15" spans="1:125" s="4" customFormat="1" ht="15.5" x14ac:dyDescent="0.35">
      <c r="A15" s="2"/>
      <c r="B15" s="24"/>
      <c r="C15" s="24"/>
      <c r="D15" s="24"/>
    </row>
    <row r="16" spans="1:125" s="4" customFormat="1" ht="15.5" x14ac:dyDescent="0.35"/>
    <row r="17" s="4" customFormat="1" ht="15.5" x14ac:dyDescent="0.35"/>
    <row r="18" s="4" customFormat="1" ht="15.5" x14ac:dyDescent="0.35"/>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I33" sqref="I33"/>
    </sheetView>
  </sheetViews>
  <sheetFormatPr defaultRowHeight="14.5" x14ac:dyDescent="0.35"/>
  <sheetData>
    <row r="1" spans="1:125" s="100" customFormat="1" ht="28.5" customHeight="1" thickBot="1" x14ac:dyDescent="0.4">
      <c r="A1" s="255" t="s">
        <v>535</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536</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531</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532</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12" customFormat="1" ht="24.65" customHeight="1" x14ac:dyDescent="0.35">
      <c r="A5" s="104" t="s">
        <v>97</v>
      </c>
      <c r="B5" s="7"/>
      <c r="C5" s="7"/>
      <c r="D5" s="7"/>
      <c r="E5" s="7"/>
      <c r="F5" s="7"/>
      <c r="G5" s="7"/>
      <c r="H5" s="7"/>
      <c r="I5" s="7"/>
      <c r="J5" s="7"/>
      <c r="K5" s="7"/>
      <c r="L5" s="7"/>
      <c r="M5" s="7"/>
    </row>
  </sheetData>
  <hyperlinks>
    <hyperlink ref="A5" location="Contents!A1" display="&lt;&lt; link back to contents &gt;&gt;"/>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
  <sheetViews>
    <sheetView workbookViewId="0">
      <selection activeCell="O12" sqref="O12:O27"/>
    </sheetView>
  </sheetViews>
  <sheetFormatPr defaultColWidth="8.7265625" defaultRowHeight="14.5" x14ac:dyDescent="0.35"/>
  <cols>
    <col min="1" max="1" width="57.54296875" style="1" customWidth="1"/>
    <col min="2" max="2" width="9" style="1" customWidth="1"/>
    <col min="3" max="4" width="11" style="1" bestFit="1" customWidth="1"/>
    <col min="5" max="5" width="11.81640625" style="1" bestFit="1" customWidth="1"/>
    <col min="6" max="8" width="10.81640625" style="1" bestFit="1" customWidth="1"/>
    <col min="9" max="10" width="10.1796875" style="1" bestFit="1" customWidth="1"/>
    <col min="11" max="11" width="10.1796875" style="113" customWidth="1"/>
    <col min="12" max="12" width="9.54296875" style="113" bestFit="1" customWidth="1"/>
    <col min="13" max="13" width="10.1796875" style="113" customWidth="1"/>
    <col min="14" max="14" width="11.1796875" style="1" bestFit="1" customWidth="1"/>
    <col min="15" max="16384" width="8.7265625" style="1"/>
  </cols>
  <sheetData>
    <row r="1" spans="1:125" s="100" customFormat="1" ht="28.5" customHeight="1" thickBot="1" x14ac:dyDescent="0.4">
      <c r="A1" s="255" t="s">
        <v>545</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537</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538</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539</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540</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25">
      <c r="A7" s="213" t="s">
        <v>541</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47" customFormat="1" ht="28.5" customHeight="1" x14ac:dyDescent="0.25">
      <c r="A8" s="213" t="s">
        <v>542</v>
      </c>
      <c r="B8" s="263"/>
      <c r="C8" s="263"/>
      <c r="D8" s="250"/>
      <c r="E8" s="250"/>
      <c r="F8" s="263"/>
      <c r="G8" s="263"/>
      <c r="H8" s="250"/>
      <c r="I8" s="250"/>
      <c r="J8" s="263"/>
      <c r="K8" s="263"/>
      <c r="L8" s="250"/>
      <c r="M8" s="263"/>
      <c r="N8" s="250"/>
      <c r="O8" s="263"/>
      <c r="P8" s="250"/>
      <c r="Q8" s="263"/>
      <c r="R8" s="250"/>
      <c r="S8" s="263"/>
      <c r="T8" s="250"/>
      <c r="U8" s="238"/>
      <c r="V8" s="238"/>
      <c r="W8" s="238"/>
      <c r="X8" s="238"/>
      <c r="Y8" s="238"/>
      <c r="Z8" s="238"/>
      <c r="AA8" s="211"/>
      <c r="AB8" s="211"/>
      <c r="AC8" s="211"/>
      <c r="AD8" s="211"/>
    </row>
    <row r="9" spans="1:125" s="47" customFormat="1" ht="28.5" customHeight="1" x14ac:dyDescent="0.25">
      <c r="A9" s="213" t="s">
        <v>543</v>
      </c>
      <c r="B9" s="263"/>
      <c r="C9" s="263"/>
      <c r="D9" s="250"/>
      <c r="E9" s="250"/>
      <c r="F9" s="263"/>
      <c r="G9" s="263"/>
      <c r="H9" s="250"/>
      <c r="I9" s="250"/>
      <c r="J9" s="263"/>
      <c r="K9" s="263"/>
      <c r="L9" s="250"/>
      <c r="M9" s="263"/>
      <c r="N9" s="250"/>
      <c r="O9" s="263"/>
      <c r="P9" s="250"/>
      <c r="Q9" s="263"/>
      <c r="R9" s="250"/>
      <c r="S9" s="263"/>
      <c r="T9" s="250"/>
      <c r="U9" s="238"/>
      <c r="V9" s="238"/>
      <c r="W9" s="238"/>
      <c r="X9" s="238"/>
      <c r="Y9" s="238"/>
      <c r="Z9" s="238"/>
      <c r="AA9" s="211"/>
      <c r="AB9" s="211"/>
      <c r="AC9" s="211"/>
      <c r="AD9" s="211"/>
    </row>
    <row r="10" spans="1:125" s="112" customFormat="1" ht="34" customHeight="1" x14ac:dyDescent="0.35">
      <c r="A10" s="104" t="s">
        <v>97</v>
      </c>
      <c r="B10" s="7"/>
      <c r="C10" s="7"/>
      <c r="D10" s="7"/>
      <c r="E10" s="7"/>
      <c r="F10" s="7"/>
      <c r="G10" s="7"/>
      <c r="H10" s="7"/>
      <c r="I10" s="7"/>
      <c r="J10" s="7"/>
      <c r="K10" s="7"/>
      <c r="L10" s="7"/>
      <c r="M10" s="7"/>
    </row>
    <row r="11" spans="1:125" ht="46" customHeight="1" thickBot="1" x14ac:dyDescent="0.4">
      <c r="A11" s="286" t="s">
        <v>325</v>
      </c>
      <c r="B11" s="285" t="s">
        <v>429</v>
      </c>
      <c r="C11" s="285" t="s">
        <v>430</v>
      </c>
      <c r="D11" s="285" t="s">
        <v>431</v>
      </c>
      <c r="E11" s="285" t="s">
        <v>432</v>
      </c>
      <c r="F11" s="285" t="s">
        <v>433</v>
      </c>
      <c r="G11" s="285" t="s">
        <v>434</v>
      </c>
      <c r="H11" s="285" t="s">
        <v>435</v>
      </c>
      <c r="I11" s="285" t="s">
        <v>436</v>
      </c>
      <c r="J11" s="285" t="s">
        <v>443</v>
      </c>
      <c r="K11" s="285" t="s">
        <v>444</v>
      </c>
      <c r="L11" s="285" t="s">
        <v>445</v>
      </c>
      <c r="M11" s="285" t="s">
        <v>644</v>
      </c>
      <c r="N11" s="285" t="s">
        <v>645</v>
      </c>
      <c r="O11" s="354" t="s">
        <v>780</v>
      </c>
      <c r="P11" s="354" t="s">
        <v>823</v>
      </c>
      <c r="Q11" s="354" t="s">
        <v>1051</v>
      </c>
      <c r="R11" s="354" t="s">
        <v>1076</v>
      </c>
      <c r="S11" s="93"/>
    </row>
    <row r="12" spans="1:125" x14ac:dyDescent="0.35">
      <c r="A12" s="284" t="s">
        <v>150</v>
      </c>
      <c r="B12" s="92"/>
      <c r="C12" s="92"/>
      <c r="D12" s="92"/>
      <c r="E12" s="92"/>
      <c r="F12" s="92"/>
      <c r="G12" s="92"/>
      <c r="H12" s="105">
        <v>6800</v>
      </c>
      <c r="I12" s="105">
        <v>9700</v>
      </c>
      <c r="J12" s="105">
        <v>9440</v>
      </c>
      <c r="K12" s="105">
        <v>10010</v>
      </c>
      <c r="L12" s="105">
        <v>10290</v>
      </c>
      <c r="M12" s="105">
        <v>8500</v>
      </c>
      <c r="N12" s="105">
        <v>7050</v>
      </c>
      <c r="O12" s="355">
        <v>6690</v>
      </c>
      <c r="P12" s="353">
        <v>5140</v>
      </c>
      <c r="Q12" s="353">
        <v>3900</v>
      </c>
      <c r="R12" s="543">
        <v>3510</v>
      </c>
      <c r="S12" s="105"/>
    </row>
    <row r="13" spans="1:125" ht="26" x14ac:dyDescent="0.35">
      <c r="A13" s="434" t="s">
        <v>781</v>
      </c>
      <c r="B13" s="92"/>
      <c r="C13" s="92"/>
      <c r="D13" s="92"/>
      <c r="E13" s="92"/>
      <c r="F13" s="92"/>
      <c r="G13" s="92"/>
      <c r="H13" s="105">
        <v>200</v>
      </c>
      <c r="I13" s="105">
        <v>200</v>
      </c>
      <c r="J13" s="105">
        <v>840</v>
      </c>
      <c r="K13" s="105">
        <v>870</v>
      </c>
      <c r="L13" s="105">
        <v>920</v>
      </c>
      <c r="M13" s="105">
        <v>820</v>
      </c>
      <c r="N13" s="105">
        <v>570</v>
      </c>
      <c r="O13" s="105"/>
      <c r="P13" s="353"/>
      <c r="Q13" s="353"/>
      <c r="R13" s="353"/>
      <c r="S13" s="105"/>
    </row>
    <row r="14" spans="1:125" x14ac:dyDescent="0.35">
      <c r="A14" s="284" t="s">
        <v>151</v>
      </c>
      <c r="B14" s="92"/>
      <c r="C14" s="92"/>
      <c r="D14" s="92"/>
      <c r="E14" s="92"/>
      <c r="F14" s="92"/>
      <c r="G14" s="92"/>
      <c r="H14" s="105">
        <v>4200</v>
      </c>
      <c r="I14" s="105">
        <v>4800</v>
      </c>
      <c r="J14" s="105">
        <v>6440</v>
      </c>
      <c r="K14" s="105">
        <v>6260</v>
      </c>
      <c r="L14" s="105">
        <v>5660</v>
      </c>
      <c r="M14" s="105">
        <v>5260</v>
      </c>
      <c r="N14" s="105">
        <v>4050</v>
      </c>
      <c r="O14" s="355">
        <v>3580</v>
      </c>
      <c r="P14" s="353">
        <v>3100</v>
      </c>
      <c r="Q14" s="353">
        <v>2770</v>
      </c>
      <c r="R14" s="353">
        <v>2550</v>
      </c>
      <c r="S14" s="105"/>
    </row>
    <row r="15" spans="1:125" x14ac:dyDescent="0.35">
      <c r="A15" s="284" t="s">
        <v>152</v>
      </c>
      <c r="B15" s="92"/>
      <c r="C15" s="92"/>
      <c r="D15" s="92"/>
      <c r="E15" s="92"/>
      <c r="F15" s="92"/>
      <c r="G15" s="92"/>
      <c r="H15" s="105">
        <v>16700</v>
      </c>
      <c r="I15" s="105">
        <v>23700</v>
      </c>
      <c r="J15" s="105">
        <v>28370</v>
      </c>
      <c r="K15" s="105">
        <v>27470</v>
      </c>
      <c r="L15" s="105">
        <v>25190</v>
      </c>
      <c r="M15" s="105">
        <v>20100</v>
      </c>
      <c r="N15" s="105">
        <v>10270</v>
      </c>
      <c r="O15" s="355">
        <v>7630</v>
      </c>
      <c r="P15" s="353">
        <v>6420</v>
      </c>
      <c r="Q15" s="353">
        <v>5240</v>
      </c>
      <c r="R15" s="353">
        <v>4670</v>
      </c>
      <c r="S15" s="105"/>
    </row>
    <row r="16" spans="1:125" x14ac:dyDescent="0.35">
      <c r="A16" s="284" t="s">
        <v>153</v>
      </c>
      <c r="B16" s="92"/>
      <c r="C16" s="92"/>
      <c r="D16" s="92"/>
      <c r="E16" s="92"/>
      <c r="F16" s="92"/>
      <c r="G16" s="92"/>
      <c r="H16" s="105">
        <v>2100</v>
      </c>
      <c r="I16" s="105">
        <v>2500</v>
      </c>
      <c r="J16" s="105">
        <v>3140</v>
      </c>
      <c r="K16" s="105">
        <v>3150</v>
      </c>
      <c r="L16" s="105">
        <v>3100</v>
      </c>
      <c r="M16" s="105">
        <v>2990</v>
      </c>
      <c r="N16" s="105">
        <v>2430</v>
      </c>
      <c r="O16" s="355">
        <v>2360</v>
      </c>
      <c r="P16" s="353">
        <v>2000</v>
      </c>
      <c r="Q16" s="353">
        <v>1690</v>
      </c>
      <c r="R16" s="353">
        <v>1550</v>
      </c>
      <c r="S16" s="105"/>
    </row>
    <row r="17" spans="1:19" x14ac:dyDescent="0.35">
      <c r="A17" s="284" t="s">
        <v>154</v>
      </c>
      <c r="B17" s="92"/>
      <c r="C17" s="92"/>
      <c r="D17" s="92"/>
      <c r="E17" s="92"/>
      <c r="F17" s="92"/>
      <c r="G17" s="92"/>
      <c r="H17" s="105">
        <v>22300</v>
      </c>
      <c r="I17" s="105">
        <v>24700</v>
      </c>
      <c r="J17" s="105">
        <v>25430</v>
      </c>
      <c r="K17" s="105">
        <v>25990</v>
      </c>
      <c r="L17" s="105">
        <v>24390</v>
      </c>
      <c r="M17" s="105">
        <v>23210</v>
      </c>
      <c r="N17" s="105">
        <v>15170</v>
      </c>
      <c r="O17" s="355">
        <v>7370</v>
      </c>
      <c r="P17" s="353">
        <v>5520</v>
      </c>
      <c r="Q17" s="353">
        <v>4360</v>
      </c>
      <c r="R17" s="353">
        <v>3680</v>
      </c>
      <c r="S17" s="105"/>
    </row>
    <row r="18" spans="1:19" x14ac:dyDescent="0.35">
      <c r="A18" s="284" t="s">
        <v>292</v>
      </c>
      <c r="B18" s="92"/>
      <c r="C18" s="92"/>
      <c r="D18" s="92"/>
      <c r="E18" s="92"/>
      <c r="F18" s="92"/>
      <c r="G18" s="92"/>
      <c r="H18" s="105">
        <v>3200</v>
      </c>
      <c r="I18" s="105">
        <v>3600</v>
      </c>
      <c r="J18" s="105">
        <v>4290</v>
      </c>
      <c r="K18" s="105">
        <v>4180</v>
      </c>
      <c r="L18" s="105">
        <v>3940</v>
      </c>
      <c r="M18" s="105">
        <v>3580</v>
      </c>
      <c r="N18" s="105">
        <v>2640</v>
      </c>
      <c r="O18" s="355">
        <v>2340</v>
      </c>
      <c r="P18" s="353">
        <v>1990</v>
      </c>
      <c r="Q18" s="353">
        <v>1840</v>
      </c>
      <c r="R18" s="353">
        <v>1610</v>
      </c>
      <c r="S18" s="105"/>
    </row>
    <row r="19" spans="1:19" x14ac:dyDescent="0.35">
      <c r="A19" s="284" t="s">
        <v>155</v>
      </c>
      <c r="B19" s="92"/>
      <c r="C19" s="92"/>
      <c r="D19" s="92"/>
      <c r="E19" s="92"/>
      <c r="F19" s="92"/>
      <c r="G19" s="92"/>
      <c r="H19" s="105">
        <v>3700</v>
      </c>
      <c r="I19" s="105">
        <v>4000</v>
      </c>
      <c r="J19" s="105">
        <v>4680</v>
      </c>
      <c r="K19" s="105">
        <v>4670</v>
      </c>
      <c r="L19" s="105">
        <v>4340</v>
      </c>
      <c r="M19" s="105">
        <v>3880</v>
      </c>
      <c r="N19" s="105">
        <v>3280</v>
      </c>
      <c r="O19" s="355">
        <v>2890</v>
      </c>
      <c r="P19" s="353">
        <v>2520</v>
      </c>
      <c r="Q19" s="353">
        <v>2250</v>
      </c>
      <c r="R19" s="353">
        <v>2030</v>
      </c>
      <c r="S19" s="105"/>
    </row>
    <row r="20" spans="1:19" x14ac:dyDescent="0.35">
      <c r="A20" s="284" t="s">
        <v>156</v>
      </c>
      <c r="B20" s="92"/>
      <c r="C20" s="92"/>
      <c r="D20" s="92"/>
      <c r="E20" s="92"/>
      <c r="F20" s="92"/>
      <c r="G20" s="92"/>
      <c r="H20" s="105">
        <v>3700</v>
      </c>
      <c r="I20" s="105">
        <v>4600</v>
      </c>
      <c r="J20" s="105">
        <v>5570</v>
      </c>
      <c r="K20" s="105">
        <v>5440</v>
      </c>
      <c r="L20" s="105">
        <v>5050</v>
      </c>
      <c r="M20" s="105">
        <v>4600</v>
      </c>
      <c r="N20" s="105">
        <v>3280</v>
      </c>
      <c r="O20" s="355">
        <v>2900</v>
      </c>
      <c r="P20" s="353">
        <v>2490</v>
      </c>
      <c r="Q20" s="353">
        <v>1990</v>
      </c>
      <c r="R20" s="353">
        <v>1700</v>
      </c>
      <c r="S20" s="105"/>
    </row>
    <row r="21" spans="1:19" x14ac:dyDescent="0.35">
      <c r="A21" s="284" t="s">
        <v>157</v>
      </c>
      <c r="B21" s="92"/>
      <c r="C21" s="92"/>
      <c r="D21" s="92"/>
      <c r="E21" s="92"/>
      <c r="F21" s="92"/>
      <c r="G21" s="92"/>
      <c r="H21" s="105">
        <v>800</v>
      </c>
      <c r="I21" s="105">
        <v>1000</v>
      </c>
      <c r="J21" s="105">
        <v>1770</v>
      </c>
      <c r="K21" s="105">
        <v>1730</v>
      </c>
      <c r="L21" s="105">
        <v>1470</v>
      </c>
      <c r="M21" s="105">
        <v>980</v>
      </c>
      <c r="N21" s="105">
        <v>790</v>
      </c>
      <c r="O21" s="105"/>
      <c r="P21" s="353"/>
      <c r="Q21" s="353"/>
      <c r="R21" s="353"/>
      <c r="S21" s="105"/>
    </row>
    <row r="22" spans="1:19" x14ac:dyDescent="0.35">
      <c r="A22" s="284" t="s">
        <v>158</v>
      </c>
      <c r="B22" s="92"/>
      <c r="C22" s="92"/>
      <c r="D22" s="92"/>
      <c r="E22" s="92"/>
      <c r="F22" s="92"/>
      <c r="G22" s="92"/>
      <c r="H22" s="105">
        <v>3200</v>
      </c>
      <c r="I22" s="105">
        <v>3500</v>
      </c>
      <c r="J22" s="105">
        <v>4650</v>
      </c>
      <c r="K22" s="105">
        <v>4580</v>
      </c>
      <c r="L22" s="105">
        <v>4180</v>
      </c>
      <c r="M22" s="105">
        <v>3620</v>
      </c>
      <c r="N22" s="105">
        <v>2760</v>
      </c>
      <c r="O22" s="355">
        <v>2460</v>
      </c>
      <c r="P22" s="353">
        <v>2110</v>
      </c>
      <c r="Q22" s="353">
        <v>1970</v>
      </c>
      <c r="R22" s="353">
        <v>1460</v>
      </c>
      <c r="S22" s="105"/>
    </row>
    <row r="23" spans="1:19" x14ac:dyDescent="0.35">
      <c r="A23" s="284" t="s">
        <v>159</v>
      </c>
      <c r="B23" s="92"/>
      <c r="C23" s="92"/>
      <c r="D23" s="92"/>
      <c r="E23" s="92"/>
      <c r="F23" s="92"/>
      <c r="G23" s="92"/>
      <c r="H23" s="105">
        <v>5500</v>
      </c>
      <c r="I23" s="105">
        <v>6500</v>
      </c>
      <c r="J23" s="105">
        <v>6770</v>
      </c>
      <c r="K23" s="105">
        <v>6590</v>
      </c>
      <c r="L23" s="105">
        <v>6190</v>
      </c>
      <c r="M23" s="105">
        <v>6110</v>
      </c>
      <c r="N23" s="105">
        <v>4020</v>
      </c>
      <c r="O23" s="355">
        <v>2380</v>
      </c>
      <c r="P23" s="353">
        <v>1490</v>
      </c>
      <c r="Q23" s="353">
        <v>1290</v>
      </c>
      <c r="R23" s="353">
        <v>1090</v>
      </c>
      <c r="S23" s="105"/>
    </row>
    <row r="24" spans="1:19" x14ac:dyDescent="0.35">
      <c r="A24" s="284" t="s">
        <v>160</v>
      </c>
      <c r="B24" s="92"/>
      <c r="C24" s="92"/>
      <c r="D24" s="92"/>
      <c r="E24" s="92"/>
      <c r="F24" s="92"/>
      <c r="G24" s="92"/>
      <c r="H24" s="105">
        <v>4300</v>
      </c>
      <c r="I24" s="105">
        <v>4800</v>
      </c>
      <c r="J24" s="105">
        <v>5140</v>
      </c>
      <c r="K24" s="105">
        <v>5210</v>
      </c>
      <c r="L24" s="105">
        <v>5120</v>
      </c>
      <c r="M24" s="105">
        <v>4180</v>
      </c>
      <c r="N24" s="105">
        <v>2190</v>
      </c>
      <c r="O24" s="355">
        <v>1970</v>
      </c>
      <c r="P24" s="353">
        <v>1790</v>
      </c>
      <c r="Q24" s="353">
        <v>1550</v>
      </c>
      <c r="R24" s="353">
        <v>1370</v>
      </c>
      <c r="S24" s="105"/>
    </row>
    <row r="25" spans="1:19" x14ac:dyDescent="0.35">
      <c r="A25" s="284" t="s">
        <v>6</v>
      </c>
      <c r="B25" s="92"/>
      <c r="C25" s="92"/>
      <c r="D25" s="92"/>
      <c r="E25" s="92"/>
      <c r="F25" s="92"/>
      <c r="G25" s="92"/>
      <c r="H25" s="105">
        <v>1800</v>
      </c>
      <c r="I25" s="105">
        <v>2000</v>
      </c>
      <c r="J25" s="105">
        <v>2490</v>
      </c>
      <c r="K25" s="105">
        <v>2420</v>
      </c>
      <c r="L25" s="105">
        <v>2330</v>
      </c>
      <c r="M25" s="105">
        <v>2110</v>
      </c>
      <c r="N25" s="105">
        <v>1190</v>
      </c>
      <c r="O25" s="355">
        <v>1860</v>
      </c>
      <c r="P25" s="353">
        <v>1520</v>
      </c>
      <c r="Q25" s="353">
        <v>1270</v>
      </c>
      <c r="R25" s="353">
        <v>1050</v>
      </c>
      <c r="S25" s="105"/>
    </row>
    <row r="26" spans="1:19" s="80" customFormat="1" x14ac:dyDescent="0.35">
      <c r="A26" s="91" t="s">
        <v>163</v>
      </c>
      <c r="B26" s="106">
        <v>211700</v>
      </c>
      <c r="C26" s="106">
        <v>240200</v>
      </c>
      <c r="D26" s="107">
        <v>119400</v>
      </c>
      <c r="E26" s="107">
        <v>82500</v>
      </c>
      <c r="F26" s="107">
        <v>65100</v>
      </c>
      <c r="G26" s="107">
        <v>68000</v>
      </c>
      <c r="H26" s="108">
        <v>79300</v>
      </c>
      <c r="I26" s="109">
        <v>96500</v>
      </c>
      <c r="J26" s="108">
        <v>109000</v>
      </c>
      <c r="K26" s="108">
        <v>108600</v>
      </c>
      <c r="L26" s="108">
        <v>102200</v>
      </c>
      <c r="M26" s="108">
        <v>92900</v>
      </c>
      <c r="N26" s="108">
        <v>59700</v>
      </c>
      <c r="O26" s="356">
        <v>44400</v>
      </c>
      <c r="P26" s="356">
        <v>36100</v>
      </c>
      <c r="Q26" s="541">
        <v>30100</v>
      </c>
      <c r="R26" s="542">
        <v>26300</v>
      </c>
      <c r="S26" s="108"/>
    </row>
    <row r="27" spans="1:19" s="103" customFormat="1" x14ac:dyDescent="0.35">
      <c r="A27" s="91" t="s">
        <v>181</v>
      </c>
      <c r="B27" s="106"/>
      <c r="C27" s="106"/>
      <c r="D27" s="107"/>
      <c r="E27" s="107"/>
      <c r="F27" s="107"/>
      <c r="G27" s="107"/>
      <c r="H27" s="132">
        <f t="shared" ref="H27:R27" si="0">H17/H26</f>
        <v>0.28121059268600251</v>
      </c>
      <c r="I27" s="132">
        <f t="shared" si="0"/>
        <v>0.25595854922279793</v>
      </c>
      <c r="J27" s="132">
        <f t="shared" si="0"/>
        <v>0.23330275229357797</v>
      </c>
      <c r="K27" s="132">
        <f t="shared" si="0"/>
        <v>0.23931860036832411</v>
      </c>
      <c r="L27" s="132">
        <f t="shared" si="0"/>
        <v>0.23864970645792563</v>
      </c>
      <c r="M27" s="132">
        <f t="shared" si="0"/>
        <v>0.24983853606027986</v>
      </c>
      <c r="N27" s="132">
        <f t="shared" si="0"/>
        <v>0.25410385259631491</v>
      </c>
      <c r="O27" s="132">
        <f t="shared" si="0"/>
        <v>0.16599099099099099</v>
      </c>
      <c r="P27" s="132">
        <f t="shared" si="0"/>
        <v>0.15290858725761772</v>
      </c>
      <c r="Q27" s="132">
        <f t="shared" si="0"/>
        <v>0.14485049833887043</v>
      </c>
      <c r="R27" s="132">
        <f t="shared" si="0"/>
        <v>0.13992395437262359</v>
      </c>
      <c r="S27" s="132"/>
    </row>
  </sheetData>
  <hyperlinks>
    <hyperlink ref="A10" location="Contents!A1" display="&lt;&lt; link back to contents &gt;&gt;"/>
  </hyperlinks>
  <pageMargins left="0.7" right="0.7" top="0.75" bottom="0.75" header="0.3" footer="0.3"/>
  <pageSetup paperSize="9" orientation="portrait"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
  <sheetViews>
    <sheetView showGridLines="0" workbookViewId="0">
      <selection activeCell="E6" sqref="E6"/>
    </sheetView>
  </sheetViews>
  <sheetFormatPr defaultRowHeight="14.5" x14ac:dyDescent="0.35"/>
  <sheetData>
    <row r="1" spans="1:125" s="100" customFormat="1" ht="28.5" customHeight="1" thickBot="1" x14ac:dyDescent="0.4">
      <c r="A1" s="255" t="s">
        <v>545</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544</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537</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538</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539</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540</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25">
      <c r="A7" s="213" t="s">
        <v>541</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47" customFormat="1" ht="28.5" customHeight="1" x14ac:dyDescent="0.25">
      <c r="A8" s="213" t="s">
        <v>542</v>
      </c>
      <c r="B8" s="263"/>
      <c r="C8" s="263"/>
      <c r="D8" s="250"/>
      <c r="E8" s="250"/>
      <c r="F8" s="263"/>
      <c r="G8" s="263"/>
      <c r="H8" s="250"/>
      <c r="I8" s="250"/>
      <c r="J8" s="263"/>
      <c r="K8" s="263"/>
      <c r="L8" s="250"/>
      <c r="M8" s="263"/>
      <c r="N8" s="250"/>
      <c r="O8" s="263"/>
      <c r="P8" s="250"/>
      <c r="Q8" s="263"/>
      <c r="R8" s="250"/>
      <c r="S8" s="263"/>
      <c r="T8" s="250"/>
      <c r="U8" s="238"/>
      <c r="V8" s="238"/>
      <c r="W8" s="238"/>
      <c r="X8" s="238"/>
      <c r="Y8" s="238"/>
      <c r="Z8" s="238"/>
      <c r="AA8" s="211"/>
      <c r="AB8" s="211"/>
      <c r="AC8" s="211"/>
      <c r="AD8" s="211"/>
    </row>
    <row r="9" spans="1:125" s="47" customFormat="1" ht="28.5" customHeight="1" x14ac:dyDescent="0.25">
      <c r="A9" s="213" t="s">
        <v>543</v>
      </c>
      <c r="B9" s="263"/>
      <c r="C9" s="263"/>
      <c r="D9" s="250"/>
      <c r="E9" s="250"/>
      <c r="F9" s="263"/>
      <c r="G9" s="263"/>
      <c r="H9" s="250"/>
      <c r="I9" s="250"/>
      <c r="J9" s="263"/>
      <c r="K9" s="263"/>
      <c r="L9" s="250"/>
      <c r="M9" s="263"/>
      <c r="N9" s="250"/>
      <c r="O9" s="263"/>
      <c r="P9" s="250"/>
      <c r="Q9" s="263"/>
      <c r="R9" s="250"/>
      <c r="S9" s="263"/>
      <c r="T9" s="250"/>
      <c r="U9" s="238"/>
      <c r="V9" s="238"/>
      <c r="W9" s="238"/>
      <c r="X9" s="238"/>
      <c r="Y9" s="238"/>
      <c r="Z9" s="238"/>
      <c r="AA9" s="211"/>
      <c r="AB9" s="211"/>
      <c r="AC9" s="211"/>
      <c r="AD9" s="211"/>
    </row>
    <row r="10" spans="1:125" s="112" customFormat="1" ht="34" customHeight="1" x14ac:dyDescent="0.35">
      <c r="A10" s="104" t="s">
        <v>97</v>
      </c>
      <c r="B10" s="7"/>
      <c r="C10" s="7"/>
      <c r="D10" s="7"/>
      <c r="E10" s="7"/>
      <c r="F10" s="7"/>
      <c r="G10" s="7"/>
      <c r="H10" s="7"/>
      <c r="I10" s="7"/>
      <c r="J10" s="7"/>
      <c r="K10" s="7"/>
      <c r="L10" s="7"/>
      <c r="M10" s="7"/>
    </row>
  </sheetData>
  <hyperlinks>
    <hyperlink ref="A10" location="Contents!A1" display="&lt;&lt; link back to contents &gt;&g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topLeftCell="A10" workbookViewId="0">
      <selection activeCell="A17" sqref="A17"/>
    </sheetView>
  </sheetViews>
  <sheetFormatPr defaultColWidth="8.7265625" defaultRowHeight="15.5" x14ac:dyDescent="0.35"/>
  <cols>
    <col min="1" max="1" width="205.453125" style="49" customWidth="1"/>
    <col min="2" max="16384" width="8.7265625" style="49"/>
  </cols>
  <sheetData>
    <row r="1" spans="1:26" s="239" customFormat="1" ht="39" customHeight="1" thickBot="1" x14ac:dyDescent="0.4">
      <c r="A1" s="347" t="s">
        <v>1182</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26" s="239" customFormat="1" ht="39" customHeight="1" thickTop="1" x14ac:dyDescent="0.35">
      <c r="A2" s="237" t="s">
        <v>622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26" ht="39" customHeight="1" x14ac:dyDescent="0.35">
      <c r="A3" s="49" t="s">
        <v>1183</v>
      </c>
    </row>
    <row r="4" spans="1:26" ht="39" customHeight="1" x14ac:dyDescent="0.35">
      <c r="A4" s="49" t="s">
        <v>296</v>
      </c>
    </row>
    <row r="5" spans="1:26" ht="39" customHeight="1" x14ac:dyDescent="0.35">
      <c r="A5" s="49" t="s">
        <v>297</v>
      </c>
    </row>
    <row r="6" spans="1:26" ht="39" customHeight="1" x14ac:dyDescent="0.35">
      <c r="A6" s="49" t="s">
        <v>298</v>
      </c>
    </row>
    <row r="7" spans="1:26" ht="54" customHeight="1" x14ac:dyDescent="0.35">
      <c r="A7" s="49" t="s">
        <v>1181</v>
      </c>
    </row>
    <row r="8" spans="1:26" ht="39" customHeight="1" x14ac:dyDescent="0.35">
      <c r="A8" s="49" t="s">
        <v>777</v>
      </c>
    </row>
    <row r="9" spans="1:26" ht="54" customHeight="1" x14ac:dyDescent="0.35">
      <c r="A9" s="49" t="s">
        <v>1127</v>
      </c>
    </row>
    <row r="10" spans="1:26" ht="54" customHeight="1" x14ac:dyDescent="0.35">
      <c r="A10" s="49" t="s">
        <v>1125</v>
      </c>
    </row>
    <row r="11" spans="1:26" ht="54" customHeight="1" x14ac:dyDescent="0.35">
      <c r="A11" s="49" t="s">
        <v>1126</v>
      </c>
    </row>
    <row r="12" spans="1:26" ht="54" customHeight="1" x14ac:dyDescent="0.35">
      <c r="A12" s="49" t="s">
        <v>1180</v>
      </c>
    </row>
    <row r="13" spans="1:26" ht="54" customHeight="1" x14ac:dyDescent="0.35">
      <c r="A13" s="49" t="s">
        <v>1293</v>
      </c>
    </row>
    <row r="14" spans="1:26" ht="54" customHeight="1" x14ac:dyDescent="0.35">
      <c r="A14" s="49" t="s">
        <v>1294</v>
      </c>
    </row>
    <row r="15" spans="1:26" ht="54" customHeight="1" x14ac:dyDescent="0.35">
      <c r="A15" s="49" t="s">
        <v>1295</v>
      </c>
    </row>
    <row r="16" spans="1:26" ht="54" customHeight="1" x14ac:dyDescent="0.35">
      <c r="A16" s="49" t="s">
        <v>1370</v>
      </c>
    </row>
    <row r="17" spans="1:1" ht="54" customHeight="1" x14ac:dyDescent="0.35">
      <c r="A17" s="49" t="s">
        <v>1371</v>
      </c>
    </row>
    <row r="18" spans="1:1" ht="54" customHeight="1" x14ac:dyDescent="0.35">
      <c r="A18" s="49" t="s">
        <v>1378</v>
      </c>
    </row>
    <row r="19" spans="1:1" ht="54" customHeight="1" x14ac:dyDescent="0.35">
      <c r="A19" s="49" t="s">
        <v>1454</v>
      </c>
    </row>
    <row r="20" spans="1:1" ht="39" customHeight="1" x14ac:dyDescent="0.35">
      <c r="A20" s="348" t="s">
        <v>97</v>
      </c>
    </row>
  </sheetData>
  <hyperlinks>
    <hyperlink ref="A20" location="Contents!A1" display="&lt;&lt; link back to contents &gt;&gt;"/>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workbookViewId="0">
      <selection activeCell="P31" sqref="P31:P32"/>
    </sheetView>
  </sheetViews>
  <sheetFormatPr defaultColWidth="8.7265625" defaultRowHeight="14" x14ac:dyDescent="0.3"/>
  <cols>
    <col min="1" max="1" width="65" style="3" customWidth="1"/>
    <col min="2" max="2" width="8.453125" style="3" customWidth="1"/>
    <col min="3" max="15" width="9.453125" style="3" customWidth="1"/>
    <col min="16" max="16" width="24.1796875" style="3" customWidth="1"/>
    <col min="17" max="16384" width="8.7265625" style="3"/>
  </cols>
  <sheetData>
    <row r="1" spans="1:125" s="100" customFormat="1" ht="28.5" customHeight="1" thickBot="1" x14ac:dyDescent="0.4">
      <c r="A1" s="255" t="s">
        <v>1070</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7</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546</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547</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548</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35">
      <c r="A7" s="6" t="s">
        <v>549</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112" customFormat="1" ht="30" customHeight="1" x14ac:dyDescent="0.35">
      <c r="A8" s="104" t="s">
        <v>97</v>
      </c>
      <c r="B8" s="7"/>
      <c r="C8" s="7"/>
      <c r="D8" s="7"/>
      <c r="E8" s="7"/>
      <c r="F8" s="7"/>
      <c r="G8" s="7"/>
      <c r="H8" s="7"/>
      <c r="I8" s="7"/>
      <c r="J8" s="7"/>
      <c r="K8" s="7"/>
      <c r="L8" s="7"/>
      <c r="M8" s="7"/>
    </row>
    <row r="9" spans="1:125" x14ac:dyDescent="0.3">
      <c r="A9" s="101" t="s">
        <v>578</v>
      </c>
      <c r="B9" s="293" t="s">
        <v>552</v>
      </c>
      <c r="C9" s="293" t="s">
        <v>553</v>
      </c>
      <c r="D9" s="293" t="s">
        <v>554</v>
      </c>
      <c r="E9" s="293" t="s">
        <v>555</v>
      </c>
      <c r="F9" s="293" t="s">
        <v>556</v>
      </c>
      <c r="G9" s="293" t="s">
        <v>557</v>
      </c>
      <c r="H9" s="293" t="s">
        <v>558</v>
      </c>
      <c r="I9" s="293" t="s">
        <v>559</v>
      </c>
      <c r="J9" s="293" t="s">
        <v>461</v>
      </c>
      <c r="K9" s="293" t="s">
        <v>462</v>
      </c>
      <c r="L9" s="293" t="s">
        <v>463</v>
      </c>
      <c r="M9" s="293" t="s">
        <v>464</v>
      </c>
      <c r="N9" s="293" t="s">
        <v>465</v>
      </c>
      <c r="O9" s="520" t="s">
        <v>1068</v>
      </c>
      <c r="P9" s="300" t="s">
        <v>1069</v>
      </c>
    </row>
    <row r="10" spans="1:125" x14ac:dyDescent="0.3">
      <c r="A10" s="9" t="s">
        <v>560</v>
      </c>
      <c r="B10" s="16">
        <v>40</v>
      </c>
      <c r="C10" s="16">
        <v>37.799999999999997</v>
      </c>
      <c r="D10" s="16">
        <v>38</v>
      </c>
      <c r="E10" s="16">
        <v>36</v>
      </c>
      <c r="F10" s="16">
        <v>36.5</v>
      </c>
      <c r="G10" s="16">
        <v>35.799999999999997</v>
      </c>
      <c r="H10" s="16">
        <v>38</v>
      </c>
      <c r="I10" s="16">
        <v>40</v>
      </c>
      <c r="J10" s="16">
        <v>38.9</v>
      </c>
      <c r="K10" s="16">
        <v>40</v>
      </c>
      <c r="L10" s="16">
        <v>40</v>
      </c>
      <c r="M10" s="18">
        <v>40</v>
      </c>
      <c r="N10" s="18">
        <v>39.799999999999997</v>
      </c>
      <c r="O10" s="521">
        <v>40</v>
      </c>
      <c r="P10" s="160">
        <f>(hours_worked_tourism[[#This Row],[2021]]-hours_worked_tourism[[#This Row],[2020]])/hours_worked_tourism[[#This Row],[2020]]</f>
        <v>5.0251256281407756E-3</v>
      </c>
    </row>
    <row r="11" spans="1:125" x14ac:dyDescent="0.3">
      <c r="A11" s="9" t="s">
        <v>561</v>
      </c>
      <c r="B11" s="16">
        <v>38.5</v>
      </c>
      <c r="C11" s="16">
        <v>39.1</v>
      </c>
      <c r="D11" s="16">
        <v>39</v>
      </c>
      <c r="E11" s="16">
        <v>38</v>
      </c>
      <c r="F11" s="16">
        <v>38</v>
      </c>
      <c r="G11" s="16">
        <v>37.6</v>
      </c>
      <c r="H11" s="16">
        <v>38.5</v>
      </c>
      <c r="I11" s="16">
        <v>40</v>
      </c>
      <c r="J11" s="16">
        <v>39.5</v>
      </c>
      <c r="K11" s="16">
        <v>38.299999999999997</v>
      </c>
      <c r="L11" s="16">
        <v>38.6</v>
      </c>
      <c r="M11" s="18">
        <v>38</v>
      </c>
      <c r="N11" s="18" t="s">
        <v>2</v>
      </c>
      <c r="O11" s="521">
        <v>38.5</v>
      </c>
      <c r="P11" s="160" t="s">
        <v>2</v>
      </c>
    </row>
    <row r="12" spans="1:125" x14ac:dyDescent="0.3">
      <c r="A12" s="9" t="s">
        <v>562</v>
      </c>
      <c r="B12" s="18" t="s">
        <v>2</v>
      </c>
      <c r="C12" s="18" t="s">
        <v>2</v>
      </c>
      <c r="D12" s="18" t="s">
        <v>2</v>
      </c>
      <c r="E12" s="18" t="s">
        <v>2</v>
      </c>
      <c r="F12" s="18" t="s">
        <v>2</v>
      </c>
      <c r="G12" s="18" t="s">
        <v>2</v>
      </c>
      <c r="H12" s="18" t="s">
        <v>2</v>
      </c>
      <c r="I12" s="18" t="s">
        <v>2</v>
      </c>
      <c r="J12" s="18" t="s">
        <v>2</v>
      </c>
      <c r="K12" s="18" t="s">
        <v>2</v>
      </c>
      <c r="L12" s="18" t="s">
        <v>2</v>
      </c>
      <c r="M12" s="18" t="s">
        <v>2</v>
      </c>
      <c r="N12" s="18">
        <v>39</v>
      </c>
      <c r="O12" s="521" t="s">
        <v>2</v>
      </c>
      <c r="P12" s="160" t="s">
        <v>2</v>
      </c>
    </row>
    <row r="13" spans="1:125" x14ac:dyDescent="0.3">
      <c r="A13" s="9" t="s">
        <v>563</v>
      </c>
      <c r="B13" s="16">
        <v>37.700000000000003</v>
      </c>
      <c r="C13" s="16">
        <v>37.5</v>
      </c>
      <c r="D13" s="16">
        <v>37.5</v>
      </c>
      <c r="E13" s="16">
        <v>37.5</v>
      </c>
      <c r="F13" s="16">
        <v>37</v>
      </c>
      <c r="G13" s="16">
        <v>37</v>
      </c>
      <c r="H13" s="16">
        <v>39</v>
      </c>
      <c r="I13" s="18" t="s">
        <v>2</v>
      </c>
      <c r="J13" s="18" t="s">
        <v>2</v>
      </c>
      <c r="K13" s="16">
        <v>38.299999999999997</v>
      </c>
      <c r="L13" s="16">
        <v>37</v>
      </c>
      <c r="M13" s="18">
        <v>37</v>
      </c>
      <c r="N13" s="18" t="s">
        <v>2</v>
      </c>
      <c r="O13" s="521" t="s">
        <v>2</v>
      </c>
      <c r="P13" s="160" t="s">
        <v>2</v>
      </c>
    </row>
    <row r="14" spans="1:125" x14ac:dyDescent="0.3">
      <c r="A14" s="9" t="s">
        <v>564</v>
      </c>
      <c r="B14" s="18" t="s">
        <v>2</v>
      </c>
      <c r="C14" s="18" t="s">
        <v>2</v>
      </c>
      <c r="D14" s="18" t="s">
        <v>2</v>
      </c>
      <c r="E14" s="18" t="s">
        <v>2</v>
      </c>
      <c r="F14" s="18" t="s">
        <v>2</v>
      </c>
      <c r="G14" s="18" t="s">
        <v>2</v>
      </c>
      <c r="H14" s="18" t="s">
        <v>2</v>
      </c>
      <c r="I14" s="18" t="s">
        <v>2</v>
      </c>
      <c r="J14" s="18" t="s">
        <v>2</v>
      </c>
      <c r="K14" s="18" t="s">
        <v>2</v>
      </c>
      <c r="L14" s="18" t="s">
        <v>2</v>
      </c>
      <c r="M14" s="18" t="s">
        <v>2</v>
      </c>
      <c r="N14" s="18">
        <v>39.799999999999997</v>
      </c>
      <c r="O14" s="521" t="s">
        <v>2</v>
      </c>
      <c r="P14" s="160" t="s">
        <v>2</v>
      </c>
    </row>
    <row r="15" spans="1:125" x14ac:dyDescent="0.3">
      <c r="A15" s="10" t="s">
        <v>565</v>
      </c>
      <c r="B15" s="15">
        <v>38.5</v>
      </c>
      <c r="C15" s="15">
        <v>39</v>
      </c>
      <c r="D15" s="15">
        <v>38.799999999999997</v>
      </c>
      <c r="E15" s="15">
        <v>37.6</v>
      </c>
      <c r="F15" s="15">
        <v>37.799999999999997</v>
      </c>
      <c r="G15" s="15">
        <v>37.5</v>
      </c>
      <c r="H15" s="15">
        <v>38.5</v>
      </c>
      <c r="I15" s="15">
        <v>39.9</v>
      </c>
      <c r="J15" s="15">
        <v>38.700000000000003</v>
      </c>
      <c r="K15" s="15">
        <v>39.4</v>
      </c>
      <c r="L15" s="15">
        <v>39.5</v>
      </c>
      <c r="M15" s="17">
        <v>39.299999999999997</v>
      </c>
      <c r="N15" s="17">
        <v>39.799999999999997</v>
      </c>
      <c r="O15" s="522">
        <v>38.5</v>
      </c>
      <c r="P15" s="160">
        <f>(hours_worked_tourism[[#This Row],[2021]]-hours_worked_tourism[[#This Row],[2020]])/hours_worked_tourism[[#This Row],[2020]]</f>
        <v>-3.2663316582914506E-2</v>
      </c>
    </row>
    <row r="16" spans="1:125" ht="14.5" thickBot="1" x14ac:dyDescent="0.35">
      <c r="A16" s="11" t="s">
        <v>59</v>
      </c>
      <c r="B16" s="17" t="s">
        <v>62</v>
      </c>
      <c r="C16" s="17">
        <v>37.6</v>
      </c>
      <c r="D16" s="17">
        <v>38.1</v>
      </c>
      <c r="E16" s="17">
        <v>38</v>
      </c>
      <c r="F16" s="17">
        <v>38</v>
      </c>
      <c r="G16" s="17">
        <v>37.700000000000003</v>
      </c>
      <c r="H16" s="17">
        <v>38.299999999999997</v>
      </c>
      <c r="I16" s="17">
        <v>37.9</v>
      </c>
      <c r="J16" s="17">
        <v>38</v>
      </c>
      <c r="K16" s="17">
        <v>38.1</v>
      </c>
      <c r="L16" s="17">
        <v>38.200000000000003</v>
      </c>
      <c r="M16" s="17">
        <v>38.299999999999997</v>
      </c>
      <c r="N16" s="17">
        <v>38</v>
      </c>
      <c r="O16" s="522">
        <v>37.9</v>
      </c>
      <c r="P16" s="160">
        <f>(hours_worked_tourism[[#This Row],[2021]]-hours_worked_tourism[[#This Row],[2020]])/hours_worked_tourism[[#This Row],[2020]]</f>
        <v>-2.6315789473684583E-3</v>
      </c>
    </row>
    <row r="17" spans="1:16" x14ac:dyDescent="0.3">
      <c r="A17" s="13" t="s">
        <v>566</v>
      </c>
      <c r="B17" s="19" t="s">
        <v>2</v>
      </c>
      <c r="C17" s="19" t="s">
        <v>2</v>
      </c>
      <c r="D17" s="19" t="s">
        <v>2</v>
      </c>
      <c r="E17" s="20">
        <v>15.3</v>
      </c>
      <c r="F17" s="20">
        <v>16</v>
      </c>
      <c r="G17" s="19" t="s">
        <v>2</v>
      </c>
      <c r="H17" s="20">
        <v>16</v>
      </c>
      <c r="I17" s="19" t="s">
        <v>2</v>
      </c>
      <c r="J17" s="19" t="s">
        <v>2</v>
      </c>
      <c r="K17" s="19" t="s">
        <v>2</v>
      </c>
      <c r="L17" s="19" t="s">
        <v>2</v>
      </c>
      <c r="M17" s="19">
        <v>18</v>
      </c>
      <c r="N17" s="19" t="s">
        <v>2</v>
      </c>
      <c r="O17" s="524" t="s">
        <v>2</v>
      </c>
      <c r="P17" s="526" t="s">
        <v>2</v>
      </c>
    </row>
    <row r="18" spans="1:16" x14ac:dyDescent="0.3">
      <c r="A18" s="9" t="s">
        <v>567</v>
      </c>
      <c r="B18" s="16">
        <v>16</v>
      </c>
      <c r="C18" s="16">
        <v>16</v>
      </c>
      <c r="D18" s="16">
        <v>16</v>
      </c>
      <c r="E18" s="16">
        <v>17</v>
      </c>
      <c r="F18" s="16">
        <v>16.5</v>
      </c>
      <c r="G18" s="16">
        <v>16</v>
      </c>
      <c r="H18" s="16">
        <v>16</v>
      </c>
      <c r="I18" s="16">
        <v>17.3</v>
      </c>
      <c r="J18" s="16">
        <v>16</v>
      </c>
      <c r="K18" s="16">
        <v>16</v>
      </c>
      <c r="L18" s="16">
        <v>16</v>
      </c>
      <c r="M18" s="18">
        <v>16</v>
      </c>
      <c r="N18" s="18">
        <v>16</v>
      </c>
      <c r="O18" s="521">
        <v>16</v>
      </c>
      <c r="P18" s="294">
        <f>(hours_worked_tourism[[#This Row],[2021]]-hours_worked_tourism[[#This Row],[2020]])/hours_worked_tourism[[#This Row],[2020]]</f>
        <v>0</v>
      </c>
    </row>
    <row r="19" spans="1:16" x14ac:dyDescent="0.3">
      <c r="A19" s="9" t="s">
        <v>568</v>
      </c>
      <c r="B19" s="18" t="s">
        <v>2</v>
      </c>
      <c r="C19" s="18" t="s">
        <v>2</v>
      </c>
      <c r="D19" s="18" t="s">
        <v>2</v>
      </c>
      <c r="E19" s="18" t="s">
        <v>2</v>
      </c>
      <c r="F19" s="18" t="s">
        <v>2</v>
      </c>
      <c r="G19" s="18" t="s">
        <v>2</v>
      </c>
      <c r="H19" s="18" t="s">
        <v>2</v>
      </c>
      <c r="I19" s="18" t="s">
        <v>2</v>
      </c>
      <c r="J19" s="18" t="s">
        <v>2</v>
      </c>
      <c r="K19" s="18" t="s">
        <v>2</v>
      </c>
      <c r="L19" s="18" t="s">
        <v>2</v>
      </c>
      <c r="M19" s="18" t="s">
        <v>2</v>
      </c>
      <c r="N19" s="18" t="s">
        <v>2</v>
      </c>
      <c r="O19" s="521" t="s">
        <v>2</v>
      </c>
      <c r="P19" s="294" t="s">
        <v>2</v>
      </c>
    </row>
    <row r="20" spans="1:16" x14ac:dyDescent="0.3">
      <c r="A20" s="9" t="s">
        <v>569</v>
      </c>
      <c r="B20" s="18" t="s">
        <v>2</v>
      </c>
      <c r="C20" s="18" t="s">
        <v>2</v>
      </c>
      <c r="D20" s="18" t="s">
        <v>2</v>
      </c>
      <c r="E20" s="18" t="s">
        <v>2</v>
      </c>
      <c r="F20" s="18" t="s">
        <v>2</v>
      </c>
      <c r="G20" s="18" t="s">
        <v>2</v>
      </c>
      <c r="H20" s="18" t="s">
        <v>2</v>
      </c>
      <c r="I20" s="18" t="s">
        <v>2</v>
      </c>
      <c r="J20" s="18" t="s">
        <v>2</v>
      </c>
      <c r="K20" s="18" t="s">
        <v>2</v>
      </c>
      <c r="L20" s="18" t="s">
        <v>2</v>
      </c>
      <c r="M20" s="18" t="s">
        <v>2</v>
      </c>
      <c r="N20" s="18" t="s">
        <v>2</v>
      </c>
      <c r="O20" s="521" t="s">
        <v>2</v>
      </c>
      <c r="P20" s="294" t="s">
        <v>2</v>
      </c>
    </row>
    <row r="21" spans="1:16" x14ac:dyDescent="0.3">
      <c r="A21" s="9" t="s">
        <v>570</v>
      </c>
      <c r="B21" s="18" t="s">
        <v>2</v>
      </c>
      <c r="C21" s="18" t="s">
        <v>2</v>
      </c>
      <c r="D21" s="18" t="s">
        <v>2</v>
      </c>
      <c r="E21" s="18" t="s">
        <v>2</v>
      </c>
      <c r="F21" s="18" t="s">
        <v>2</v>
      </c>
      <c r="G21" s="18" t="s">
        <v>2</v>
      </c>
      <c r="H21" s="18" t="s">
        <v>2</v>
      </c>
      <c r="I21" s="18" t="s">
        <v>2</v>
      </c>
      <c r="J21" s="18" t="s">
        <v>2</v>
      </c>
      <c r="K21" s="18" t="s">
        <v>2</v>
      </c>
      <c r="L21" s="18" t="s">
        <v>2</v>
      </c>
      <c r="M21" s="18" t="s">
        <v>2</v>
      </c>
      <c r="N21" s="18" t="s">
        <v>2</v>
      </c>
      <c r="O21" s="521" t="s">
        <v>2</v>
      </c>
      <c r="P21" s="294" t="s">
        <v>2</v>
      </c>
    </row>
    <row r="22" spans="1:16" x14ac:dyDescent="0.3">
      <c r="A22" s="10" t="s">
        <v>571</v>
      </c>
      <c r="B22" s="15">
        <v>17</v>
      </c>
      <c r="C22" s="15">
        <v>17</v>
      </c>
      <c r="D22" s="15">
        <v>17.5</v>
      </c>
      <c r="E22" s="15">
        <v>17</v>
      </c>
      <c r="F22" s="15">
        <v>17</v>
      </c>
      <c r="G22" s="15">
        <v>17</v>
      </c>
      <c r="H22" s="15">
        <v>16</v>
      </c>
      <c r="I22" s="15">
        <v>16.7</v>
      </c>
      <c r="J22" s="15">
        <v>17</v>
      </c>
      <c r="K22" s="15">
        <v>16.8</v>
      </c>
      <c r="L22" s="15">
        <v>16</v>
      </c>
      <c r="M22" s="17">
        <v>16</v>
      </c>
      <c r="N22" s="17">
        <v>16</v>
      </c>
      <c r="O22" s="522">
        <v>16</v>
      </c>
      <c r="P22" s="294">
        <f>(hours_worked_tourism[[#This Row],[2021]]-hours_worked_tourism[[#This Row],[2020]])/hours_worked_tourism[[#This Row],[2020]]</f>
        <v>0</v>
      </c>
    </row>
    <row r="23" spans="1:16" ht="14.5" thickBot="1" x14ac:dyDescent="0.35">
      <c r="A23" s="14" t="s">
        <v>60</v>
      </c>
      <c r="B23" s="21">
        <v>18.399999999999999</v>
      </c>
      <c r="C23" s="21">
        <v>19</v>
      </c>
      <c r="D23" s="21">
        <v>18.5</v>
      </c>
      <c r="E23" s="21">
        <v>19</v>
      </c>
      <c r="F23" s="21">
        <v>18.5</v>
      </c>
      <c r="G23" s="21">
        <v>19</v>
      </c>
      <c r="H23" s="21">
        <v>19</v>
      </c>
      <c r="I23" s="21">
        <v>19.8</v>
      </c>
      <c r="J23" s="21">
        <v>19.8</v>
      </c>
      <c r="K23" s="21">
        <v>19.399999999999999</v>
      </c>
      <c r="L23" s="21">
        <v>19.600000000000001</v>
      </c>
      <c r="M23" s="21">
        <v>19.399999999999999</v>
      </c>
      <c r="N23" s="21">
        <v>20</v>
      </c>
      <c r="O23" s="525">
        <v>20</v>
      </c>
      <c r="P23" s="527">
        <f>(hours_worked_tourism[[#This Row],[2021]]-hours_worked_tourism[[#This Row],[2020]])/hours_worked_tourism[[#This Row],[2020]]</f>
        <v>0</v>
      </c>
    </row>
    <row r="24" spans="1:16" x14ac:dyDescent="0.3">
      <c r="A24" s="9" t="s">
        <v>572</v>
      </c>
      <c r="B24" s="16">
        <v>35</v>
      </c>
      <c r="C24" s="16">
        <v>35</v>
      </c>
      <c r="D24" s="16">
        <v>35</v>
      </c>
      <c r="E24" s="16">
        <v>32</v>
      </c>
      <c r="F24" s="16">
        <v>31.3</v>
      </c>
      <c r="G24" s="16">
        <v>35</v>
      </c>
      <c r="H24" s="16">
        <v>30.9</v>
      </c>
      <c r="I24" s="16">
        <v>35</v>
      </c>
      <c r="J24" s="16">
        <v>35</v>
      </c>
      <c r="K24" s="16">
        <v>37.299999999999997</v>
      </c>
      <c r="L24" s="16">
        <v>36</v>
      </c>
      <c r="M24" s="18">
        <v>35.5</v>
      </c>
      <c r="N24" s="18">
        <v>31.2</v>
      </c>
      <c r="O24" s="521">
        <v>35</v>
      </c>
      <c r="P24" s="526">
        <f>(hours_worked_tourism[[#This Row],[2021]]-hours_worked_tourism[[#This Row],[2020]])/hours_worked_tourism[[#This Row],[2020]]</f>
        <v>0.12179487179487182</v>
      </c>
    </row>
    <row r="25" spans="1:16" x14ac:dyDescent="0.3">
      <c r="A25" s="9" t="s">
        <v>573</v>
      </c>
      <c r="B25" s="16">
        <v>31.5</v>
      </c>
      <c r="C25" s="16">
        <v>30</v>
      </c>
      <c r="D25" s="16">
        <v>26.8</v>
      </c>
      <c r="E25" s="16">
        <v>26</v>
      </c>
      <c r="F25" s="16">
        <v>23.3</v>
      </c>
      <c r="G25" s="16">
        <v>25.7</v>
      </c>
      <c r="H25" s="16">
        <v>23</v>
      </c>
      <c r="I25" s="16">
        <v>23.2</v>
      </c>
      <c r="J25" s="16">
        <v>24.3</v>
      </c>
      <c r="K25" s="16">
        <v>25.3</v>
      </c>
      <c r="L25" s="16">
        <v>23.9</v>
      </c>
      <c r="M25" s="18">
        <v>22.5</v>
      </c>
      <c r="N25" s="18">
        <v>20.7</v>
      </c>
      <c r="O25" s="521">
        <v>21</v>
      </c>
      <c r="P25" s="294">
        <f>(hours_worked_tourism[[#This Row],[2021]]-hours_worked_tourism[[#This Row],[2020]])/hours_worked_tourism[[#This Row],[2020]]</f>
        <v>1.4492753623188441E-2</v>
      </c>
    </row>
    <row r="26" spans="1:16" x14ac:dyDescent="0.3">
      <c r="A26" s="9" t="s">
        <v>574</v>
      </c>
      <c r="B26" s="18" t="s">
        <v>2</v>
      </c>
      <c r="C26" s="18" t="s">
        <v>2</v>
      </c>
      <c r="D26" s="18" t="s">
        <v>2</v>
      </c>
      <c r="E26" s="18" t="s">
        <v>2</v>
      </c>
      <c r="F26" s="18" t="s">
        <v>2</v>
      </c>
      <c r="G26" s="18" t="s">
        <v>2</v>
      </c>
      <c r="H26" s="16">
        <v>38.5</v>
      </c>
      <c r="I26" s="18" t="s">
        <v>2</v>
      </c>
      <c r="J26" s="18" t="s">
        <v>2</v>
      </c>
      <c r="K26" s="18" t="s">
        <v>2</v>
      </c>
      <c r="L26" s="18" t="s">
        <v>2</v>
      </c>
      <c r="M26" s="18" t="s">
        <v>2</v>
      </c>
      <c r="N26" s="18" t="s">
        <v>2</v>
      </c>
      <c r="O26" s="521" t="s">
        <v>2</v>
      </c>
      <c r="P26" s="294" t="s">
        <v>2</v>
      </c>
    </row>
    <row r="27" spans="1:16" x14ac:dyDescent="0.3">
      <c r="A27" s="9" t="s">
        <v>575</v>
      </c>
      <c r="B27" s="16">
        <v>37</v>
      </c>
      <c r="C27" s="16">
        <v>37</v>
      </c>
      <c r="D27" s="16">
        <v>37</v>
      </c>
      <c r="E27" s="16">
        <v>36.200000000000003</v>
      </c>
      <c r="F27" s="16">
        <v>36.9</v>
      </c>
      <c r="G27" s="16">
        <v>36.9</v>
      </c>
      <c r="H27" s="16">
        <v>36.9</v>
      </c>
      <c r="I27" s="16">
        <v>33</v>
      </c>
      <c r="J27" s="16">
        <v>36</v>
      </c>
      <c r="K27" s="16">
        <v>35</v>
      </c>
      <c r="L27" s="16">
        <v>35</v>
      </c>
      <c r="M27" s="18">
        <v>35</v>
      </c>
      <c r="N27" s="18">
        <v>37</v>
      </c>
      <c r="O27" s="521">
        <v>37</v>
      </c>
      <c r="P27" s="294">
        <f>(hours_worked_tourism[[#This Row],[2021]]-hours_worked_tourism[[#This Row],[2020]])/hours_worked_tourism[[#This Row],[2020]]</f>
        <v>0</v>
      </c>
    </row>
    <row r="28" spans="1:16" x14ac:dyDescent="0.3">
      <c r="A28" s="9" t="s">
        <v>576</v>
      </c>
      <c r="B28" s="18" t="s">
        <v>2</v>
      </c>
      <c r="C28" s="18" t="s">
        <v>2</v>
      </c>
      <c r="D28" s="18" t="s">
        <v>2</v>
      </c>
      <c r="E28" s="18" t="s">
        <v>2</v>
      </c>
      <c r="F28" s="18" t="s">
        <v>2</v>
      </c>
      <c r="G28" s="18" t="s">
        <v>2</v>
      </c>
      <c r="H28" s="18" t="s">
        <v>2</v>
      </c>
      <c r="I28" s="18" t="s">
        <v>2</v>
      </c>
      <c r="J28" s="18" t="s">
        <v>2</v>
      </c>
      <c r="K28" s="18" t="s">
        <v>2</v>
      </c>
      <c r="L28" s="18" t="s">
        <v>2</v>
      </c>
      <c r="M28" s="18">
        <v>34.9</v>
      </c>
      <c r="N28" s="18">
        <v>36</v>
      </c>
      <c r="O28" s="521" t="s">
        <v>2</v>
      </c>
      <c r="P28" s="294" t="s">
        <v>2</v>
      </c>
    </row>
    <row r="29" spans="1:16" x14ac:dyDescent="0.3">
      <c r="A29" s="10" t="s">
        <v>58</v>
      </c>
      <c r="B29" s="15">
        <v>35.700000000000003</v>
      </c>
      <c r="C29" s="15">
        <v>35</v>
      </c>
      <c r="D29" s="15">
        <v>34</v>
      </c>
      <c r="E29" s="15">
        <v>30.1</v>
      </c>
      <c r="F29" s="15">
        <v>30</v>
      </c>
      <c r="G29" s="15">
        <v>31.5</v>
      </c>
      <c r="H29" s="15">
        <v>29.5</v>
      </c>
      <c r="I29" s="15">
        <v>30</v>
      </c>
      <c r="J29" s="15">
        <v>29.9</v>
      </c>
      <c r="K29" s="15">
        <v>30</v>
      </c>
      <c r="L29" s="15">
        <v>29.9</v>
      </c>
      <c r="M29" s="17">
        <v>30</v>
      </c>
      <c r="N29" s="17">
        <v>29.5</v>
      </c>
      <c r="O29" s="522">
        <v>29.1</v>
      </c>
      <c r="P29" s="294">
        <f>(hours_worked_tourism[[#This Row],[2021]]-hours_worked_tourism[[#This Row],[2020]])/hours_worked_tourism[[#This Row],[2020]]</f>
        <v>-1.3559322033898256E-2</v>
      </c>
    </row>
    <row r="30" spans="1:16" ht="14.5" thickBot="1" x14ac:dyDescent="0.35">
      <c r="A30" s="12" t="s">
        <v>61</v>
      </c>
      <c r="B30" s="22">
        <v>37.1</v>
      </c>
      <c r="C30" s="22">
        <v>37</v>
      </c>
      <c r="D30" s="22">
        <v>37</v>
      </c>
      <c r="E30" s="22">
        <v>37</v>
      </c>
      <c r="F30" s="22">
        <v>37</v>
      </c>
      <c r="G30" s="22">
        <v>36.799999999999997</v>
      </c>
      <c r="H30" s="22">
        <v>36.9</v>
      </c>
      <c r="I30" s="22">
        <v>37</v>
      </c>
      <c r="J30" s="22">
        <v>37</v>
      </c>
      <c r="K30" s="22">
        <v>37</v>
      </c>
      <c r="L30" s="22">
        <v>37</v>
      </c>
      <c r="M30" s="22">
        <v>37</v>
      </c>
      <c r="N30" s="22">
        <v>37</v>
      </c>
      <c r="O30" s="523">
        <v>37</v>
      </c>
      <c r="P30" s="528">
        <f>(hours_worked_tourism[[#This Row],[2021]]-hours_worked_tourism[[#This Row],[2020]])/hours_worked_tourism[[#This Row],[2020]]</f>
        <v>0</v>
      </c>
    </row>
    <row r="31" spans="1:16" s="64" customFormat="1" ht="15.5" x14ac:dyDescent="0.35">
      <c r="A31" s="71" t="s">
        <v>550</v>
      </c>
      <c r="B31" s="36" t="s">
        <v>577</v>
      </c>
      <c r="C31" s="287">
        <f>(C29-B29)/B29</f>
        <v>-1.9607843137254981E-2</v>
      </c>
      <c r="D31" s="287">
        <f t="shared" ref="D31:O32" si="0">(D29-C29)/C29</f>
        <v>-2.8571428571428571E-2</v>
      </c>
      <c r="E31" s="287">
        <f t="shared" si="0"/>
        <v>-0.11470588235294113</v>
      </c>
      <c r="F31" s="287">
        <f t="shared" si="0"/>
        <v>-3.3222591362126715E-3</v>
      </c>
      <c r="G31" s="287">
        <f t="shared" si="0"/>
        <v>0.05</v>
      </c>
      <c r="H31" s="287">
        <f t="shared" si="0"/>
        <v>-6.3492063492063489E-2</v>
      </c>
      <c r="I31" s="287">
        <f t="shared" si="0"/>
        <v>1.6949152542372881E-2</v>
      </c>
      <c r="J31" s="287">
        <f t="shared" si="0"/>
        <v>-3.3333333333333808E-3</v>
      </c>
      <c r="K31" s="287">
        <f t="shared" si="0"/>
        <v>3.3444816053512182E-3</v>
      </c>
      <c r="L31" s="287">
        <f t="shared" si="0"/>
        <v>-3.3333333333333808E-3</v>
      </c>
      <c r="M31" s="287">
        <f t="shared" si="0"/>
        <v>3.3444816053512182E-3</v>
      </c>
      <c r="N31" s="287">
        <f t="shared" si="0"/>
        <v>-1.6666666666666666E-2</v>
      </c>
      <c r="O31" s="287">
        <f t="shared" si="0"/>
        <v>-1.3559322033898256E-2</v>
      </c>
      <c r="P31" s="529">
        <f>hours_worked_tourism[[#This Row],[2021]]</f>
        <v>-1.3559322033898256E-2</v>
      </c>
    </row>
    <row r="32" spans="1:16" s="64" customFormat="1" ht="15.5" x14ac:dyDescent="0.35">
      <c r="A32" s="71" t="s">
        <v>551</v>
      </c>
      <c r="B32" s="36" t="s">
        <v>577</v>
      </c>
      <c r="C32" s="287">
        <f>(C30-B30)/B30</f>
        <v>-2.6954177897574507E-3</v>
      </c>
      <c r="D32" s="287">
        <f t="shared" si="0"/>
        <v>0</v>
      </c>
      <c r="E32" s="287">
        <f t="shared" si="0"/>
        <v>0</v>
      </c>
      <c r="F32" s="287">
        <f t="shared" si="0"/>
        <v>0</v>
      </c>
      <c r="G32" s="287">
        <f t="shared" si="0"/>
        <v>-5.405405405405482E-3</v>
      </c>
      <c r="H32" s="287">
        <f t="shared" si="0"/>
        <v>2.717391304347865E-3</v>
      </c>
      <c r="I32" s="287">
        <f t="shared" si="0"/>
        <v>2.7100271002710413E-3</v>
      </c>
      <c r="J32" s="287">
        <f t="shared" si="0"/>
        <v>0</v>
      </c>
      <c r="K32" s="287">
        <f t="shared" si="0"/>
        <v>0</v>
      </c>
      <c r="L32" s="287">
        <f t="shared" si="0"/>
        <v>0</v>
      </c>
      <c r="M32" s="287">
        <f t="shared" si="0"/>
        <v>0</v>
      </c>
      <c r="N32" s="287">
        <f t="shared" si="0"/>
        <v>0</v>
      </c>
      <c r="O32" s="287">
        <f t="shared" si="0"/>
        <v>0</v>
      </c>
      <c r="P32" s="529">
        <f>hours_worked_tourism[[#This Row],[2021]]</f>
        <v>0</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A2" sqref="A2"/>
    </sheetView>
  </sheetViews>
  <sheetFormatPr defaultRowHeight="14.5" x14ac:dyDescent="0.35"/>
  <sheetData>
    <row r="1" spans="1:125" s="100" customFormat="1" ht="28.5" customHeight="1" thickBot="1" x14ac:dyDescent="0.4">
      <c r="A1" s="255" t="s">
        <v>1070</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579</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7</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546</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547</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548</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35">
      <c r="A7" s="6" t="s">
        <v>549</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112" customFormat="1" ht="30" customHeight="1" x14ac:dyDescent="0.35">
      <c r="A8" s="104" t="s">
        <v>97</v>
      </c>
      <c r="B8" s="7"/>
      <c r="C8" s="7"/>
      <c r="D8" s="7"/>
      <c r="E8" s="7"/>
      <c r="F8" s="7"/>
      <c r="G8" s="7"/>
      <c r="H8" s="7"/>
      <c r="I8" s="7"/>
      <c r="J8" s="7"/>
      <c r="K8" s="7"/>
      <c r="L8" s="7"/>
      <c r="M8" s="7"/>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topLeftCell="A2" zoomScale="85" zoomScaleNormal="85" workbookViewId="0">
      <selection activeCell="A2" sqref="A2"/>
    </sheetView>
  </sheetViews>
  <sheetFormatPr defaultColWidth="8.7265625" defaultRowHeight="15.5" x14ac:dyDescent="0.35"/>
  <cols>
    <col min="1" max="1" width="60.7265625" style="4" customWidth="1"/>
    <col min="2" max="2" width="12.54296875" style="4" customWidth="1"/>
    <col min="3" max="3" width="9.81640625" style="4" customWidth="1"/>
    <col min="4" max="14" width="9" style="4" bestFit="1" customWidth="1"/>
    <col min="15" max="15" width="13.453125" style="4" customWidth="1"/>
    <col min="16" max="16" width="24.54296875" style="4" customWidth="1"/>
    <col min="17" max="16384" width="8.7265625" style="4"/>
  </cols>
  <sheetData>
    <row r="1" spans="1:125" s="100" customFormat="1" ht="28.5" customHeight="1" thickBot="1" x14ac:dyDescent="0.4">
      <c r="A1" s="255" t="s">
        <v>1071</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7</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546</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547</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548</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35">
      <c r="A7" s="6" t="s">
        <v>549</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112" customFormat="1" ht="30" customHeight="1" x14ac:dyDescent="0.35">
      <c r="A8" s="104" t="s">
        <v>97</v>
      </c>
      <c r="B8" s="7"/>
      <c r="C8" s="7"/>
      <c r="D8" s="7"/>
      <c r="E8" s="7"/>
      <c r="F8" s="7"/>
      <c r="G8" s="7"/>
      <c r="H8" s="7"/>
      <c r="I8" s="7"/>
      <c r="J8" s="7"/>
      <c r="K8" s="7"/>
      <c r="L8" s="7"/>
      <c r="M8" s="7"/>
    </row>
    <row r="9" spans="1:125" ht="20.149999999999999" customHeight="1" thickBot="1" x14ac:dyDescent="0.4">
      <c r="A9" s="71" t="s">
        <v>583</v>
      </c>
      <c r="B9" s="283" t="s">
        <v>552</v>
      </c>
      <c r="C9" s="283" t="s">
        <v>553</v>
      </c>
      <c r="D9" s="283" t="s">
        <v>554</v>
      </c>
      <c r="E9" s="283" t="s">
        <v>555</v>
      </c>
      <c r="F9" s="283" t="s">
        <v>556</v>
      </c>
      <c r="G9" s="283" t="s">
        <v>557</v>
      </c>
      <c r="H9" s="283" t="s">
        <v>558</v>
      </c>
      <c r="I9" s="283" t="s">
        <v>559</v>
      </c>
      <c r="J9" s="283" t="s">
        <v>461</v>
      </c>
      <c r="K9" s="283" t="s">
        <v>462</v>
      </c>
      <c r="L9" s="283" t="s">
        <v>463</v>
      </c>
      <c r="M9" s="283" t="s">
        <v>464</v>
      </c>
      <c r="N9" s="283" t="s">
        <v>465</v>
      </c>
      <c r="O9" s="292" t="s">
        <v>1068</v>
      </c>
      <c r="P9" s="291" t="s">
        <v>1069</v>
      </c>
    </row>
    <row r="10" spans="1:125" ht="20.149999999999999" customHeight="1" x14ac:dyDescent="0.35">
      <c r="A10" s="31" t="s">
        <v>560</v>
      </c>
      <c r="B10" s="33">
        <v>250</v>
      </c>
      <c r="C10" s="33">
        <v>255.3</v>
      </c>
      <c r="D10" s="33">
        <v>256.5</v>
      </c>
      <c r="E10" s="33">
        <v>242</v>
      </c>
      <c r="F10" s="33">
        <v>280</v>
      </c>
      <c r="G10" s="33">
        <v>262.5</v>
      </c>
      <c r="H10" s="33">
        <v>288</v>
      </c>
      <c r="I10" s="33">
        <v>308.7</v>
      </c>
      <c r="J10" s="33">
        <v>304.2</v>
      </c>
      <c r="K10" s="33">
        <v>322.89999999999998</v>
      </c>
      <c r="L10" s="33">
        <v>361</v>
      </c>
      <c r="M10" s="34">
        <v>415.8</v>
      </c>
      <c r="N10" s="34" t="s">
        <v>2</v>
      </c>
      <c r="O10" s="35">
        <v>429.3</v>
      </c>
      <c r="P10" s="288" t="s">
        <v>2</v>
      </c>
    </row>
    <row r="11" spans="1:125" ht="20.149999999999999" customHeight="1" x14ac:dyDescent="0.35">
      <c r="A11" s="28" t="s">
        <v>561</v>
      </c>
      <c r="B11" s="36">
        <v>270</v>
      </c>
      <c r="C11" s="36">
        <v>261.2</v>
      </c>
      <c r="D11" s="36">
        <v>267.10000000000002</v>
      </c>
      <c r="E11" s="36">
        <v>267.39999999999998</v>
      </c>
      <c r="F11" s="36">
        <v>275.7</v>
      </c>
      <c r="G11" s="36">
        <v>280</v>
      </c>
      <c r="H11" s="36">
        <v>268.2</v>
      </c>
      <c r="I11" s="36">
        <v>285</v>
      </c>
      <c r="J11" s="36">
        <v>300</v>
      </c>
      <c r="K11" s="36">
        <v>309.5</v>
      </c>
      <c r="L11" s="36">
        <v>339.4</v>
      </c>
      <c r="M11" s="37">
        <v>344.1</v>
      </c>
      <c r="N11" s="37">
        <v>292.3</v>
      </c>
      <c r="O11" s="38">
        <v>320</v>
      </c>
      <c r="P11" s="289">
        <f>(median_pay_tourism[[#This Row],[2021]]-median_pay_tourism[[#This Row],[2020]])/median_pay_tourism[[#This Row],[2020]]</f>
        <v>9.4765651727677008E-2</v>
      </c>
    </row>
    <row r="12" spans="1:125" ht="20.149999999999999" customHeight="1" x14ac:dyDescent="0.35">
      <c r="A12" s="28" t="s">
        <v>562</v>
      </c>
      <c r="B12" s="37" t="s">
        <v>2</v>
      </c>
      <c r="C12" s="37" t="s">
        <v>2</v>
      </c>
      <c r="D12" s="37" t="s">
        <v>2</v>
      </c>
      <c r="E12" s="37" t="s">
        <v>2</v>
      </c>
      <c r="F12" s="37" t="s">
        <v>2</v>
      </c>
      <c r="G12" s="37" t="s">
        <v>2</v>
      </c>
      <c r="H12" s="37" t="s">
        <v>2</v>
      </c>
      <c r="I12" s="37" t="s">
        <v>2</v>
      </c>
      <c r="J12" s="37" t="s">
        <v>2</v>
      </c>
      <c r="K12" s="37" t="s">
        <v>2</v>
      </c>
      <c r="L12" s="37" t="s">
        <v>2</v>
      </c>
      <c r="M12" s="37" t="s">
        <v>2</v>
      </c>
      <c r="N12" s="37" t="s">
        <v>2</v>
      </c>
      <c r="O12" s="38" t="s">
        <v>2</v>
      </c>
      <c r="P12" s="289" t="s">
        <v>2</v>
      </c>
    </row>
    <row r="13" spans="1:125" ht="20.149999999999999" customHeight="1" x14ac:dyDescent="0.35">
      <c r="A13" s="28" t="s">
        <v>563</v>
      </c>
      <c r="B13" s="36">
        <v>362.4</v>
      </c>
      <c r="C13" s="36">
        <v>365.6</v>
      </c>
      <c r="D13" s="36">
        <v>356.5</v>
      </c>
      <c r="E13" s="36">
        <v>353.5</v>
      </c>
      <c r="F13" s="36">
        <v>357.4</v>
      </c>
      <c r="G13" s="36">
        <v>365.6</v>
      </c>
      <c r="H13" s="36">
        <v>415</v>
      </c>
      <c r="I13" s="37" t="s">
        <v>2</v>
      </c>
      <c r="J13" s="37" t="s">
        <v>2</v>
      </c>
      <c r="K13" s="36">
        <v>381</v>
      </c>
      <c r="L13" s="36">
        <v>405</v>
      </c>
      <c r="M13" s="37">
        <v>440.8</v>
      </c>
      <c r="N13" s="37">
        <v>412.4</v>
      </c>
      <c r="O13" s="38" t="s">
        <v>2</v>
      </c>
      <c r="P13" s="289" t="s">
        <v>2</v>
      </c>
    </row>
    <row r="14" spans="1:125" ht="20.149999999999999" customHeight="1" x14ac:dyDescent="0.35">
      <c r="A14" s="28" t="s">
        <v>564</v>
      </c>
      <c r="B14" s="37" t="s">
        <v>2</v>
      </c>
      <c r="C14" s="37" t="s">
        <v>2</v>
      </c>
      <c r="D14" s="37" t="s">
        <v>2</v>
      </c>
      <c r="E14" s="37" t="s">
        <v>2</v>
      </c>
      <c r="F14" s="37" t="s">
        <v>2</v>
      </c>
      <c r="G14" s="37" t="s">
        <v>2</v>
      </c>
      <c r="H14" s="37" t="s">
        <v>2</v>
      </c>
      <c r="I14" s="37" t="s">
        <v>2</v>
      </c>
      <c r="J14" s="37" t="s">
        <v>2</v>
      </c>
      <c r="K14" s="37" t="s">
        <v>2</v>
      </c>
      <c r="L14" s="37" t="s">
        <v>2</v>
      </c>
      <c r="M14" s="37" t="s">
        <v>2</v>
      </c>
      <c r="N14" s="37" t="s">
        <v>2</v>
      </c>
      <c r="O14" s="38" t="s">
        <v>2</v>
      </c>
      <c r="P14" s="289" t="s">
        <v>2</v>
      </c>
    </row>
    <row r="15" spans="1:125" ht="20.149999999999999" customHeight="1" x14ac:dyDescent="0.35">
      <c r="A15" s="29" t="s">
        <v>565</v>
      </c>
      <c r="B15" s="39">
        <v>309.3</v>
      </c>
      <c r="C15" s="39">
        <v>302.8</v>
      </c>
      <c r="D15" s="39">
        <v>300</v>
      </c>
      <c r="E15" s="39">
        <v>292.89999999999998</v>
      </c>
      <c r="F15" s="39">
        <v>313.10000000000002</v>
      </c>
      <c r="G15" s="39">
        <v>308.8</v>
      </c>
      <c r="H15" s="39">
        <v>305</v>
      </c>
      <c r="I15" s="39">
        <v>337.6</v>
      </c>
      <c r="J15" s="39">
        <v>331.2</v>
      </c>
      <c r="K15" s="39">
        <v>353.7</v>
      </c>
      <c r="L15" s="39">
        <v>375</v>
      </c>
      <c r="M15" s="40">
        <v>405</v>
      </c>
      <c r="N15" s="40">
        <v>373.7</v>
      </c>
      <c r="O15" s="41">
        <v>400.7</v>
      </c>
      <c r="P15" s="289">
        <f>(median_pay_tourism[[#This Row],[2021]]-median_pay_tourism[[#This Row],[2020]])/median_pay_tourism[[#This Row],[2020]]</f>
        <v>7.2250468290072256E-2</v>
      </c>
    </row>
    <row r="16" spans="1:125" ht="20.149999999999999" customHeight="1" thickBot="1" x14ac:dyDescent="0.4">
      <c r="A16" s="32" t="s">
        <v>59</v>
      </c>
      <c r="B16" s="42">
        <v>417.7</v>
      </c>
      <c r="C16" s="42">
        <v>437.1</v>
      </c>
      <c r="D16" s="42">
        <v>437.3</v>
      </c>
      <c r="E16" s="42">
        <v>444.7</v>
      </c>
      <c r="F16" s="42">
        <v>457.6</v>
      </c>
      <c r="G16" s="42">
        <v>463.6</v>
      </c>
      <c r="H16" s="42">
        <v>460</v>
      </c>
      <c r="I16" s="42">
        <v>484.7</v>
      </c>
      <c r="J16" s="42">
        <v>493.6</v>
      </c>
      <c r="K16" s="42">
        <v>500</v>
      </c>
      <c r="L16" s="42">
        <v>517.79999999999995</v>
      </c>
      <c r="M16" s="43">
        <v>534.5</v>
      </c>
      <c r="N16" s="42">
        <v>528.70000000000005</v>
      </c>
      <c r="O16" s="44">
        <v>575</v>
      </c>
      <c r="P16" s="289">
        <f>(median_pay_tourism[[#This Row],[2021]]-median_pay_tourism[[#This Row],[2020]])/median_pay_tourism[[#This Row],[2020]]</f>
        <v>8.7573292982787876E-2</v>
      </c>
      <c r="Q16" s="8"/>
    </row>
    <row r="17" spans="1:16" ht="20.149999999999999" customHeight="1" x14ac:dyDescent="0.35">
      <c r="A17" s="31" t="s">
        <v>566</v>
      </c>
      <c r="B17" s="34" t="s">
        <v>2</v>
      </c>
      <c r="C17" s="34" t="s">
        <v>2</v>
      </c>
      <c r="D17" s="34" t="s">
        <v>2</v>
      </c>
      <c r="E17" s="33">
        <v>99</v>
      </c>
      <c r="F17" s="33">
        <v>99.3</v>
      </c>
      <c r="G17" s="34" t="s">
        <v>2</v>
      </c>
      <c r="H17" s="33">
        <v>102.9</v>
      </c>
      <c r="I17" s="34" t="s">
        <v>2</v>
      </c>
      <c r="J17" s="34" t="s">
        <v>2</v>
      </c>
      <c r="K17" s="34" t="s">
        <v>2</v>
      </c>
      <c r="L17" s="34" t="s">
        <v>2</v>
      </c>
      <c r="M17" s="34">
        <v>168</v>
      </c>
      <c r="N17" s="34" t="s">
        <v>2</v>
      </c>
      <c r="O17" s="35" t="s">
        <v>2</v>
      </c>
      <c r="P17" s="290" t="s">
        <v>2</v>
      </c>
    </row>
    <row r="18" spans="1:16" ht="20.149999999999999" customHeight="1" x14ac:dyDescent="0.35">
      <c r="A18" s="28" t="s">
        <v>567</v>
      </c>
      <c r="B18" s="36">
        <v>100</v>
      </c>
      <c r="C18" s="36">
        <v>94.8</v>
      </c>
      <c r="D18" s="36">
        <v>92.8</v>
      </c>
      <c r="E18" s="36">
        <v>101.4</v>
      </c>
      <c r="F18" s="36">
        <v>103.4</v>
      </c>
      <c r="G18" s="36">
        <v>99</v>
      </c>
      <c r="H18" s="36">
        <v>99.1</v>
      </c>
      <c r="I18" s="36">
        <v>125.6</v>
      </c>
      <c r="J18" s="36">
        <v>117</v>
      </c>
      <c r="K18" s="36">
        <v>120</v>
      </c>
      <c r="L18" s="36">
        <v>111</v>
      </c>
      <c r="M18" s="37">
        <v>126</v>
      </c>
      <c r="N18" s="37">
        <v>106.8</v>
      </c>
      <c r="O18" s="38">
        <v>112.1</v>
      </c>
      <c r="P18" s="289">
        <f>(median_pay_tourism[[#This Row],[2021]]-median_pay_tourism[[#This Row],[2020]])/median_pay_tourism[[#This Row],[2020]]</f>
        <v>4.9625468164793983E-2</v>
      </c>
    </row>
    <row r="19" spans="1:16" ht="20.149999999999999" customHeight="1" x14ac:dyDescent="0.35">
      <c r="A19" s="28" t="s">
        <v>568</v>
      </c>
      <c r="B19" s="37" t="s">
        <v>2</v>
      </c>
      <c r="C19" s="37" t="s">
        <v>2</v>
      </c>
      <c r="D19" s="37" t="s">
        <v>2</v>
      </c>
      <c r="E19" s="37" t="s">
        <v>2</v>
      </c>
      <c r="F19" s="37" t="s">
        <v>2</v>
      </c>
      <c r="G19" s="37" t="s">
        <v>2</v>
      </c>
      <c r="H19" s="37" t="s">
        <v>2</v>
      </c>
      <c r="I19" s="37" t="s">
        <v>2</v>
      </c>
      <c r="J19" s="37" t="s">
        <v>2</v>
      </c>
      <c r="K19" s="37" t="s">
        <v>2</v>
      </c>
      <c r="L19" s="37" t="s">
        <v>2</v>
      </c>
      <c r="M19" s="37" t="s">
        <v>2</v>
      </c>
      <c r="N19" s="37" t="s">
        <v>2</v>
      </c>
      <c r="O19" s="38" t="s">
        <v>2</v>
      </c>
      <c r="P19" s="289" t="s">
        <v>2</v>
      </c>
    </row>
    <row r="20" spans="1:16" ht="20.149999999999999" customHeight="1" x14ac:dyDescent="0.35">
      <c r="A20" s="28" t="s">
        <v>569</v>
      </c>
      <c r="B20" s="37" t="s">
        <v>2</v>
      </c>
      <c r="C20" s="37" t="s">
        <v>2</v>
      </c>
      <c r="D20" s="37" t="s">
        <v>2</v>
      </c>
      <c r="E20" s="37" t="s">
        <v>2</v>
      </c>
      <c r="F20" s="37" t="s">
        <v>2</v>
      </c>
      <c r="G20" s="37" t="s">
        <v>2</v>
      </c>
      <c r="H20" s="37" t="s">
        <v>2</v>
      </c>
      <c r="I20" s="37" t="s">
        <v>2</v>
      </c>
      <c r="J20" s="37" t="s">
        <v>2</v>
      </c>
      <c r="K20" s="37" t="s">
        <v>2</v>
      </c>
      <c r="L20" s="37" t="s">
        <v>2</v>
      </c>
      <c r="M20" s="37" t="s">
        <v>2</v>
      </c>
      <c r="N20" s="37" t="s">
        <v>2</v>
      </c>
      <c r="O20" s="38" t="s">
        <v>2</v>
      </c>
      <c r="P20" s="289" t="s">
        <v>2</v>
      </c>
    </row>
    <row r="21" spans="1:16" ht="20.149999999999999" customHeight="1" x14ac:dyDescent="0.35">
      <c r="A21" s="28" t="s">
        <v>570</v>
      </c>
      <c r="B21" s="37" t="s">
        <v>2</v>
      </c>
      <c r="C21" s="37" t="s">
        <v>2</v>
      </c>
      <c r="D21" s="37" t="s">
        <v>2</v>
      </c>
      <c r="E21" s="37" t="s">
        <v>2</v>
      </c>
      <c r="F21" s="37" t="s">
        <v>2</v>
      </c>
      <c r="G21" s="37" t="s">
        <v>2</v>
      </c>
      <c r="H21" s="37" t="s">
        <v>2</v>
      </c>
      <c r="I21" s="37" t="s">
        <v>2</v>
      </c>
      <c r="J21" s="37" t="s">
        <v>2</v>
      </c>
      <c r="K21" s="37" t="s">
        <v>2</v>
      </c>
      <c r="L21" s="37" t="s">
        <v>2</v>
      </c>
      <c r="M21" s="37" t="s">
        <v>2</v>
      </c>
      <c r="N21" s="37" t="s">
        <v>2</v>
      </c>
      <c r="O21" s="38" t="s">
        <v>2</v>
      </c>
      <c r="P21" s="289" t="s">
        <v>2</v>
      </c>
    </row>
    <row r="22" spans="1:16" ht="20.149999999999999" customHeight="1" x14ac:dyDescent="0.35">
      <c r="A22" s="29" t="s">
        <v>571</v>
      </c>
      <c r="B22" s="39">
        <v>100</v>
      </c>
      <c r="C22" s="39">
        <v>104.6</v>
      </c>
      <c r="D22" s="39">
        <v>105.3</v>
      </c>
      <c r="E22" s="39">
        <v>107</v>
      </c>
      <c r="F22" s="39">
        <v>110</v>
      </c>
      <c r="G22" s="39">
        <v>117</v>
      </c>
      <c r="H22" s="39">
        <v>104</v>
      </c>
      <c r="I22" s="39">
        <v>123.5</v>
      </c>
      <c r="J22" s="39">
        <v>129.6</v>
      </c>
      <c r="K22" s="39">
        <v>137.5</v>
      </c>
      <c r="L22" s="39">
        <v>125.3</v>
      </c>
      <c r="M22" s="40">
        <v>131.4</v>
      </c>
      <c r="N22" s="40">
        <v>111.6</v>
      </c>
      <c r="O22" s="41">
        <v>117.6</v>
      </c>
      <c r="P22" s="289">
        <f>(median_pay_tourism[[#This Row],[2021]]-median_pay_tourism[[#This Row],[2020]])/median_pay_tourism[[#This Row],[2020]]</f>
        <v>5.3763440860215055E-2</v>
      </c>
    </row>
    <row r="23" spans="1:16" ht="20.149999999999999" customHeight="1" thickBot="1" x14ac:dyDescent="0.4">
      <c r="A23" s="32" t="s">
        <v>59</v>
      </c>
      <c r="B23" s="42">
        <v>150</v>
      </c>
      <c r="C23" s="42">
        <v>159.1</v>
      </c>
      <c r="D23" s="42">
        <v>149.1</v>
      </c>
      <c r="E23" s="42">
        <v>150.5</v>
      </c>
      <c r="F23" s="42">
        <v>148.30000000000001</v>
      </c>
      <c r="G23" s="42">
        <v>155.19999999999999</v>
      </c>
      <c r="H23" s="42">
        <v>154.19999999999999</v>
      </c>
      <c r="I23" s="42">
        <v>162.5</v>
      </c>
      <c r="J23" s="42">
        <v>171</v>
      </c>
      <c r="K23" s="42">
        <v>175.5</v>
      </c>
      <c r="L23" s="42">
        <v>186.3</v>
      </c>
      <c r="M23" s="42">
        <v>194.7</v>
      </c>
      <c r="N23" s="42">
        <v>197.8</v>
      </c>
      <c r="O23" s="44">
        <v>207.6</v>
      </c>
      <c r="P23" s="289">
        <f>(median_pay_tourism[[#This Row],[2021]]-median_pay_tourism[[#This Row],[2020]])/median_pay_tourism[[#This Row],[2020]]</f>
        <v>4.9544994944388181E-2</v>
      </c>
    </row>
    <row r="24" spans="1:16" ht="20.149999999999999" customHeight="1" x14ac:dyDescent="0.35">
      <c r="A24" s="28" t="s">
        <v>572</v>
      </c>
      <c r="B24" s="36">
        <v>225</v>
      </c>
      <c r="C24" s="36">
        <v>227</v>
      </c>
      <c r="D24" s="36">
        <v>211</v>
      </c>
      <c r="E24" s="36">
        <v>196.8</v>
      </c>
      <c r="F24" s="36">
        <v>205.5</v>
      </c>
      <c r="G24" s="36">
        <v>226.1</v>
      </c>
      <c r="H24" s="36">
        <v>205</v>
      </c>
      <c r="I24" s="36">
        <v>257.5</v>
      </c>
      <c r="J24" s="36">
        <v>257.89999999999998</v>
      </c>
      <c r="K24" s="36">
        <v>292.3</v>
      </c>
      <c r="L24" s="36">
        <v>317.60000000000002</v>
      </c>
      <c r="M24" s="37">
        <v>320.10000000000002</v>
      </c>
      <c r="N24" s="37">
        <v>245.9</v>
      </c>
      <c r="O24" s="38">
        <v>284.60000000000002</v>
      </c>
      <c r="P24" s="289">
        <f>(median_pay_tourism[[#This Row],[2021]]-median_pay_tourism[[#This Row],[2020]])/median_pay_tourism[[#This Row],[2020]]</f>
        <v>0.15738104920699478</v>
      </c>
    </row>
    <row r="25" spans="1:16" ht="20.149999999999999" customHeight="1" x14ac:dyDescent="0.35">
      <c r="A25" s="28" t="s">
        <v>573</v>
      </c>
      <c r="B25" s="36">
        <v>167.5</v>
      </c>
      <c r="C25" s="36">
        <v>178.4</v>
      </c>
      <c r="D25" s="36">
        <v>149.69999999999999</v>
      </c>
      <c r="E25" s="36">
        <v>167.3</v>
      </c>
      <c r="F25" s="36">
        <v>143.4</v>
      </c>
      <c r="G25" s="36">
        <v>156.9</v>
      </c>
      <c r="H25" s="36">
        <v>144.6</v>
      </c>
      <c r="I25" s="36">
        <v>160</v>
      </c>
      <c r="J25" s="36">
        <v>172.3</v>
      </c>
      <c r="K25" s="36">
        <v>195.3</v>
      </c>
      <c r="L25" s="36">
        <v>183.6</v>
      </c>
      <c r="M25" s="37">
        <v>180</v>
      </c>
      <c r="N25" s="37">
        <v>153.69999999999999</v>
      </c>
      <c r="O25" s="38">
        <v>165</v>
      </c>
      <c r="P25" s="289">
        <f>(median_pay_tourism[[#This Row],[2021]]-median_pay_tourism[[#This Row],[2020]])/median_pay_tourism[[#This Row],[2020]]</f>
        <v>7.3519843851659161E-2</v>
      </c>
    </row>
    <row r="26" spans="1:16" ht="20.149999999999999" customHeight="1" x14ac:dyDescent="0.35">
      <c r="A26" s="28" t="s">
        <v>574</v>
      </c>
      <c r="B26" s="37" t="s">
        <v>2</v>
      </c>
      <c r="C26" s="37" t="s">
        <v>2</v>
      </c>
      <c r="D26" s="37" t="s">
        <v>2</v>
      </c>
      <c r="E26" s="37" t="s">
        <v>2</v>
      </c>
      <c r="F26" s="37" t="s">
        <v>2</v>
      </c>
      <c r="G26" s="37" t="s">
        <v>2</v>
      </c>
      <c r="H26" s="36">
        <v>390.6</v>
      </c>
      <c r="I26" s="37" t="s">
        <v>2</v>
      </c>
      <c r="J26" s="37" t="s">
        <v>2</v>
      </c>
      <c r="K26" s="37" t="s">
        <v>2</v>
      </c>
      <c r="L26" s="37" t="s">
        <v>2</v>
      </c>
      <c r="M26" s="37" t="s">
        <v>2</v>
      </c>
      <c r="N26" s="37" t="s">
        <v>2</v>
      </c>
      <c r="O26" s="38" t="s">
        <v>2</v>
      </c>
      <c r="P26" s="289" t="s">
        <v>2</v>
      </c>
    </row>
    <row r="27" spans="1:16" ht="20.149999999999999" customHeight="1" x14ac:dyDescent="0.35">
      <c r="A27" s="28" t="s">
        <v>575</v>
      </c>
      <c r="B27" s="36">
        <v>320.7</v>
      </c>
      <c r="C27" s="36">
        <v>323</v>
      </c>
      <c r="D27" s="36">
        <v>313.8</v>
      </c>
      <c r="E27" s="36">
        <v>300</v>
      </c>
      <c r="F27" s="36">
        <v>322.60000000000002</v>
      </c>
      <c r="G27" s="36">
        <v>318.10000000000002</v>
      </c>
      <c r="H27" s="36">
        <v>301.3</v>
      </c>
      <c r="I27" s="36">
        <v>286.7</v>
      </c>
      <c r="J27" s="36">
        <v>358</v>
      </c>
      <c r="K27" s="36">
        <v>275.39999999999998</v>
      </c>
      <c r="L27" s="36">
        <v>359.3</v>
      </c>
      <c r="M27" s="37">
        <v>367.3</v>
      </c>
      <c r="N27" s="37">
        <v>358.4</v>
      </c>
      <c r="O27" s="38">
        <v>369</v>
      </c>
      <c r="P27" s="289">
        <f>(median_pay_tourism[[#This Row],[2021]]-median_pay_tourism[[#This Row],[2020]])/median_pay_tourism[[#This Row],[2020]]</f>
        <v>2.9575892857142922E-2</v>
      </c>
    </row>
    <row r="28" spans="1:16" ht="20.149999999999999" customHeight="1" x14ac:dyDescent="0.35">
      <c r="A28" s="28" t="s">
        <v>576</v>
      </c>
      <c r="B28" s="37" t="s">
        <v>2</v>
      </c>
      <c r="C28" s="37" t="s">
        <v>2</v>
      </c>
      <c r="D28" s="37" t="s">
        <v>2</v>
      </c>
      <c r="E28" s="37" t="s">
        <v>2</v>
      </c>
      <c r="F28" s="37" t="s">
        <v>2</v>
      </c>
      <c r="G28" s="37" t="s">
        <v>2</v>
      </c>
      <c r="H28" s="37" t="s">
        <v>2</v>
      </c>
      <c r="I28" s="37" t="s">
        <v>2</v>
      </c>
      <c r="J28" s="37" t="s">
        <v>2</v>
      </c>
      <c r="K28" s="37" t="s">
        <v>2</v>
      </c>
      <c r="L28" s="37" t="s">
        <v>2</v>
      </c>
      <c r="M28" s="37">
        <v>329</v>
      </c>
      <c r="N28" s="37">
        <v>343.6</v>
      </c>
      <c r="O28" s="38" t="s">
        <v>2</v>
      </c>
      <c r="P28" s="289" t="s">
        <v>2</v>
      </c>
    </row>
    <row r="29" spans="1:16" ht="20.149999999999999" customHeight="1" x14ac:dyDescent="0.35">
      <c r="A29" s="29" t="s">
        <v>580</v>
      </c>
      <c r="B29" s="39">
        <v>230.4</v>
      </c>
      <c r="C29" s="39">
        <v>234</v>
      </c>
      <c r="D29" s="39">
        <v>211</v>
      </c>
      <c r="E29" s="39">
        <v>198.3</v>
      </c>
      <c r="F29" s="39">
        <v>194.6</v>
      </c>
      <c r="G29" s="39">
        <v>214.5</v>
      </c>
      <c r="H29" s="39">
        <v>193.4</v>
      </c>
      <c r="I29" s="39">
        <v>206.4</v>
      </c>
      <c r="J29" s="39">
        <v>224.5</v>
      </c>
      <c r="K29" s="39">
        <v>232.4</v>
      </c>
      <c r="L29" s="39">
        <v>247.8</v>
      </c>
      <c r="M29" s="40">
        <v>255</v>
      </c>
      <c r="N29" s="40">
        <v>225.8</v>
      </c>
      <c r="O29" s="41">
        <v>242.2</v>
      </c>
      <c r="P29" s="289">
        <f>(median_pay_tourism[[#This Row],[2021]]-median_pay_tourism[[#This Row],[2020]])/median_pay_tourism[[#This Row],[2020]]</f>
        <v>7.2630646589902467E-2</v>
      </c>
    </row>
    <row r="30" spans="1:16" ht="20.149999999999999" customHeight="1" thickBot="1" x14ac:dyDescent="0.4">
      <c r="A30" s="30" t="s">
        <v>61</v>
      </c>
      <c r="B30" s="45">
        <v>345</v>
      </c>
      <c r="C30" s="45">
        <v>354.6</v>
      </c>
      <c r="D30" s="45">
        <v>354.7</v>
      </c>
      <c r="E30" s="45">
        <v>354.5</v>
      </c>
      <c r="F30" s="45">
        <v>360.8</v>
      </c>
      <c r="G30" s="45">
        <v>365.5</v>
      </c>
      <c r="H30" s="45">
        <v>363.1</v>
      </c>
      <c r="I30" s="45">
        <v>381.9</v>
      </c>
      <c r="J30" s="45">
        <v>393.1</v>
      </c>
      <c r="K30" s="45">
        <v>407.4</v>
      </c>
      <c r="L30" s="45">
        <v>420.2</v>
      </c>
      <c r="M30" s="45">
        <v>428.6</v>
      </c>
      <c r="N30" s="45">
        <v>432</v>
      </c>
      <c r="O30" s="46">
        <v>468.6</v>
      </c>
      <c r="P30" s="289">
        <f>(median_pay_tourism[[#This Row],[2021]]-median_pay_tourism[[#This Row],[2020]])/median_pay_tourism[[#This Row],[2020]]</f>
        <v>8.4722222222222268E-2</v>
      </c>
    </row>
    <row r="31" spans="1:16" s="70" customFormat="1" ht="20.149999999999999" customHeight="1" x14ac:dyDescent="0.35">
      <c r="A31" s="83" t="s">
        <v>581</v>
      </c>
      <c r="B31" s="40" t="s">
        <v>577</v>
      </c>
      <c r="C31" s="85">
        <f>(C29-B29)/B29</f>
        <v>1.5624999999999976E-2</v>
      </c>
      <c r="D31" s="85">
        <f t="shared" ref="D31:O31" si="0">(D29-C29)/C29</f>
        <v>-9.8290598290598288E-2</v>
      </c>
      <c r="E31" s="85">
        <f t="shared" si="0"/>
        <v>-6.0189573459715588E-2</v>
      </c>
      <c r="F31" s="85">
        <f t="shared" si="0"/>
        <v>-1.8658598083711633E-2</v>
      </c>
      <c r="G31" s="85">
        <f t="shared" si="0"/>
        <v>0.1022610483042138</v>
      </c>
      <c r="H31" s="85">
        <f t="shared" si="0"/>
        <v>-9.8368298368298343E-2</v>
      </c>
      <c r="I31" s="85">
        <f t="shared" si="0"/>
        <v>6.721820062047569E-2</v>
      </c>
      <c r="J31" s="85">
        <f t="shared" si="0"/>
        <v>8.7693798449612378E-2</v>
      </c>
      <c r="K31" s="85">
        <f t="shared" si="0"/>
        <v>3.5189309576837441E-2</v>
      </c>
      <c r="L31" s="85">
        <f t="shared" si="0"/>
        <v>6.6265060240963874E-2</v>
      </c>
      <c r="M31" s="85">
        <f t="shared" si="0"/>
        <v>2.9055690072639178E-2</v>
      </c>
      <c r="N31" s="85">
        <f t="shared" si="0"/>
        <v>-0.11450980392156858</v>
      </c>
      <c r="O31" s="85">
        <f t="shared" si="0"/>
        <v>7.2630646589902467E-2</v>
      </c>
      <c r="P31" s="84">
        <f>median_pay_tourism[[#This Row],[2021]]</f>
        <v>7.2630646589902467E-2</v>
      </c>
    </row>
    <row r="32" spans="1:16" s="70" customFormat="1" ht="20.149999999999999" customHeight="1" x14ac:dyDescent="0.35">
      <c r="A32" s="83" t="s">
        <v>582</v>
      </c>
      <c r="B32" s="40" t="s">
        <v>577</v>
      </c>
      <c r="C32" s="85">
        <f>(C30-B30)/B30</f>
        <v>2.7826086956521806E-2</v>
      </c>
      <c r="D32" s="85">
        <f t="shared" ref="D32:N32" si="1">(D30-C30)/C30</f>
        <v>2.8200789622099799E-4</v>
      </c>
      <c r="E32" s="85">
        <f t="shared" si="1"/>
        <v>-5.6385678037775206E-4</v>
      </c>
      <c r="F32" s="85">
        <f t="shared" si="1"/>
        <v>1.7771509167842064E-2</v>
      </c>
      <c r="G32" s="85">
        <f t="shared" si="1"/>
        <v>1.3026607538802628E-2</v>
      </c>
      <c r="H32" s="85">
        <f t="shared" si="1"/>
        <v>-6.5663474692201837E-3</v>
      </c>
      <c r="I32" s="85">
        <f t="shared" si="1"/>
        <v>5.1776370145965173E-2</v>
      </c>
      <c r="J32" s="85">
        <f t="shared" si="1"/>
        <v>2.9327048965697947E-2</v>
      </c>
      <c r="K32" s="85">
        <f t="shared" si="1"/>
        <v>3.6377512083439208E-2</v>
      </c>
      <c r="L32" s="85">
        <f t="shared" si="1"/>
        <v>3.1418753068237631E-2</v>
      </c>
      <c r="M32" s="85">
        <f t="shared" si="1"/>
        <v>1.9990480723465098E-2</v>
      </c>
      <c r="N32" s="85">
        <f t="shared" si="1"/>
        <v>7.9328044797012994E-3</v>
      </c>
      <c r="O32" s="85">
        <f>(O30-N30)/N30</f>
        <v>8.4722222222222268E-2</v>
      </c>
      <c r="P32" s="84">
        <f>median_pay_tourism[[#This Row],[2021]]</f>
        <v>8.4722222222222268E-2</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B3" sqref="B3"/>
    </sheetView>
  </sheetViews>
  <sheetFormatPr defaultRowHeight="14.5" x14ac:dyDescent="0.35"/>
  <sheetData>
    <row r="1" spans="1:125" s="100" customFormat="1" ht="28.5" customHeight="1" thickBot="1" x14ac:dyDescent="0.4">
      <c r="A1" s="255" t="s">
        <v>1071</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584</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7</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546</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547</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548</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35">
      <c r="A7" s="6" t="s">
        <v>549</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112" customFormat="1" ht="30" customHeight="1" x14ac:dyDescent="0.35">
      <c r="A8" s="104" t="s">
        <v>97</v>
      </c>
      <c r="B8" s="7"/>
      <c r="C8" s="7"/>
      <c r="D8" s="7"/>
      <c r="E8" s="7"/>
      <c r="F8" s="7"/>
      <c r="G8" s="7"/>
      <c r="H8" s="7"/>
      <c r="I8" s="7"/>
      <c r="J8" s="7"/>
      <c r="K8" s="7"/>
      <c r="L8" s="7"/>
      <c r="M8" s="7"/>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
  <sheetViews>
    <sheetView workbookViewId="0">
      <selection activeCell="A10" sqref="A10"/>
    </sheetView>
  </sheetViews>
  <sheetFormatPr defaultColWidth="8.7265625" defaultRowHeight="15.5" x14ac:dyDescent="0.35"/>
  <cols>
    <col min="1" max="1" width="36.54296875" style="70" customWidth="1"/>
    <col min="2" max="2" width="26.1796875" style="70" customWidth="1"/>
    <col min="3" max="3" width="21" style="70" customWidth="1"/>
    <col min="4" max="16384" width="8.7265625" style="70"/>
  </cols>
  <sheetData>
    <row r="1" spans="1:114" s="100" customFormat="1" ht="28.5" customHeight="1" thickBot="1" x14ac:dyDescent="0.4">
      <c r="A1" s="255" t="s">
        <v>614</v>
      </c>
      <c r="B1" s="307"/>
      <c r="C1" s="307"/>
      <c r="D1" s="26"/>
      <c r="E1" s="26"/>
      <c r="F1" s="307"/>
      <c r="G1" s="26"/>
      <c r="H1" s="307"/>
      <c r="I1" s="26"/>
      <c r="J1" s="26"/>
      <c r="K1" s="26"/>
      <c r="L1" s="26"/>
      <c r="M1" s="26"/>
      <c r="N1" s="26"/>
      <c r="O1" s="26"/>
    </row>
    <row r="2" spans="1:114" s="100" customFormat="1" ht="28.5" customHeight="1" thickTop="1" x14ac:dyDescent="0.3">
      <c r="A2" s="213" t="s">
        <v>502</v>
      </c>
      <c r="B2" s="307"/>
      <c r="C2" s="307"/>
      <c r="D2" s="26"/>
      <c r="E2" s="26"/>
      <c r="F2" s="307"/>
      <c r="G2" s="26"/>
      <c r="H2" s="307"/>
      <c r="I2" s="26"/>
      <c r="J2" s="26"/>
      <c r="K2" s="26"/>
      <c r="L2" s="26"/>
      <c r="M2" s="26"/>
      <c r="N2" s="26"/>
      <c r="O2" s="26"/>
    </row>
    <row r="3" spans="1:114" s="134" customFormat="1" ht="28.5" customHeight="1" x14ac:dyDescent="0.35">
      <c r="A3" s="112" t="s">
        <v>613</v>
      </c>
      <c r="B3" s="308"/>
      <c r="C3" s="308"/>
      <c r="D3" s="237"/>
      <c r="E3" s="237"/>
      <c r="F3" s="308"/>
      <c r="G3" s="237"/>
      <c r="H3" s="308"/>
      <c r="I3" s="237"/>
      <c r="J3" s="237"/>
      <c r="K3" s="237"/>
      <c r="L3" s="237"/>
      <c r="M3" s="237"/>
      <c r="N3" s="237"/>
      <c r="O3" s="237"/>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row>
    <row r="4" spans="1:114" s="47" customFormat="1" ht="28.5" customHeight="1" x14ac:dyDescent="0.25">
      <c r="A4" s="213" t="s">
        <v>615</v>
      </c>
      <c r="B4" s="309"/>
      <c r="C4" s="309"/>
      <c r="D4" s="238"/>
      <c r="E4" s="238"/>
      <c r="F4" s="309"/>
      <c r="G4" s="238"/>
      <c r="H4" s="309"/>
      <c r="I4" s="238"/>
      <c r="J4" s="238"/>
      <c r="K4" s="238"/>
      <c r="L4" s="238"/>
      <c r="M4" s="238"/>
      <c r="N4" s="238"/>
      <c r="O4" s="238"/>
      <c r="P4" s="211"/>
      <c r="Q4" s="211"/>
      <c r="R4" s="211"/>
      <c r="S4" s="211"/>
    </row>
    <row r="5" spans="1:114" s="47" customFormat="1" ht="28.5" customHeight="1" x14ac:dyDescent="0.25">
      <c r="A5" s="213" t="s">
        <v>616</v>
      </c>
      <c r="B5" s="309"/>
      <c r="C5" s="309"/>
      <c r="D5" s="238"/>
      <c r="E5" s="238"/>
      <c r="F5" s="309"/>
      <c r="G5" s="238"/>
      <c r="H5" s="309"/>
      <c r="I5" s="238"/>
      <c r="J5" s="238"/>
      <c r="K5" s="238"/>
      <c r="L5" s="238"/>
      <c r="M5" s="238"/>
      <c r="N5" s="238"/>
      <c r="O5" s="238"/>
      <c r="P5" s="211"/>
      <c r="Q5" s="211"/>
      <c r="R5" s="211"/>
      <c r="S5" s="211"/>
    </row>
    <row r="6" spans="1:114" s="47" customFormat="1" ht="28.5" customHeight="1" x14ac:dyDescent="0.25">
      <c r="A6" s="213" t="s">
        <v>617</v>
      </c>
      <c r="B6" s="309"/>
      <c r="C6" s="309"/>
      <c r="D6" s="238"/>
      <c r="E6" s="238"/>
      <c r="F6" s="309"/>
      <c r="G6" s="238"/>
      <c r="H6" s="309"/>
      <c r="I6" s="238"/>
      <c r="J6" s="238"/>
      <c r="K6" s="238"/>
      <c r="L6" s="238"/>
      <c r="M6" s="238"/>
      <c r="N6" s="238"/>
      <c r="O6" s="238"/>
      <c r="P6" s="211"/>
      <c r="Q6" s="211"/>
      <c r="R6" s="211"/>
      <c r="S6" s="211"/>
    </row>
    <row r="7" spans="1:114" s="112" customFormat="1" ht="30" customHeight="1" x14ac:dyDescent="0.35">
      <c r="A7" s="104" t="s">
        <v>97</v>
      </c>
      <c r="B7" s="81"/>
      <c r="C7" s="81"/>
      <c r="D7" s="81"/>
      <c r="E7" s="81"/>
      <c r="F7" s="81"/>
      <c r="G7" s="172"/>
      <c r="H7" s="172"/>
      <c r="I7" s="172"/>
      <c r="J7" s="172"/>
      <c r="K7" s="81"/>
      <c r="L7" s="81"/>
      <c r="M7" s="81"/>
      <c r="N7" s="81"/>
      <c r="O7" s="81"/>
    </row>
    <row r="8" spans="1:114" x14ac:dyDescent="0.35">
      <c r="A8" s="316" t="s">
        <v>252</v>
      </c>
      <c r="B8" s="317" t="s">
        <v>253</v>
      </c>
      <c r="C8" s="318" t="s">
        <v>267</v>
      </c>
    </row>
    <row r="9" spans="1:114" x14ac:dyDescent="0.35">
      <c r="A9" s="71" t="s">
        <v>254</v>
      </c>
      <c r="B9" s="110">
        <v>417</v>
      </c>
      <c r="C9" s="315">
        <f>B9/$B$21</f>
        <v>7.4318303332739269E-2</v>
      </c>
    </row>
    <row r="10" spans="1:114" x14ac:dyDescent="0.35">
      <c r="A10" s="71" t="s">
        <v>255</v>
      </c>
      <c r="B10" s="110">
        <v>690</v>
      </c>
      <c r="C10" s="315">
        <f t="shared" ref="C10:C21" si="0">B10/$B$21</f>
        <v>0.12297273213330957</v>
      </c>
    </row>
    <row r="11" spans="1:114" x14ac:dyDescent="0.35">
      <c r="A11" s="71" t="s">
        <v>256</v>
      </c>
      <c r="B11" s="110">
        <v>715</v>
      </c>
      <c r="C11" s="315">
        <f t="shared" si="0"/>
        <v>0.12742826590625556</v>
      </c>
    </row>
    <row r="12" spans="1:114" x14ac:dyDescent="0.35">
      <c r="A12" s="71" t="s">
        <v>257</v>
      </c>
      <c r="B12" s="110">
        <v>430</v>
      </c>
      <c r="C12" s="315">
        <f t="shared" si="0"/>
        <v>7.6635180894671182E-2</v>
      </c>
    </row>
    <row r="13" spans="1:114" x14ac:dyDescent="0.35">
      <c r="A13" s="71" t="s">
        <v>258</v>
      </c>
      <c r="B13" s="110">
        <v>525</v>
      </c>
      <c r="C13" s="315">
        <f t="shared" si="0"/>
        <v>9.3566209231865982E-2</v>
      </c>
    </row>
    <row r="14" spans="1:114" x14ac:dyDescent="0.35">
      <c r="A14" s="71" t="s">
        <v>259</v>
      </c>
      <c r="B14" s="110">
        <v>401</v>
      </c>
      <c r="C14" s="315">
        <f t="shared" si="0"/>
        <v>7.1466761718053828E-2</v>
      </c>
    </row>
    <row r="15" spans="1:114" x14ac:dyDescent="0.35">
      <c r="A15" s="71" t="s">
        <v>260</v>
      </c>
      <c r="B15" s="110">
        <v>421</v>
      </c>
      <c r="C15" s="315">
        <f t="shared" si="0"/>
        <v>7.5031188736410626E-2</v>
      </c>
    </row>
    <row r="16" spans="1:114" x14ac:dyDescent="0.35">
      <c r="A16" s="71" t="s">
        <v>261</v>
      </c>
      <c r="B16" s="110">
        <v>459</v>
      </c>
      <c r="C16" s="315">
        <f t="shared" si="0"/>
        <v>8.1803600071288535E-2</v>
      </c>
    </row>
    <row r="17" spans="1:3" x14ac:dyDescent="0.35">
      <c r="A17" s="71" t="s">
        <v>262</v>
      </c>
      <c r="B17" s="110">
        <v>547</v>
      </c>
      <c r="C17" s="315">
        <f t="shared" si="0"/>
        <v>9.7487078952058451E-2</v>
      </c>
    </row>
    <row r="18" spans="1:3" x14ac:dyDescent="0.35">
      <c r="A18" s="71" t="s">
        <v>263</v>
      </c>
      <c r="B18" s="110">
        <v>400</v>
      </c>
      <c r="C18" s="315">
        <f t="shared" si="0"/>
        <v>7.1288540367135986E-2</v>
      </c>
    </row>
    <row r="19" spans="1:3" x14ac:dyDescent="0.35">
      <c r="A19" s="71" t="s">
        <v>264</v>
      </c>
      <c r="B19" s="110">
        <v>571</v>
      </c>
      <c r="C19" s="315">
        <f t="shared" si="0"/>
        <v>0.10176439137408662</v>
      </c>
    </row>
    <row r="20" spans="1:3" x14ac:dyDescent="0.35">
      <c r="A20" s="314" t="s">
        <v>265</v>
      </c>
      <c r="B20" s="111">
        <v>35</v>
      </c>
      <c r="C20" s="315">
        <f t="shared" si="0"/>
        <v>6.2377472821243986E-3</v>
      </c>
    </row>
    <row r="21" spans="1:3" x14ac:dyDescent="0.35">
      <c r="A21" s="83" t="s">
        <v>266</v>
      </c>
      <c r="B21" s="319">
        <v>5611</v>
      </c>
      <c r="C21" s="320">
        <f t="shared" si="0"/>
        <v>1</v>
      </c>
    </row>
  </sheetData>
  <hyperlinks>
    <hyperlink ref="A7" location="Contents!A1" display="&lt;&lt; link back to contents &gt;&gt;"/>
  </hyperlinks>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
  <sheetViews>
    <sheetView showGridLines="0" workbookViewId="0">
      <selection sqref="A1:XFD1048576"/>
    </sheetView>
  </sheetViews>
  <sheetFormatPr defaultRowHeight="34.5" customHeight="1" x14ac:dyDescent="0.35"/>
  <cols>
    <col min="1" max="1" width="154.81640625" customWidth="1"/>
  </cols>
  <sheetData>
    <row r="1" spans="1:109" s="100" customFormat="1" ht="34.5" customHeight="1" thickBot="1" x14ac:dyDescent="0.4">
      <c r="A1" s="137" t="s">
        <v>635</v>
      </c>
      <c r="B1" s="190"/>
      <c r="C1" s="192"/>
      <c r="D1" s="23"/>
      <c r="E1" s="23"/>
      <c r="F1" s="23"/>
      <c r="G1" s="23"/>
      <c r="H1" s="23"/>
    </row>
    <row r="2" spans="1:109" s="100" customFormat="1" ht="34.5" customHeight="1" thickTop="1" x14ac:dyDescent="0.3">
      <c r="A2" s="135" t="s">
        <v>633</v>
      </c>
      <c r="B2" s="190"/>
      <c r="C2" s="192"/>
      <c r="D2" s="23"/>
      <c r="E2" s="23"/>
      <c r="F2" s="23"/>
      <c r="G2" s="23"/>
      <c r="H2" s="23"/>
    </row>
    <row r="3" spans="1:109" s="134" customFormat="1" ht="34.5" customHeight="1" x14ac:dyDescent="0.35">
      <c r="A3" s="101" t="s">
        <v>634</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34.5" customHeight="1" x14ac:dyDescent="0.35">
      <c r="A4" s="101" t="s">
        <v>636</v>
      </c>
      <c r="B4" s="191"/>
      <c r="C4" s="19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row>
    <row r="5" spans="1:109" s="134" customFormat="1" ht="34.5" customHeight="1" x14ac:dyDescent="0.35">
      <c r="A5" s="101" t="s">
        <v>638</v>
      </c>
      <c r="B5" s="191"/>
      <c r="C5" s="193"/>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row>
    <row r="6" spans="1:109" s="134" customFormat="1" ht="34.5" customHeight="1" x14ac:dyDescent="0.35">
      <c r="A6" s="101" t="s">
        <v>639</v>
      </c>
      <c r="B6" s="191"/>
      <c r="C6" s="193"/>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row>
    <row r="7" spans="1:109" s="134" customFormat="1" ht="34.5" customHeight="1" x14ac:dyDescent="0.35">
      <c r="A7" s="101" t="s">
        <v>640</v>
      </c>
      <c r="B7" s="191"/>
      <c r="C7" s="193"/>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row>
    <row r="8" spans="1:109" s="134" customFormat="1" ht="34.5" customHeight="1" x14ac:dyDescent="0.35">
      <c r="A8" s="101" t="s">
        <v>641</v>
      </c>
      <c r="B8" s="191"/>
      <c r="C8" s="193"/>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row>
    <row r="9" spans="1:109" s="134" customFormat="1" ht="34.5" customHeight="1" x14ac:dyDescent="0.35">
      <c r="A9" s="101" t="s">
        <v>642</v>
      </c>
      <c r="B9" s="191"/>
      <c r="C9" s="193"/>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row>
    <row r="10" spans="1:109" s="100" customFormat="1" ht="34.5" customHeight="1" x14ac:dyDescent="0.3">
      <c r="A10" s="104" t="s">
        <v>637</v>
      </c>
      <c r="B10" s="190"/>
      <c r="C10" s="192"/>
      <c r="D10" s="23"/>
      <c r="E10" s="23"/>
      <c r="F10" s="23"/>
      <c r="G10" s="23"/>
      <c r="H10" s="23"/>
      <c r="I10" s="23"/>
      <c r="J10" s="23"/>
      <c r="K10" s="23"/>
      <c r="L10" s="23"/>
      <c r="M10" s="23"/>
      <c r="N10" s="23"/>
    </row>
    <row r="11" spans="1:109" s="113" customFormat="1" ht="34.5" customHeight="1" x14ac:dyDescent="0.35">
      <c r="A11" s="104" t="s">
        <v>97</v>
      </c>
      <c r="B11" s="100"/>
      <c r="C11" s="100"/>
      <c r="D11" s="100"/>
      <c r="E11" s="100"/>
      <c r="F11" s="100"/>
      <c r="G11" s="100"/>
      <c r="H11" s="158"/>
    </row>
  </sheetData>
  <hyperlinks>
    <hyperlink ref="A11" location="Contents!A1" display="&lt;&lt; link back to contents &gt;&gt;"/>
    <hyperlink ref="A10"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35"/>
  <sheetViews>
    <sheetView topLeftCell="A116" workbookViewId="0">
      <selection activeCell="A135" sqref="A135"/>
    </sheetView>
  </sheetViews>
  <sheetFormatPr defaultColWidth="8.7265625" defaultRowHeight="14.5" x14ac:dyDescent="0.35"/>
  <cols>
    <col min="1" max="1" width="29" style="224" customWidth="1"/>
    <col min="2" max="2" width="14" style="27" customWidth="1"/>
    <col min="3" max="3" width="14" style="113" customWidth="1"/>
    <col min="4" max="4" width="22.54296875" style="27" customWidth="1"/>
    <col min="5" max="5" width="22.54296875" style="113" customWidth="1"/>
    <col min="6" max="6" width="28.1796875" style="27" customWidth="1"/>
    <col min="7" max="7" width="28.1796875" style="113" customWidth="1"/>
    <col min="8" max="8" width="21.81640625" style="27" customWidth="1"/>
    <col min="9" max="9" width="21.81640625" style="113" customWidth="1"/>
    <col min="10" max="56" width="14.453125" style="27" bestFit="1" customWidth="1"/>
    <col min="57" max="57" width="14.453125" style="113" customWidth="1"/>
    <col min="58" max="61" width="14.453125" style="27" bestFit="1" customWidth="1"/>
    <col min="62" max="62" width="14.453125" style="113" customWidth="1"/>
    <col min="63" max="109" width="14.453125" style="27" bestFit="1" customWidth="1"/>
    <col min="110" max="111" width="13.26953125" style="27" bestFit="1" customWidth="1"/>
    <col min="112" max="186" width="10.1796875" style="27" bestFit="1" customWidth="1"/>
    <col min="187" max="189" width="7.54296875" style="27" bestFit="1" customWidth="1"/>
    <col min="190" max="191" width="8.81640625" style="27" bestFit="1" customWidth="1"/>
    <col min="192" max="192" width="10.1796875" style="27" bestFit="1" customWidth="1"/>
    <col min="193" max="193" width="8.81640625" style="27" bestFit="1" customWidth="1"/>
    <col min="194" max="194" width="9.54296875" style="27" bestFit="1" customWidth="1"/>
    <col min="195" max="195" width="9.453125" style="27" bestFit="1" customWidth="1"/>
    <col min="196" max="198" width="9.453125" style="113" customWidth="1"/>
    <col min="199" max="199" width="7.7265625" style="27" bestFit="1" customWidth="1"/>
    <col min="200" max="200" width="8.54296875" style="27" bestFit="1" customWidth="1"/>
    <col min="201" max="201" width="7.54296875" style="27" bestFit="1" customWidth="1"/>
    <col min="202" max="203" width="6.1796875" style="27" bestFit="1" customWidth="1"/>
    <col min="204" max="205" width="5.1796875" style="27" bestFit="1" customWidth="1"/>
    <col min="206" max="206" width="6.81640625" style="27" bestFit="1" customWidth="1"/>
    <col min="207" max="207" width="10.1796875" style="27" bestFit="1" customWidth="1"/>
    <col min="208" max="208" width="7.81640625" style="27" bestFit="1" customWidth="1"/>
    <col min="209" max="209" width="9.54296875" style="27" bestFit="1" customWidth="1"/>
    <col min="210" max="210" width="9.453125" style="27" bestFit="1" customWidth="1"/>
    <col min="211" max="16384" width="8.7265625" style="27"/>
  </cols>
  <sheetData>
    <row r="1" spans="1:198" s="100" customFormat="1" ht="28.5" customHeight="1" thickBot="1" x14ac:dyDescent="0.4">
      <c r="A1" s="197" t="s">
        <v>518</v>
      </c>
      <c r="B1" s="156"/>
      <c r="C1" s="156"/>
      <c r="D1" s="156"/>
      <c r="E1" s="156"/>
      <c r="F1" s="156"/>
      <c r="G1" s="156"/>
      <c r="H1" s="156"/>
      <c r="I1" s="156"/>
    </row>
    <row r="2" spans="1:198" s="100" customFormat="1" ht="28.5" customHeight="1" thickTop="1" x14ac:dyDescent="0.3">
      <c r="A2" s="198" t="s">
        <v>502</v>
      </c>
      <c r="B2" s="156"/>
      <c r="C2" s="156"/>
      <c r="D2" s="156"/>
      <c r="E2" s="156"/>
      <c r="F2" s="156"/>
      <c r="G2" s="156"/>
      <c r="H2" s="156"/>
      <c r="I2" s="156"/>
    </row>
    <row r="3" spans="1:198" s="134" customFormat="1" ht="28.5" customHeight="1" x14ac:dyDescent="0.35">
      <c r="A3" s="216" t="s">
        <v>501</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row>
    <row r="4" spans="1:198" s="47" customFormat="1" ht="28.5" customHeight="1" x14ac:dyDescent="0.25">
      <c r="A4" s="198" t="s">
        <v>499</v>
      </c>
      <c r="B4" s="219"/>
      <c r="C4" s="219"/>
      <c r="D4" s="219"/>
      <c r="E4" s="219"/>
      <c r="F4" s="219"/>
      <c r="G4" s="219"/>
      <c r="H4" s="219"/>
      <c r="I4" s="219"/>
      <c r="J4" s="211"/>
      <c r="K4" s="211"/>
      <c r="L4" s="211"/>
      <c r="M4" s="211"/>
    </row>
    <row r="5" spans="1:198" s="47" customFormat="1" ht="28.5" customHeight="1" x14ac:dyDescent="0.25">
      <c r="A5" s="198" t="s">
        <v>500</v>
      </c>
      <c r="B5" s="219"/>
      <c r="C5" s="219"/>
      <c r="D5" s="219"/>
      <c r="E5" s="219"/>
      <c r="F5" s="219"/>
      <c r="G5" s="219"/>
      <c r="H5" s="219"/>
      <c r="I5" s="219"/>
      <c r="J5" s="211"/>
      <c r="K5" s="211"/>
      <c r="L5" s="211"/>
      <c r="M5" s="211"/>
    </row>
    <row r="6" spans="1:198" s="100" customFormat="1" ht="28.5" customHeight="1" x14ac:dyDescent="0.3">
      <c r="A6" s="200" t="s">
        <v>503</v>
      </c>
      <c r="B6" s="23"/>
      <c r="C6" s="23"/>
      <c r="D6" s="23"/>
      <c r="E6" s="23"/>
      <c r="F6" s="23"/>
      <c r="G6" s="23"/>
      <c r="H6" s="23"/>
      <c r="I6" s="23"/>
      <c r="J6" s="23"/>
      <c r="K6" s="23"/>
      <c r="L6" s="23"/>
      <c r="M6" s="23"/>
    </row>
    <row r="7" spans="1:198" s="4" customFormat="1" ht="28.5" customHeight="1" x14ac:dyDescent="0.35">
      <c r="A7" s="201" t="s">
        <v>97</v>
      </c>
      <c r="C7" s="112"/>
      <c r="E7" s="112"/>
      <c r="G7" s="112"/>
      <c r="I7" s="112"/>
      <c r="BE7" s="112"/>
      <c r="BJ7" s="112"/>
      <c r="GN7" s="112"/>
      <c r="GO7" s="112"/>
      <c r="GP7" s="112"/>
    </row>
    <row r="8" spans="1:198" s="225" customFormat="1" ht="65.150000000000006" customHeight="1" x14ac:dyDescent="0.35">
      <c r="A8" s="227" t="s">
        <v>325</v>
      </c>
      <c r="B8" s="228" t="s">
        <v>92</v>
      </c>
      <c r="C8" s="228" t="s">
        <v>504</v>
      </c>
      <c r="D8" s="228" t="s">
        <v>93</v>
      </c>
      <c r="E8" s="228" t="s">
        <v>505</v>
      </c>
      <c r="F8" s="228" t="s">
        <v>94</v>
      </c>
      <c r="G8" s="228" t="s">
        <v>506</v>
      </c>
      <c r="H8" s="228" t="s">
        <v>95</v>
      </c>
      <c r="I8" s="226" t="s">
        <v>507</v>
      </c>
    </row>
    <row r="9" spans="1:198" x14ac:dyDescent="0.35">
      <c r="A9" s="229" t="s">
        <v>750</v>
      </c>
      <c r="B9" s="230">
        <v>6906629</v>
      </c>
      <c r="C9" s="230"/>
      <c r="D9" s="230">
        <v>2397312</v>
      </c>
      <c r="E9" s="230"/>
      <c r="F9" s="230">
        <v>4103620</v>
      </c>
      <c r="G9" s="230"/>
      <c r="H9" s="230">
        <v>405697</v>
      </c>
      <c r="I9" s="230"/>
    </row>
    <row r="10" spans="1:198" x14ac:dyDescent="0.35">
      <c r="A10" s="229" t="s">
        <v>751</v>
      </c>
      <c r="B10" s="230">
        <v>6904181</v>
      </c>
      <c r="C10" s="230"/>
      <c r="D10" s="230">
        <v>2372544</v>
      </c>
      <c r="E10" s="230"/>
      <c r="F10" s="230">
        <v>4124219</v>
      </c>
      <c r="G10" s="230"/>
      <c r="H10" s="230">
        <v>407418</v>
      </c>
      <c r="I10" s="230"/>
    </row>
    <row r="11" spans="1:198" x14ac:dyDescent="0.35">
      <c r="A11" s="229" t="s">
        <v>752</v>
      </c>
      <c r="B11" s="230">
        <v>6911208</v>
      </c>
      <c r="C11" s="230"/>
      <c r="D11" s="230">
        <v>2357425</v>
      </c>
      <c r="E11" s="230"/>
      <c r="F11" s="230">
        <v>4144428</v>
      </c>
      <c r="G11" s="230"/>
      <c r="H11" s="230">
        <v>409355</v>
      </c>
      <c r="I11" s="230"/>
    </row>
    <row r="12" spans="1:198" x14ac:dyDescent="0.35">
      <c r="A12" s="229" t="s">
        <v>753</v>
      </c>
      <c r="B12" s="230">
        <v>6927512</v>
      </c>
      <c r="C12" s="230"/>
      <c r="D12" s="230">
        <v>2343323</v>
      </c>
      <c r="E12" s="230"/>
      <c r="F12" s="230">
        <v>4173931</v>
      </c>
      <c r="G12" s="230"/>
      <c r="H12" s="230">
        <v>410258</v>
      </c>
      <c r="I12" s="230"/>
    </row>
    <row r="13" spans="1:198" x14ac:dyDescent="0.35">
      <c r="A13" s="229" t="s">
        <v>754</v>
      </c>
      <c r="B13" s="230">
        <v>6950724</v>
      </c>
      <c r="C13" s="230"/>
      <c r="D13" s="230">
        <v>2331523</v>
      </c>
      <c r="E13" s="230"/>
      <c r="F13" s="230">
        <v>4205060</v>
      </c>
      <c r="G13" s="230"/>
      <c r="H13" s="230">
        <v>414141</v>
      </c>
      <c r="I13" s="230"/>
    </row>
    <row r="14" spans="1:198" x14ac:dyDescent="0.35">
      <c r="A14" s="229" t="s">
        <v>755</v>
      </c>
      <c r="B14" s="230">
        <v>6977518</v>
      </c>
      <c r="C14" s="230"/>
      <c r="D14" s="230">
        <v>2332145</v>
      </c>
      <c r="E14" s="230"/>
      <c r="F14" s="230">
        <v>4231753</v>
      </c>
      <c r="G14" s="230"/>
      <c r="H14" s="230">
        <v>413620</v>
      </c>
      <c r="I14" s="230"/>
    </row>
    <row r="15" spans="1:198" x14ac:dyDescent="0.35">
      <c r="A15" s="229" t="s">
        <v>756</v>
      </c>
      <c r="B15" s="230">
        <v>6989316</v>
      </c>
      <c r="C15" s="230"/>
      <c r="D15" s="230">
        <v>2311355</v>
      </c>
      <c r="E15" s="230"/>
      <c r="F15" s="230">
        <v>4266383</v>
      </c>
      <c r="G15" s="230"/>
      <c r="H15" s="230">
        <v>411578</v>
      </c>
      <c r="I15" s="230"/>
    </row>
    <row r="16" spans="1:198" x14ac:dyDescent="0.35">
      <c r="A16" s="229" t="s">
        <v>757</v>
      </c>
      <c r="B16" s="230">
        <v>6965252</v>
      </c>
      <c r="C16" s="230"/>
      <c r="D16" s="230">
        <v>2280645</v>
      </c>
      <c r="E16" s="230"/>
      <c r="F16" s="230">
        <v>4276731</v>
      </c>
      <c r="G16" s="230"/>
      <c r="H16" s="230">
        <v>407876</v>
      </c>
      <c r="I16" s="230"/>
    </row>
    <row r="17" spans="1:9" x14ac:dyDescent="0.35">
      <c r="A17" s="229" t="s">
        <v>758</v>
      </c>
      <c r="B17" s="230">
        <v>6957532</v>
      </c>
      <c r="C17" s="230"/>
      <c r="D17" s="230">
        <v>2252428</v>
      </c>
      <c r="E17" s="230"/>
      <c r="F17" s="230">
        <v>4299823</v>
      </c>
      <c r="G17" s="230"/>
      <c r="H17" s="230">
        <v>405281</v>
      </c>
      <c r="I17" s="230"/>
    </row>
    <row r="18" spans="1:9" x14ac:dyDescent="0.35">
      <c r="A18" s="229" t="s">
        <v>759</v>
      </c>
      <c r="B18" s="230">
        <v>6953131</v>
      </c>
      <c r="C18" s="230"/>
      <c r="D18" s="230">
        <v>2232956</v>
      </c>
      <c r="E18" s="230"/>
      <c r="F18" s="230">
        <v>4316812</v>
      </c>
      <c r="G18" s="230"/>
      <c r="H18" s="230">
        <v>403363</v>
      </c>
      <c r="I18" s="230"/>
    </row>
    <row r="19" spans="1:9" x14ac:dyDescent="0.35">
      <c r="A19" s="229" t="s">
        <v>760</v>
      </c>
      <c r="B19" s="230">
        <v>6941386</v>
      </c>
      <c r="C19" s="230"/>
      <c r="D19" s="230">
        <v>2220133</v>
      </c>
      <c r="E19" s="230"/>
      <c r="F19" s="230">
        <v>4320697</v>
      </c>
      <c r="G19" s="230"/>
      <c r="H19" s="230">
        <v>400556</v>
      </c>
      <c r="I19" s="230"/>
    </row>
    <row r="20" spans="1:9" x14ac:dyDescent="0.35">
      <c r="A20" s="229" t="s">
        <v>761</v>
      </c>
      <c r="B20" s="230">
        <v>6951394</v>
      </c>
      <c r="C20" s="230"/>
      <c r="D20" s="230">
        <v>2235999</v>
      </c>
      <c r="E20" s="230"/>
      <c r="F20" s="230">
        <v>4316665</v>
      </c>
      <c r="G20" s="230"/>
      <c r="H20" s="230">
        <v>398730</v>
      </c>
      <c r="I20" s="230"/>
    </row>
    <row r="21" spans="1:9" x14ac:dyDescent="0.35">
      <c r="A21" s="229" t="s">
        <v>647</v>
      </c>
      <c r="B21" s="230">
        <v>6958096</v>
      </c>
      <c r="C21" s="90">
        <f>(B21-B9)/B9</f>
        <v>7.4518263540722975E-3</v>
      </c>
      <c r="D21" s="230">
        <v>2246202</v>
      </c>
      <c r="E21" s="90">
        <f>(D21-D9)/D9</f>
        <v>-6.3033097068716959E-2</v>
      </c>
      <c r="F21" s="230">
        <v>4313685</v>
      </c>
      <c r="G21" s="90">
        <f>(F21-F9)/F9</f>
        <v>5.11901686803359E-2</v>
      </c>
      <c r="H21" s="230">
        <v>398209</v>
      </c>
      <c r="I21" s="90">
        <f>(H21-H9)/H9</f>
        <v>-1.8457124405652496E-2</v>
      </c>
    </row>
    <row r="22" spans="1:9" x14ac:dyDescent="0.35">
      <c r="A22" s="229" t="s">
        <v>648</v>
      </c>
      <c r="B22" s="230">
        <v>6944742</v>
      </c>
      <c r="C22" s="90">
        <f t="shared" ref="C22:C85" si="0">(B22-B10)/B10</f>
        <v>5.8748459810077404E-3</v>
      </c>
      <c r="D22" s="230">
        <v>2247102</v>
      </c>
      <c r="E22" s="90">
        <f t="shared" ref="E22:E85" si="1">(D22-D10)/D10</f>
        <v>-5.2872359796067005E-2</v>
      </c>
      <c r="F22" s="230">
        <v>4302248</v>
      </c>
      <c r="G22" s="90">
        <f t="shared" ref="G22:G85" si="2">(F22-F10)/F10</f>
        <v>4.3166718353220328E-2</v>
      </c>
      <c r="H22" s="230">
        <v>395392</v>
      </c>
      <c r="I22" s="90">
        <f t="shared" ref="I22:I85" si="3">(H22-H10)/H10</f>
        <v>-2.9517596178862987E-2</v>
      </c>
    </row>
    <row r="23" spans="1:9" x14ac:dyDescent="0.35">
      <c r="A23" s="229" t="s">
        <v>649</v>
      </c>
      <c r="B23" s="230">
        <v>6936207</v>
      </c>
      <c r="C23" s="90">
        <f t="shared" si="0"/>
        <v>3.617167939381943E-3</v>
      </c>
      <c r="D23" s="230">
        <v>2242568</v>
      </c>
      <c r="E23" s="90">
        <f t="shared" si="1"/>
        <v>-4.8721380319628409E-2</v>
      </c>
      <c r="F23" s="230">
        <v>4301946</v>
      </c>
      <c r="G23" s="90">
        <f t="shared" si="2"/>
        <v>3.8007174934635131E-2</v>
      </c>
      <c r="H23" s="230">
        <v>391693</v>
      </c>
      <c r="I23" s="90">
        <f t="shared" si="3"/>
        <v>-4.3145924686396893E-2</v>
      </c>
    </row>
    <row r="24" spans="1:9" x14ac:dyDescent="0.35">
      <c r="A24" s="229" t="s">
        <v>650</v>
      </c>
      <c r="B24" s="230">
        <v>6936038</v>
      </c>
      <c r="C24" s="90">
        <f t="shared" si="0"/>
        <v>1.2307448908063963E-3</v>
      </c>
      <c r="D24" s="230">
        <v>2237178</v>
      </c>
      <c r="E24" s="90">
        <f t="shared" si="1"/>
        <v>-4.5296785803749635E-2</v>
      </c>
      <c r="F24" s="230">
        <v>4309529</v>
      </c>
      <c r="G24" s="90">
        <f t="shared" si="2"/>
        <v>3.2486881072063718E-2</v>
      </c>
      <c r="H24" s="230">
        <v>389331</v>
      </c>
      <c r="I24" s="90">
        <f t="shared" si="3"/>
        <v>-5.1009364838711248E-2</v>
      </c>
    </row>
    <row r="25" spans="1:9" x14ac:dyDescent="0.35">
      <c r="A25" s="229" t="s">
        <v>651</v>
      </c>
      <c r="B25" s="230">
        <v>6900390</v>
      </c>
      <c r="C25" s="90">
        <f t="shared" si="0"/>
        <v>-7.2415477869643505E-3</v>
      </c>
      <c r="D25" s="230">
        <v>2240791</v>
      </c>
      <c r="E25" s="90">
        <f t="shared" si="1"/>
        <v>-3.891533559823343E-2</v>
      </c>
      <c r="F25" s="230">
        <v>4270779</v>
      </c>
      <c r="G25" s="90">
        <f t="shared" si="2"/>
        <v>1.5628552267981908E-2</v>
      </c>
      <c r="H25" s="230">
        <v>388820</v>
      </c>
      <c r="I25" s="90">
        <f t="shared" si="3"/>
        <v>-6.1141012360524556E-2</v>
      </c>
    </row>
    <row r="26" spans="1:9" x14ac:dyDescent="0.35">
      <c r="A26" s="229" t="s">
        <v>652</v>
      </c>
      <c r="B26" s="230">
        <v>6889325</v>
      </c>
      <c r="C26" s="90">
        <f t="shared" si="0"/>
        <v>-1.2639594767079067E-2</v>
      </c>
      <c r="D26" s="230">
        <v>2258635</v>
      </c>
      <c r="E26" s="90">
        <f t="shared" si="1"/>
        <v>-3.1520338572430105E-2</v>
      </c>
      <c r="F26" s="230">
        <v>4242527</v>
      </c>
      <c r="G26" s="90">
        <f t="shared" si="2"/>
        <v>2.5459898061158106E-3</v>
      </c>
      <c r="H26" s="230">
        <v>388163</v>
      </c>
      <c r="I26" s="90">
        <f t="shared" si="3"/>
        <v>-6.1546830424060735E-2</v>
      </c>
    </row>
    <row r="27" spans="1:9" x14ac:dyDescent="0.35">
      <c r="A27" s="229" t="s">
        <v>653</v>
      </c>
      <c r="B27" s="230">
        <v>6881076</v>
      </c>
      <c r="C27" s="90">
        <f t="shared" si="0"/>
        <v>-1.5486493957348616E-2</v>
      </c>
      <c r="D27" s="230">
        <v>2306835</v>
      </c>
      <c r="E27" s="90">
        <f t="shared" si="1"/>
        <v>-1.9555628624767724E-3</v>
      </c>
      <c r="F27" s="230">
        <v>4188096</v>
      </c>
      <c r="G27" s="90">
        <f t="shared" si="2"/>
        <v>-1.8349735595702497E-2</v>
      </c>
      <c r="H27" s="230">
        <v>386145</v>
      </c>
      <c r="I27" s="90">
        <f t="shared" si="3"/>
        <v>-6.179387625188907E-2</v>
      </c>
    </row>
    <row r="28" spans="1:9" x14ac:dyDescent="0.35">
      <c r="A28" s="229" t="s">
        <v>654</v>
      </c>
      <c r="B28" s="230">
        <v>6891267</v>
      </c>
      <c r="C28" s="90">
        <f t="shared" si="0"/>
        <v>-1.0622013388747457E-2</v>
      </c>
      <c r="D28" s="230">
        <v>2374593</v>
      </c>
      <c r="E28" s="90">
        <f t="shared" si="1"/>
        <v>4.1193609702518369E-2</v>
      </c>
      <c r="F28" s="230">
        <v>4130271</v>
      </c>
      <c r="G28" s="90">
        <f t="shared" si="2"/>
        <v>-3.4245782584876157E-2</v>
      </c>
      <c r="H28" s="230">
        <v>386403</v>
      </c>
      <c r="I28" s="90">
        <f t="shared" si="3"/>
        <v>-5.2645902185958479E-2</v>
      </c>
    </row>
    <row r="29" spans="1:9" x14ac:dyDescent="0.35">
      <c r="A29" s="229" t="s">
        <v>655</v>
      </c>
      <c r="B29" s="230">
        <v>6898944</v>
      </c>
      <c r="C29" s="90">
        <f t="shared" si="0"/>
        <v>-8.420802089016622E-3</v>
      </c>
      <c r="D29" s="230">
        <v>2433971</v>
      </c>
      <c r="E29" s="90">
        <f t="shared" si="1"/>
        <v>8.0598802714226606E-2</v>
      </c>
      <c r="F29" s="230">
        <v>4078870</v>
      </c>
      <c r="G29" s="90">
        <f t="shared" si="2"/>
        <v>-5.1386533817787385E-2</v>
      </c>
      <c r="H29" s="230">
        <v>386103</v>
      </c>
      <c r="I29" s="90">
        <f t="shared" si="3"/>
        <v>-4.7320254342049096E-2</v>
      </c>
    </row>
    <row r="30" spans="1:9" x14ac:dyDescent="0.35">
      <c r="A30" s="229" t="s">
        <v>656</v>
      </c>
      <c r="B30" s="230">
        <v>6911496</v>
      </c>
      <c r="C30" s="90">
        <f t="shared" si="0"/>
        <v>-5.9879498890499832E-3</v>
      </c>
      <c r="D30" s="230">
        <v>2487656</v>
      </c>
      <c r="E30" s="90">
        <f t="shared" si="1"/>
        <v>0.11406404783614187</v>
      </c>
      <c r="F30" s="230">
        <v>4036613</v>
      </c>
      <c r="G30" s="90">
        <f t="shared" si="2"/>
        <v>-6.4908779905170758E-2</v>
      </c>
      <c r="H30" s="230">
        <v>387227</v>
      </c>
      <c r="I30" s="90">
        <f t="shared" si="3"/>
        <v>-4.0003669151607857E-2</v>
      </c>
    </row>
    <row r="31" spans="1:9" x14ac:dyDescent="0.35">
      <c r="A31" s="229" t="s">
        <v>657</v>
      </c>
      <c r="B31" s="230">
        <v>6934470</v>
      </c>
      <c r="C31" s="90">
        <f t="shared" si="0"/>
        <v>-9.9634280531294469E-4</v>
      </c>
      <c r="D31" s="230">
        <v>2533278</v>
      </c>
      <c r="E31" s="90">
        <f t="shared" si="1"/>
        <v>0.14104785614195187</v>
      </c>
      <c r="F31" s="230">
        <v>4013188</v>
      </c>
      <c r="G31" s="90">
        <f t="shared" si="2"/>
        <v>-7.1171155950070092E-2</v>
      </c>
      <c r="H31" s="230">
        <v>388004</v>
      </c>
      <c r="I31" s="90">
        <f t="shared" si="3"/>
        <v>-3.1336442345140256E-2</v>
      </c>
    </row>
    <row r="32" spans="1:9" x14ac:dyDescent="0.35">
      <c r="A32" s="229" t="s">
        <v>658</v>
      </c>
      <c r="B32" s="230">
        <v>6938550</v>
      </c>
      <c r="C32" s="90">
        <f t="shared" si="0"/>
        <v>-1.8476869531492532E-3</v>
      </c>
      <c r="D32" s="230">
        <v>2535135</v>
      </c>
      <c r="E32" s="90">
        <f t="shared" si="1"/>
        <v>0.1337818129614548</v>
      </c>
      <c r="F32" s="230">
        <v>4017026</v>
      </c>
      <c r="G32" s="90">
        <f t="shared" si="2"/>
        <v>-6.9414466955392648E-2</v>
      </c>
      <c r="H32" s="230">
        <v>386389</v>
      </c>
      <c r="I32" s="90">
        <f t="shared" si="3"/>
        <v>-3.0950768690592632E-2</v>
      </c>
    </row>
    <row r="33" spans="1:9" x14ac:dyDescent="0.35">
      <c r="A33" s="229" t="s">
        <v>659</v>
      </c>
      <c r="B33" s="230">
        <v>6950068</v>
      </c>
      <c r="C33" s="90">
        <f t="shared" si="0"/>
        <v>-1.1537639032286994E-3</v>
      </c>
      <c r="D33" s="230">
        <v>2541759</v>
      </c>
      <c r="E33" s="90">
        <f t="shared" si="1"/>
        <v>0.13158077501489179</v>
      </c>
      <c r="F33" s="230">
        <v>4023336</v>
      </c>
      <c r="G33" s="90">
        <f t="shared" si="2"/>
        <v>-6.7308809057685021E-2</v>
      </c>
      <c r="H33" s="230">
        <v>384973</v>
      </c>
      <c r="I33" s="90">
        <f t="shared" si="3"/>
        <v>-3.3238826847208379E-2</v>
      </c>
    </row>
    <row r="34" spans="1:9" x14ac:dyDescent="0.35">
      <c r="A34" s="229" t="s">
        <v>660</v>
      </c>
      <c r="B34" s="230">
        <v>6969781</v>
      </c>
      <c r="C34" s="90">
        <f t="shared" si="0"/>
        <v>3.6054615131850829E-3</v>
      </c>
      <c r="D34" s="230">
        <v>2553747</v>
      </c>
      <c r="E34" s="90">
        <f t="shared" si="1"/>
        <v>0.13646243027686328</v>
      </c>
      <c r="F34" s="230">
        <v>4030763</v>
      </c>
      <c r="G34" s="90">
        <f t="shared" si="2"/>
        <v>-6.3103056820527317E-2</v>
      </c>
      <c r="H34" s="230">
        <v>385271</v>
      </c>
      <c r="I34" s="90">
        <f t="shared" si="3"/>
        <v>-2.5597381838782778E-2</v>
      </c>
    </row>
    <row r="35" spans="1:9" x14ac:dyDescent="0.35">
      <c r="A35" s="229" t="s">
        <v>661</v>
      </c>
      <c r="B35" s="230">
        <v>6975892</v>
      </c>
      <c r="C35" s="90">
        <f t="shared" si="0"/>
        <v>5.7214267105926914E-3</v>
      </c>
      <c r="D35" s="230">
        <v>2559419</v>
      </c>
      <c r="E35" s="90">
        <f t="shared" si="1"/>
        <v>0.14128936112528137</v>
      </c>
      <c r="F35" s="230">
        <v>4031538</v>
      </c>
      <c r="G35" s="90">
        <f t="shared" si="2"/>
        <v>-6.2857134887327734E-2</v>
      </c>
      <c r="H35" s="230">
        <v>384935</v>
      </c>
      <c r="I35" s="90">
        <f t="shared" si="3"/>
        <v>-1.7253308075457056E-2</v>
      </c>
    </row>
    <row r="36" spans="1:9" x14ac:dyDescent="0.35">
      <c r="A36" s="229" t="s">
        <v>662</v>
      </c>
      <c r="B36" s="230">
        <v>6962101</v>
      </c>
      <c r="C36" s="90">
        <f t="shared" si="0"/>
        <v>3.7576207050768755E-3</v>
      </c>
      <c r="D36" s="230">
        <v>2563262</v>
      </c>
      <c r="E36" s="90">
        <f t="shared" si="1"/>
        <v>0.14575684187847368</v>
      </c>
      <c r="F36" s="230">
        <v>4016468</v>
      </c>
      <c r="G36" s="90">
        <f t="shared" si="2"/>
        <v>-6.8003023068182164E-2</v>
      </c>
      <c r="H36" s="230">
        <v>382371</v>
      </c>
      <c r="I36" s="90">
        <f t="shared" si="3"/>
        <v>-1.7876819467239957E-2</v>
      </c>
    </row>
    <row r="37" spans="1:9" x14ac:dyDescent="0.35">
      <c r="A37" s="229" t="s">
        <v>663</v>
      </c>
      <c r="B37" s="230">
        <v>6977523</v>
      </c>
      <c r="C37" s="90">
        <f t="shared" si="0"/>
        <v>1.1178063848565081E-2</v>
      </c>
      <c r="D37" s="230">
        <v>2567020</v>
      </c>
      <c r="E37" s="90">
        <f t="shared" si="1"/>
        <v>0.14558653618298181</v>
      </c>
      <c r="F37" s="230">
        <v>4032656</v>
      </c>
      <c r="G37" s="90">
        <f t="shared" si="2"/>
        <v>-5.57563385977125E-2</v>
      </c>
      <c r="H37" s="230">
        <v>377847</v>
      </c>
      <c r="I37" s="90">
        <f t="shared" si="3"/>
        <v>-2.8221284913327503E-2</v>
      </c>
    </row>
    <row r="38" spans="1:9" x14ac:dyDescent="0.35">
      <c r="A38" s="229" t="s">
        <v>664</v>
      </c>
      <c r="B38" s="230">
        <v>6978289</v>
      </c>
      <c r="C38" s="90">
        <f t="shared" si="0"/>
        <v>1.2913311536326128E-2</v>
      </c>
      <c r="D38" s="230">
        <v>2563020</v>
      </c>
      <c r="E38" s="90">
        <f t="shared" si="1"/>
        <v>0.13476502400786317</v>
      </c>
      <c r="F38" s="230">
        <v>4042268</v>
      </c>
      <c r="G38" s="90">
        <f t="shared" si="2"/>
        <v>-4.7202763824484795E-2</v>
      </c>
      <c r="H38" s="230">
        <v>373001</v>
      </c>
      <c r="I38" s="90">
        <f t="shared" si="3"/>
        <v>-3.9060909978539941E-2</v>
      </c>
    </row>
    <row r="39" spans="1:9" x14ac:dyDescent="0.35">
      <c r="A39" s="229" t="s">
        <v>665</v>
      </c>
      <c r="B39" s="230">
        <v>6988729</v>
      </c>
      <c r="C39" s="90">
        <f t="shared" si="0"/>
        <v>1.5644791599453343E-2</v>
      </c>
      <c r="D39" s="230">
        <v>2556389</v>
      </c>
      <c r="E39" s="90">
        <f t="shared" si="1"/>
        <v>0.10818025563163382</v>
      </c>
      <c r="F39" s="230">
        <v>4061698</v>
      </c>
      <c r="G39" s="90">
        <f t="shared" si="2"/>
        <v>-3.0180301502162318E-2</v>
      </c>
      <c r="H39" s="230">
        <v>370642</v>
      </c>
      <c r="I39" s="90">
        <f t="shared" si="3"/>
        <v>-4.0148130883476414E-2</v>
      </c>
    </row>
    <row r="40" spans="1:9" x14ac:dyDescent="0.35">
      <c r="A40" s="229" t="s">
        <v>666</v>
      </c>
      <c r="B40" s="230">
        <v>6973124</v>
      </c>
      <c r="C40" s="90">
        <f t="shared" si="0"/>
        <v>1.1878367214621056E-2</v>
      </c>
      <c r="D40" s="230">
        <v>2549682</v>
      </c>
      <c r="E40" s="90">
        <f t="shared" si="1"/>
        <v>7.37343199445126E-2</v>
      </c>
      <c r="F40" s="230">
        <v>4056229</v>
      </c>
      <c r="G40" s="90">
        <f t="shared" si="2"/>
        <v>-1.7926668734327602E-2</v>
      </c>
      <c r="H40" s="230">
        <v>367213</v>
      </c>
      <c r="I40" s="90">
        <f t="shared" si="3"/>
        <v>-4.9663175492943898E-2</v>
      </c>
    </row>
    <row r="41" spans="1:9" x14ac:dyDescent="0.35">
      <c r="A41" s="229" t="s">
        <v>667</v>
      </c>
      <c r="B41" s="230">
        <v>6959195</v>
      </c>
      <c r="C41" s="90">
        <f t="shared" si="0"/>
        <v>8.7333655701510252E-3</v>
      </c>
      <c r="D41" s="230">
        <v>2547226</v>
      </c>
      <c r="E41" s="90">
        <f t="shared" si="1"/>
        <v>4.6530957024549596E-2</v>
      </c>
      <c r="F41" s="230">
        <v>4049559</v>
      </c>
      <c r="G41" s="90">
        <f t="shared" si="2"/>
        <v>-7.1860588839556053E-3</v>
      </c>
      <c r="H41" s="230">
        <v>362410</v>
      </c>
      <c r="I41" s="90">
        <f t="shared" si="3"/>
        <v>-6.1364454562642612E-2</v>
      </c>
    </row>
    <row r="42" spans="1:9" x14ac:dyDescent="0.35">
      <c r="A42" s="229" t="s">
        <v>668</v>
      </c>
      <c r="B42" s="230">
        <v>6950482</v>
      </c>
      <c r="C42" s="90">
        <f t="shared" si="0"/>
        <v>5.6407469526134433E-3</v>
      </c>
      <c r="D42" s="230">
        <v>2545997</v>
      </c>
      <c r="E42" s="90">
        <f t="shared" si="1"/>
        <v>2.3452197570725211E-2</v>
      </c>
      <c r="F42" s="230">
        <v>4048489</v>
      </c>
      <c r="G42" s="90">
        <f t="shared" si="2"/>
        <v>2.9420704932575899E-3</v>
      </c>
      <c r="H42" s="230">
        <v>355996</v>
      </c>
      <c r="I42" s="90">
        <f t="shared" si="3"/>
        <v>-8.0652950336624257E-2</v>
      </c>
    </row>
    <row r="43" spans="1:9" x14ac:dyDescent="0.35">
      <c r="A43" s="229" t="s">
        <v>669</v>
      </c>
      <c r="B43" s="230">
        <v>6950439</v>
      </c>
      <c r="C43" s="90">
        <f t="shared" si="0"/>
        <v>2.3028436203487795E-3</v>
      </c>
      <c r="D43" s="230">
        <v>2544652</v>
      </c>
      <c r="E43" s="90">
        <f t="shared" si="1"/>
        <v>4.4898349095519718E-3</v>
      </c>
      <c r="F43" s="230">
        <v>4050719</v>
      </c>
      <c r="G43" s="90">
        <f t="shared" si="2"/>
        <v>9.351916730539412E-3</v>
      </c>
      <c r="H43" s="230">
        <v>355068</v>
      </c>
      <c r="I43" s="90">
        <f t="shared" si="3"/>
        <v>-8.4885722827599722E-2</v>
      </c>
    </row>
    <row r="44" spans="1:9" x14ac:dyDescent="0.35">
      <c r="A44" s="229" t="s">
        <v>670</v>
      </c>
      <c r="B44" s="230">
        <v>6945814</v>
      </c>
      <c r="C44" s="90">
        <f t="shared" si="0"/>
        <v>1.0469046126352047E-3</v>
      </c>
      <c r="D44" s="230">
        <v>2548686</v>
      </c>
      <c r="E44" s="90">
        <f t="shared" si="1"/>
        <v>5.3452774704305685E-3</v>
      </c>
      <c r="F44" s="230">
        <v>4043195</v>
      </c>
      <c r="G44" s="90">
        <f t="shared" si="2"/>
        <v>6.5145209416120281E-3</v>
      </c>
      <c r="H44" s="230">
        <v>353933</v>
      </c>
      <c r="I44" s="90">
        <f t="shared" si="3"/>
        <v>-8.3998250467792815E-2</v>
      </c>
    </row>
    <row r="45" spans="1:9" x14ac:dyDescent="0.35">
      <c r="A45" s="229" t="s">
        <v>671</v>
      </c>
      <c r="B45" s="230">
        <v>6939356</v>
      </c>
      <c r="C45" s="90">
        <f t="shared" si="0"/>
        <v>-1.5412798838802728E-3</v>
      </c>
      <c r="D45" s="230">
        <v>2555145</v>
      </c>
      <c r="E45" s="90">
        <f t="shared" si="1"/>
        <v>5.2664316325820035E-3</v>
      </c>
      <c r="F45" s="230">
        <v>4033954</v>
      </c>
      <c r="G45" s="90">
        <f t="shared" si="2"/>
        <v>2.6391034703539549E-3</v>
      </c>
      <c r="H45" s="230">
        <v>350257</v>
      </c>
      <c r="I45" s="90">
        <f t="shared" si="3"/>
        <v>-9.0177752725515814E-2</v>
      </c>
    </row>
    <row r="46" spans="1:9" x14ac:dyDescent="0.35">
      <c r="A46" s="229" t="s">
        <v>672</v>
      </c>
      <c r="B46" s="230">
        <v>6929644</v>
      </c>
      <c r="C46" s="90">
        <f t="shared" si="0"/>
        <v>-5.7587175264186925E-3</v>
      </c>
      <c r="D46" s="230">
        <v>2560449</v>
      </c>
      <c r="E46" s="90">
        <f t="shared" si="1"/>
        <v>2.6243790007389142E-3</v>
      </c>
      <c r="F46" s="230">
        <v>4020893</v>
      </c>
      <c r="G46" s="90">
        <f t="shared" si="2"/>
        <v>-2.448667907291994E-3</v>
      </c>
      <c r="H46" s="230">
        <v>348302</v>
      </c>
      <c r="I46" s="90">
        <f t="shared" si="3"/>
        <v>-9.5955833685899022E-2</v>
      </c>
    </row>
    <row r="47" spans="1:9" x14ac:dyDescent="0.35">
      <c r="A47" s="229" t="s">
        <v>673</v>
      </c>
      <c r="B47" s="230">
        <v>6938112</v>
      </c>
      <c r="C47" s="90">
        <f t="shared" si="0"/>
        <v>-5.4157948546221758E-3</v>
      </c>
      <c r="D47" s="230">
        <v>2576577</v>
      </c>
      <c r="E47" s="90">
        <f t="shared" si="1"/>
        <v>6.703865213159705E-3</v>
      </c>
      <c r="F47" s="230">
        <v>4014617</v>
      </c>
      <c r="G47" s="90">
        <f t="shared" si="2"/>
        <v>-4.1971575115997911E-3</v>
      </c>
      <c r="H47" s="230">
        <v>346918</v>
      </c>
      <c r="I47" s="90">
        <f t="shared" si="3"/>
        <v>-9.876212867107434E-2</v>
      </c>
    </row>
    <row r="48" spans="1:9" x14ac:dyDescent="0.35">
      <c r="A48" s="229" t="s">
        <v>674</v>
      </c>
      <c r="B48" s="230">
        <v>6975338</v>
      </c>
      <c r="C48" s="90">
        <f t="shared" si="0"/>
        <v>1.9012938766616572E-3</v>
      </c>
      <c r="D48" s="230">
        <v>2591920</v>
      </c>
      <c r="E48" s="90">
        <f t="shared" si="1"/>
        <v>1.1180285121068388E-2</v>
      </c>
      <c r="F48" s="230">
        <v>4037860</v>
      </c>
      <c r="G48" s="90">
        <f t="shared" si="2"/>
        <v>5.3260725592734707E-3</v>
      </c>
      <c r="H48" s="230">
        <v>345558</v>
      </c>
      <c r="I48" s="90">
        <f t="shared" si="3"/>
        <v>-9.6275606675192416E-2</v>
      </c>
    </row>
    <row r="49" spans="1:9" x14ac:dyDescent="0.35">
      <c r="A49" s="229" t="s">
        <v>675</v>
      </c>
      <c r="B49" s="230">
        <v>6995783</v>
      </c>
      <c r="C49" s="90">
        <f t="shared" si="0"/>
        <v>2.6169745337994588E-3</v>
      </c>
      <c r="D49" s="230">
        <v>2601619</v>
      </c>
      <c r="E49" s="90">
        <f t="shared" si="1"/>
        <v>1.3478274419365647E-2</v>
      </c>
      <c r="F49" s="230">
        <v>4054061</v>
      </c>
      <c r="G49" s="90">
        <f t="shared" si="2"/>
        <v>5.3079161723687809E-3</v>
      </c>
      <c r="H49" s="230">
        <v>340103</v>
      </c>
      <c r="I49" s="90">
        <f t="shared" si="3"/>
        <v>-9.9892284443174093E-2</v>
      </c>
    </row>
    <row r="50" spans="1:9" x14ac:dyDescent="0.35">
      <c r="A50" s="229" t="s">
        <v>676</v>
      </c>
      <c r="B50" s="230">
        <v>7035009</v>
      </c>
      <c r="C50" s="90">
        <f t="shared" si="0"/>
        <v>8.1280669229950205E-3</v>
      </c>
      <c r="D50" s="230">
        <v>2617945</v>
      </c>
      <c r="E50" s="90">
        <f t="shared" si="1"/>
        <v>2.1429797660572295E-2</v>
      </c>
      <c r="F50" s="230">
        <v>4083567</v>
      </c>
      <c r="G50" s="90">
        <f t="shared" si="2"/>
        <v>1.0216789188643603E-2</v>
      </c>
      <c r="H50" s="230">
        <v>333497</v>
      </c>
      <c r="I50" s="90">
        <f t="shared" si="3"/>
        <v>-0.10590856324781971</v>
      </c>
    </row>
    <row r="51" spans="1:9" x14ac:dyDescent="0.35">
      <c r="A51" s="229" t="s">
        <v>677</v>
      </c>
      <c r="B51" s="230">
        <v>7079674</v>
      </c>
      <c r="C51" s="90">
        <f t="shared" si="0"/>
        <v>1.301309580039518E-2</v>
      </c>
      <c r="D51" s="230">
        <v>2637519</v>
      </c>
      <c r="E51" s="90">
        <f t="shared" si="1"/>
        <v>3.1736171607685687E-2</v>
      </c>
      <c r="F51" s="230">
        <v>4116599</v>
      </c>
      <c r="G51" s="90">
        <f t="shared" si="2"/>
        <v>1.3516760724209431E-2</v>
      </c>
      <c r="H51" s="230">
        <v>325556</v>
      </c>
      <c r="I51" s="90">
        <f t="shared" si="3"/>
        <v>-0.12164298703330977</v>
      </c>
    </row>
    <row r="52" spans="1:9" x14ac:dyDescent="0.35">
      <c r="A52" s="229" t="s">
        <v>678</v>
      </c>
      <c r="B52" s="230">
        <v>7132872</v>
      </c>
      <c r="C52" s="90">
        <f t="shared" si="0"/>
        <v>2.2909100712965952E-2</v>
      </c>
      <c r="D52" s="230">
        <v>2655528</v>
      </c>
      <c r="E52" s="90">
        <f t="shared" si="1"/>
        <v>4.1513412260823113E-2</v>
      </c>
      <c r="F52" s="230">
        <v>4162630</v>
      </c>
      <c r="G52" s="90">
        <f t="shared" si="2"/>
        <v>2.6231507146169508E-2</v>
      </c>
      <c r="H52" s="230">
        <v>314714</v>
      </c>
      <c r="I52" s="90">
        <f t="shared" si="3"/>
        <v>-0.14296607146261162</v>
      </c>
    </row>
    <row r="53" spans="1:9" x14ac:dyDescent="0.35">
      <c r="A53" s="229" t="s">
        <v>679</v>
      </c>
      <c r="B53" s="230">
        <v>7183647</v>
      </c>
      <c r="C53" s="90">
        <f t="shared" si="0"/>
        <v>3.2252580937881463E-2</v>
      </c>
      <c r="D53" s="230">
        <v>2673248</v>
      </c>
      <c r="E53" s="90">
        <f t="shared" si="1"/>
        <v>4.9474212339227067E-2</v>
      </c>
      <c r="F53" s="230">
        <v>4209509</v>
      </c>
      <c r="G53" s="90">
        <f t="shared" si="2"/>
        <v>3.9498128067772316E-2</v>
      </c>
      <c r="H53" s="230">
        <v>300890</v>
      </c>
      <c r="I53" s="90">
        <f t="shared" si="3"/>
        <v>-0.16975249027344719</v>
      </c>
    </row>
    <row r="54" spans="1:9" x14ac:dyDescent="0.35">
      <c r="A54" s="229" t="s">
        <v>680</v>
      </c>
      <c r="B54" s="230">
        <v>7232604</v>
      </c>
      <c r="C54" s="90">
        <f t="shared" si="0"/>
        <v>4.0590278487161034E-2</v>
      </c>
      <c r="D54" s="230">
        <v>2683844</v>
      </c>
      <c r="E54" s="90">
        <f t="shared" si="1"/>
        <v>5.414264038802874E-2</v>
      </c>
      <c r="F54" s="230">
        <v>4253579</v>
      </c>
      <c r="G54" s="90">
        <f t="shared" si="2"/>
        <v>5.0658406136215264E-2</v>
      </c>
      <c r="H54" s="230">
        <v>295181</v>
      </c>
      <c r="I54" s="90">
        <f t="shared" si="3"/>
        <v>-0.17083057113001271</v>
      </c>
    </row>
    <row r="55" spans="1:9" x14ac:dyDescent="0.35">
      <c r="A55" s="229" t="s">
        <v>681</v>
      </c>
      <c r="B55" s="230">
        <v>7282220</v>
      </c>
      <c r="C55" s="90">
        <f t="shared" si="0"/>
        <v>4.7735258161390959E-2</v>
      </c>
      <c r="D55" s="230">
        <v>2693147</v>
      </c>
      <c r="E55" s="90">
        <f t="shared" si="1"/>
        <v>5.8355720153482678E-2</v>
      </c>
      <c r="F55" s="230">
        <v>4301875</v>
      </c>
      <c r="G55" s="90">
        <f t="shared" si="2"/>
        <v>6.2002819746321582E-2</v>
      </c>
      <c r="H55" s="230">
        <v>287198</v>
      </c>
      <c r="I55" s="90">
        <f t="shared" si="3"/>
        <v>-0.1911464846170311</v>
      </c>
    </row>
    <row r="56" spans="1:9" x14ac:dyDescent="0.35">
      <c r="A56" s="229" t="s">
        <v>682</v>
      </c>
      <c r="B56" s="230">
        <v>7327545</v>
      </c>
      <c r="C56" s="90">
        <f t="shared" si="0"/>
        <v>5.4958425319192247E-2</v>
      </c>
      <c r="D56" s="230">
        <v>2690106</v>
      </c>
      <c r="E56" s="90">
        <f t="shared" si="1"/>
        <v>5.5487415868412195E-2</v>
      </c>
      <c r="F56" s="230">
        <v>4351536</v>
      </c>
      <c r="G56" s="90">
        <f t="shared" si="2"/>
        <v>7.6261718764491948E-2</v>
      </c>
      <c r="H56" s="230">
        <v>285903</v>
      </c>
      <c r="I56" s="90">
        <f t="shared" si="3"/>
        <v>-0.19221152025948415</v>
      </c>
    </row>
    <row r="57" spans="1:9" x14ac:dyDescent="0.35">
      <c r="A57" s="229" t="s">
        <v>683</v>
      </c>
      <c r="B57" s="230">
        <v>7368538</v>
      </c>
      <c r="C57" s="90">
        <f t="shared" si="0"/>
        <v>6.1847525908744268E-2</v>
      </c>
      <c r="D57" s="230">
        <v>2692742</v>
      </c>
      <c r="E57" s="90">
        <f t="shared" si="1"/>
        <v>5.3850955620913882E-2</v>
      </c>
      <c r="F57" s="230">
        <v>4391311</v>
      </c>
      <c r="G57" s="90">
        <f t="shared" si="2"/>
        <v>8.8587276900034068E-2</v>
      </c>
      <c r="H57" s="230">
        <v>284485</v>
      </c>
      <c r="I57" s="90">
        <f t="shared" si="3"/>
        <v>-0.18778211427608871</v>
      </c>
    </row>
    <row r="58" spans="1:9" x14ac:dyDescent="0.35">
      <c r="A58" s="229" t="s">
        <v>684</v>
      </c>
      <c r="B58" s="230">
        <v>7409659</v>
      </c>
      <c r="C58" s="90">
        <f t="shared" si="0"/>
        <v>6.9269792214434106E-2</v>
      </c>
      <c r="D58" s="230">
        <v>2686746</v>
      </c>
      <c r="E58" s="90">
        <f t="shared" si="1"/>
        <v>4.9326114286986383E-2</v>
      </c>
      <c r="F58" s="230">
        <v>4438184</v>
      </c>
      <c r="G58" s="90">
        <f t="shared" si="2"/>
        <v>0.10378067757585194</v>
      </c>
      <c r="H58" s="230">
        <v>284729</v>
      </c>
      <c r="I58" s="90">
        <f t="shared" si="3"/>
        <v>-0.18252263840000918</v>
      </c>
    </row>
    <row r="59" spans="1:9" x14ac:dyDescent="0.35">
      <c r="A59" s="229" t="s">
        <v>685</v>
      </c>
      <c r="B59" s="230">
        <v>7467343</v>
      </c>
      <c r="C59" s="90">
        <f t="shared" si="0"/>
        <v>7.627882052062579E-2</v>
      </c>
      <c r="D59" s="230">
        <v>2688137</v>
      </c>
      <c r="E59" s="90">
        <f t="shared" si="1"/>
        <v>4.3297755122396885E-2</v>
      </c>
      <c r="F59" s="230">
        <v>4492769</v>
      </c>
      <c r="G59" s="90">
        <f t="shared" si="2"/>
        <v>0.1191027687074508</v>
      </c>
      <c r="H59" s="230">
        <v>286437</v>
      </c>
      <c r="I59" s="90">
        <f t="shared" si="3"/>
        <v>-0.17433802800661827</v>
      </c>
    </row>
    <row r="60" spans="1:9" x14ac:dyDescent="0.35">
      <c r="A60" s="229" t="s">
        <v>686</v>
      </c>
      <c r="B60" s="230">
        <v>7506943</v>
      </c>
      <c r="C60" s="90">
        <f t="shared" si="0"/>
        <v>7.6212077464919981E-2</v>
      </c>
      <c r="D60" s="230">
        <v>2687110</v>
      </c>
      <c r="E60" s="90">
        <f t="shared" si="1"/>
        <v>3.6725670545387203E-2</v>
      </c>
      <c r="F60" s="230">
        <v>4531946</v>
      </c>
      <c r="G60" s="90">
        <f t="shared" si="2"/>
        <v>0.12236333107140911</v>
      </c>
      <c r="H60" s="230">
        <v>287887</v>
      </c>
      <c r="I60" s="90">
        <f t="shared" si="3"/>
        <v>-0.16689238854258909</v>
      </c>
    </row>
    <row r="61" spans="1:9" x14ac:dyDescent="0.35">
      <c r="A61" s="229" t="s">
        <v>687</v>
      </c>
      <c r="B61" s="230">
        <v>7555898</v>
      </c>
      <c r="C61" s="90">
        <f t="shared" si="0"/>
        <v>8.0064661811265439E-2</v>
      </c>
      <c r="D61" s="230">
        <v>2681780</v>
      </c>
      <c r="E61" s="90">
        <f t="shared" si="1"/>
        <v>3.0811967471024774E-2</v>
      </c>
      <c r="F61" s="230">
        <v>4586699</v>
      </c>
      <c r="G61" s="90">
        <f t="shared" si="2"/>
        <v>0.13138381489573048</v>
      </c>
      <c r="H61" s="230">
        <v>287419</v>
      </c>
      <c r="I61" s="90">
        <f t="shared" si="3"/>
        <v>-0.15490601376641783</v>
      </c>
    </row>
    <row r="62" spans="1:9" x14ac:dyDescent="0.35">
      <c r="A62" s="229" t="s">
        <v>688</v>
      </c>
      <c r="B62" s="230">
        <v>7608971</v>
      </c>
      <c r="C62" s="90">
        <f t="shared" si="0"/>
        <v>8.1586533862287883E-2</v>
      </c>
      <c r="D62" s="230">
        <v>2686883</v>
      </c>
      <c r="E62" s="90">
        <f t="shared" si="1"/>
        <v>2.6332867955591123E-2</v>
      </c>
      <c r="F62" s="230">
        <v>4633817</v>
      </c>
      <c r="G62" s="90">
        <f t="shared" si="2"/>
        <v>0.13474739119010415</v>
      </c>
      <c r="H62" s="230">
        <v>288271</v>
      </c>
      <c r="I62" s="90">
        <f t="shared" si="3"/>
        <v>-0.13561141479533548</v>
      </c>
    </row>
    <row r="63" spans="1:9" x14ac:dyDescent="0.35">
      <c r="A63" s="229" t="s">
        <v>689</v>
      </c>
      <c r="B63" s="230">
        <v>7678444</v>
      </c>
      <c r="C63" s="90">
        <f t="shared" si="0"/>
        <v>8.4575928213643736E-2</v>
      </c>
      <c r="D63" s="230">
        <v>2690537</v>
      </c>
      <c r="E63" s="90">
        <f t="shared" si="1"/>
        <v>2.0101466567634205E-2</v>
      </c>
      <c r="F63" s="230">
        <v>4698506</v>
      </c>
      <c r="G63" s="90">
        <f t="shared" si="2"/>
        <v>0.14135625063310758</v>
      </c>
      <c r="H63" s="230">
        <v>289401</v>
      </c>
      <c r="I63" s="90">
        <f t="shared" si="3"/>
        <v>-0.11105616238066569</v>
      </c>
    </row>
    <row r="64" spans="1:9" x14ac:dyDescent="0.35">
      <c r="A64" s="229" t="s">
        <v>690</v>
      </c>
      <c r="B64" s="230">
        <v>7740278</v>
      </c>
      <c r="C64" s="90">
        <f t="shared" si="0"/>
        <v>8.5155881109320347E-2</v>
      </c>
      <c r="D64" s="230">
        <v>2690923</v>
      </c>
      <c r="E64" s="90">
        <f t="shared" si="1"/>
        <v>1.3328799395073221E-2</v>
      </c>
      <c r="F64" s="230">
        <v>4760333</v>
      </c>
      <c r="G64" s="90">
        <f t="shared" si="2"/>
        <v>0.14358782788765756</v>
      </c>
      <c r="H64" s="230">
        <v>289022</v>
      </c>
      <c r="I64" s="90">
        <f t="shared" si="3"/>
        <v>-8.1636025089446285E-2</v>
      </c>
    </row>
    <row r="65" spans="1:9" x14ac:dyDescent="0.35">
      <c r="A65" s="229" t="s">
        <v>691</v>
      </c>
      <c r="B65" s="230">
        <v>7816620</v>
      </c>
      <c r="C65" s="90">
        <f t="shared" si="0"/>
        <v>8.8113043416526454E-2</v>
      </c>
      <c r="D65" s="230">
        <v>2696785</v>
      </c>
      <c r="E65" s="90">
        <f t="shared" si="1"/>
        <v>8.8046451358048342E-3</v>
      </c>
      <c r="F65" s="230">
        <v>4827541</v>
      </c>
      <c r="G65" s="90">
        <f t="shared" si="2"/>
        <v>0.14681807308168246</v>
      </c>
      <c r="H65" s="230">
        <v>292294</v>
      </c>
      <c r="I65" s="90">
        <f t="shared" si="3"/>
        <v>-2.8568579879690251E-2</v>
      </c>
    </row>
    <row r="66" spans="1:9" x14ac:dyDescent="0.35">
      <c r="A66" s="229" t="s">
        <v>692</v>
      </c>
      <c r="B66" s="230">
        <v>7893646</v>
      </c>
      <c r="C66" s="90">
        <f t="shared" si="0"/>
        <v>9.13975104955283E-2</v>
      </c>
      <c r="D66" s="230">
        <v>2697668</v>
      </c>
      <c r="E66" s="90">
        <f t="shared" si="1"/>
        <v>5.1508209866147209E-3</v>
      </c>
      <c r="F66" s="230">
        <v>4900317</v>
      </c>
      <c r="G66" s="90">
        <f t="shared" si="2"/>
        <v>0.15204560677020457</v>
      </c>
      <c r="H66" s="230">
        <v>295661</v>
      </c>
      <c r="I66" s="90">
        <f t="shared" si="3"/>
        <v>1.6261209224170932E-3</v>
      </c>
    </row>
    <row r="67" spans="1:9" x14ac:dyDescent="0.35">
      <c r="A67" s="229" t="s">
        <v>693</v>
      </c>
      <c r="B67" s="230">
        <v>7940098</v>
      </c>
      <c r="C67" s="90">
        <f t="shared" si="0"/>
        <v>9.0340308312575016E-2</v>
      </c>
      <c r="D67" s="230">
        <v>2684970</v>
      </c>
      <c r="E67" s="90">
        <f t="shared" si="1"/>
        <v>-3.0362249071439473E-3</v>
      </c>
      <c r="F67" s="230">
        <v>4959875</v>
      </c>
      <c r="G67" s="90">
        <f t="shared" si="2"/>
        <v>0.15295655963969199</v>
      </c>
      <c r="H67" s="230">
        <v>295253</v>
      </c>
      <c r="I67" s="90">
        <f t="shared" si="3"/>
        <v>2.8046852693960265E-2</v>
      </c>
    </row>
    <row r="68" spans="1:9" x14ac:dyDescent="0.35">
      <c r="A68" s="229" t="s">
        <v>694</v>
      </c>
      <c r="B68" s="230">
        <v>8009603</v>
      </c>
      <c r="C68" s="90">
        <f t="shared" si="0"/>
        <v>9.3081379916465881E-2</v>
      </c>
      <c r="D68" s="230">
        <v>2677174</v>
      </c>
      <c r="E68" s="90">
        <f t="shared" si="1"/>
        <v>-4.8072455137455547E-3</v>
      </c>
      <c r="F68" s="230">
        <v>5041220</v>
      </c>
      <c r="G68" s="90">
        <f t="shared" si="2"/>
        <v>0.15849208187637653</v>
      </c>
      <c r="H68" s="230">
        <v>291209</v>
      </c>
      <c r="I68" s="90">
        <f t="shared" si="3"/>
        <v>1.8558741950941402E-2</v>
      </c>
    </row>
    <row r="69" spans="1:9" x14ac:dyDescent="0.35">
      <c r="A69" s="229" t="s">
        <v>695</v>
      </c>
      <c r="B69" s="230">
        <v>8103356</v>
      </c>
      <c r="C69" s="90">
        <f t="shared" si="0"/>
        <v>9.9723717242144919E-2</v>
      </c>
      <c r="D69" s="230">
        <v>2665139</v>
      </c>
      <c r="E69" s="90">
        <f t="shared" si="1"/>
        <v>-1.0250889242266805E-2</v>
      </c>
      <c r="F69" s="230">
        <v>5147546</v>
      </c>
      <c r="G69" s="90">
        <f t="shared" si="2"/>
        <v>0.17221166981796551</v>
      </c>
      <c r="H69" s="230">
        <v>290671</v>
      </c>
      <c r="I69" s="90">
        <f t="shared" si="3"/>
        <v>2.1744555951983408E-2</v>
      </c>
    </row>
    <row r="70" spans="1:9" x14ac:dyDescent="0.35">
      <c r="A70" s="229" t="s">
        <v>696</v>
      </c>
      <c r="B70" s="230">
        <v>8194281</v>
      </c>
      <c r="C70" s="90">
        <f t="shared" si="0"/>
        <v>0.10589178260430068</v>
      </c>
      <c r="D70" s="230">
        <v>2662466</v>
      </c>
      <c r="E70" s="90">
        <f t="shared" si="1"/>
        <v>-9.0369539956512458E-3</v>
      </c>
      <c r="F70" s="230">
        <v>5242077</v>
      </c>
      <c r="G70" s="90">
        <f t="shared" si="2"/>
        <v>0.18113106621987732</v>
      </c>
      <c r="H70" s="230">
        <v>289738</v>
      </c>
      <c r="I70" s="90">
        <f t="shared" si="3"/>
        <v>1.7592166586473452E-2</v>
      </c>
    </row>
    <row r="71" spans="1:9" x14ac:dyDescent="0.35">
      <c r="A71" s="229" t="s">
        <v>697</v>
      </c>
      <c r="B71" s="230">
        <v>8248003</v>
      </c>
      <c r="C71" s="90">
        <f t="shared" si="0"/>
        <v>0.10454320901021956</v>
      </c>
      <c r="D71" s="230">
        <v>2646670</v>
      </c>
      <c r="E71" s="90">
        <f t="shared" si="1"/>
        <v>-1.5425925092359504E-2</v>
      </c>
      <c r="F71" s="230">
        <v>5315241</v>
      </c>
      <c r="G71" s="90">
        <f t="shared" si="2"/>
        <v>0.18306572182990044</v>
      </c>
      <c r="H71" s="230">
        <v>286092</v>
      </c>
      <c r="I71" s="90">
        <f t="shared" si="3"/>
        <v>-1.2044533352883881E-3</v>
      </c>
    </row>
    <row r="72" spans="1:9" x14ac:dyDescent="0.35">
      <c r="A72" s="229" t="s">
        <v>698</v>
      </c>
      <c r="B72" s="230">
        <v>8305679</v>
      </c>
      <c r="C72" s="90">
        <f t="shared" si="0"/>
        <v>0.10639963564396319</v>
      </c>
      <c r="D72" s="230">
        <v>2633686</v>
      </c>
      <c r="E72" s="90">
        <f t="shared" si="1"/>
        <v>-1.9881582815738843E-2</v>
      </c>
      <c r="F72" s="230">
        <v>5391691</v>
      </c>
      <c r="G72" s="90">
        <f t="shared" si="2"/>
        <v>0.18970768848525557</v>
      </c>
      <c r="H72" s="230">
        <v>280302</v>
      </c>
      <c r="I72" s="90">
        <f t="shared" si="3"/>
        <v>-2.6347143149916461E-2</v>
      </c>
    </row>
    <row r="73" spans="1:9" x14ac:dyDescent="0.35">
      <c r="A73" s="229" t="s">
        <v>699</v>
      </c>
      <c r="B73" s="230">
        <v>8398005</v>
      </c>
      <c r="C73" s="90">
        <f t="shared" si="0"/>
        <v>0.11145028691493718</v>
      </c>
      <c r="D73" s="230">
        <v>2634305</v>
      </c>
      <c r="E73" s="90">
        <f t="shared" si="1"/>
        <v>-1.7702794412666215E-2</v>
      </c>
      <c r="F73" s="230">
        <v>5495237</v>
      </c>
      <c r="G73" s="90">
        <f t="shared" si="2"/>
        <v>0.1980810164346952</v>
      </c>
      <c r="H73" s="230">
        <v>268463</v>
      </c>
      <c r="I73" s="90">
        <f t="shared" si="3"/>
        <v>-6.5952494441912327E-2</v>
      </c>
    </row>
    <row r="74" spans="1:9" x14ac:dyDescent="0.35">
      <c r="A74" s="229" t="s">
        <v>700</v>
      </c>
      <c r="B74" s="230">
        <v>8450178</v>
      </c>
      <c r="C74" s="90">
        <f t="shared" si="0"/>
        <v>0.11055463347146414</v>
      </c>
      <c r="D74" s="230">
        <v>2613138</v>
      </c>
      <c r="E74" s="90">
        <f t="shared" si="1"/>
        <v>-2.7446301160117505E-2</v>
      </c>
      <c r="F74" s="230">
        <v>5578238</v>
      </c>
      <c r="G74" s="90">
        <f t="shared" si="2"/>
        <v>0.20381059502349791</v>
      </c>
      <c r="H74" s="230">
        <v>258802</v>
      </c>
      <c r="I74" s="90">
        <f t="shared" si="3"/>
        <v>-0.1022267241588644</v>
      </c>
    </row>
    <row r="75" spans="1:9" x14ac:dyDescent="0.35">
      <c r="A75" s="229" t="s">
        <v>701</v>
      </c>
      <c r="B75" s="230">
        <v>8497010</v>
      </c>
      <c r="C75" s="90">
        <f t="shared" si="0"/>
        <v>0.10660571334504751</v>
      </c>
      <c r="D75" s="230">
        <v>2598732</v>
      </c>
      <c r="E75" s="90">
        <f t="shared" si="1"/>
        <v>-3.4121441184417831E-2</v>
      </c>
      <c r="F75" s="230">
        <v>5650031</v>
      </c>
      <c r="G75" s="90">
        <f t="shared" si="2"/>
        <v>0.20251650205405719</v>
      </c>
      <c r="H75" s="230">
        <v>248247</v>
      </c>
      <c r="I75" s="90">
        <f t="shared" si="3"/>
        <v>-0.1422040697855225</v>
      </c>
    </row>
    <row r="76" spans="1:9" x14ac:dyDescent="0.35">
      <c r="A76" s="229" t="s">
        <v>702</v>
      </c>
      <c r="B76" s="230">
        <v>8549678</v>
      </c>
      <c r="C76" s="90">
        <f t="shared" si="0"/>
        <v>0.10456988754150691</v>
      </c>
      <c r="D76" s="230">
        <v>2586588</v>
      </c>
      <c r="E76" s="90">
        <f t="shared" si="1"/>
        <v>-3.8772941477701148E-2</v>
      </c>
      <c r="F76" s="230">
        <v>5726803</v>
      </c>
      <c r="G76" s="90">
        <f t="shared" si="2"/>
        <v>0.20302571269698991</v>
      </c>
      <c r="H76" s="230">
        <v>236287</v>
      </c>
      <c r="I76" s="90">
        <f t="shared" si="3"/>
        <v>-0.18246015874224109</v>
      </c>
    </row>
    <row r="77" spans="1:9" x14ac:dyDescent="0.35">
      <c r="A77" s="229" t="s">
        <v>703</v>
      </c>
      <c r="B77" s="230">
        <v>8581846</v>
      </c>
      <c r="C77" s="90">
        <f t="shared" si="0"/>
        <v>9.7897300879408233E-2</v>
      </c>
      <c r="D77" s="230">
        <v>2573299</v>
      </c>
      <c r="E77" s="90">
        <f t="shared" si="1"/>
        <v>-4.5790079668939124E-2</v>
      </c>
      <c r="F77" s="230">
        <v>5784908</v>
      </c>
      <c r="G77" s="90">
        <f t="shared" si="2"/>
        <v>0.19831359277942953</v>
      </c>
      <c r="H77" s="230">
        <v>223639</v>
      </c>
      <c r="I77" s="90">
        <f t="shared" si="3"/>
        <v>-0.23488337085263467</v>
      </c>
    </row>
    <row r="78" spans="1:9" x14ac:dyDescent="0.35">
      <c r="A78" s="229" t="s">
        <v>704</v>
      </c>
      <c r="B78" s="230">
        <v>8600528</v>
      </c>
      <c r="C78" s="90">
        <f t="shared" si="0"/>
        <v>8.955076019370517E-2</v>
      </c>
      <c r="D78" s="230">
        <v>2556420</v>
      </c>
      <c r="E78" s="90">
        <f t="shared" si="1"/>
        <v>-5.2359296992810084E-2</v>
      </c>
      <c r="F78" s="230">
        <v>5831628</v>
      </c>
      <c r="G78" s="90">
        <f t="shared" si="2"/>
        <v>0.19005117424036036</v>
      </c>
      <c r="H78" s="230">
        <v>212480</v>
      </c>
      <c r="I78" s="90">
        <f t="shared" si="3"/>
        <v>-0.28133910120036121</v>
      </c>
    </row>
    <row r="79" spans="1:9" x14ac:dyDescent="0.35">
      <c r="A79" s="229" t="s">
        <v>705</v>
      </c>
      <c r="B79" s="230">
        <v>8631701</v>
      </c>
      <c r="C79" s="90">
        <f t="shared" si="0"/>
        <v>8.7102577323352942E-2</v>
      </c>
      <c r="D79" s="230">
        <v>2554351</v>
      </c>
      <c r="E79" s="90">
        <f t="shared" si="1"/>
        <v>-4.8648215808742741E-2</v>
      </c>
      <c r="F79" s="230">
        <v>5873756</v>
      </c>
      <c r="G79" s="90">
        <f t="shared" si="2"/>
        <v>0.18425484513218579</v>
      </c>
      <c r="H79" s="230">
        <v>203594</v>
      </c>
      <c r="I79" s="90">
        <f t="shared" si="3"/>
        <v>-0.31044223090027873</v>
      </c>
    </row>
    <row r="80" spans="1:9" x14ac:dyDescent="0.35">
      <c r="A80" s="229" t="s">
        <v>706</v>
      </c>
      <c r="B80" s="230">
        <v>8622789</v>
      </c>
      <c r="C80" s="90">
        <f t="shared" si="0"/>
        <v>7.6556353666967017E-2</v>
      </c>
      <c r="D80" s="230">
        <v>2558113</v>
      </c>
      <c r="E80" s="90">
        <f t="shared" si="1"/>
        <v>-4.4472641673645417E-2</v>
      </c>
      <c r="F80" s="230">
        <v>5865297</v>
      </c>
      <c r="G80" s="90">
        <f t="shared" si="2"/>
        <v>0.16346777169018611</v>
      </c>
      <c r="H80" s="230">
        <v>199379</v>
      </c>
      <c r="I80" s="90">
        <f t="shared" si="3"/>
        <v>-0.31534052862377193</v>
      </c>
    </row>
    <row r="81" spans="1:9" x14ac:dyDescent="0.35">
      <c r="A81" s="229" t="s">
        <v>707</v>
      </c>
      <c r="B81" s="230">
        <v>8590562</v>
      </c>
      <c r="C81" s="90">
        <f t="shared" si="0"/>
        <v>6.0123978262833326E-2</v>
      </c>
      <c r="D81" s="230">
        <v>2559846</v>
      </c>
      <c r="E81" s="90">
        <f t="shared" si="1"/>
        <v>-3.950750786356734E-2</v>
      </c>
      <c r="F81" s="230">
        <v>5836735</v>
      </c>
      <c r="G81" s="90">
        <f t="shared" si="2"/>
        <v>0.13388690455607391</v>
      </c>
      <c r="H81" s="230">
        <v>193981</v>
      </c>
      <c r="I81" s="90">
        <f t="shared" si="3"/>
        <v>-0.33264412342476546</v>
      </c>
    </row>
    <row r="82" spans="1:9" x14ac:dyDescent="0.35">
      <c r="A82" s="229" t="s">
        <v>708</v>
      </c>
      <c r="B82" s="230">
        <v>8574708</v>
      </c>
      <c r="C82" s="90">
        <f t="shared" si="0"/>
        <v>4.6425915830809315E-2</v>
      </c>
      <c r="D82" s="230">
        <v>2563976</v>
      </c>
      <c r="E82" s="90">
        <f t="shared" si="1"/>
        <v>-3.6992021682154812E-2</v>
      </c>
      <c r="F82" s="230">
        <v>5821848</v>
      </c>
      <c r="G82" s="90">
        <f t="shared" si="2"/>
        <v>0.11059948184660393</v>
      </c>
      <c r="H82" s="230">
        <v>188884</v>
      </c>
      <c r="I82" s="90">
        <f t="shared" si="3"/>
        <v>-0.34808689229579826</v>
      </c>
    </row>
    <row r="83" spans="1:9" x14ac:dyDescent="0.35">
      <c r="A83" s="229" t="s">
        <v>709</v>
      </c>
      <c r="B83" s="230">
        <v>8550871</v>
      </c>
      <c r="C83" s="90">
        <f t="shared" si="0"/>
        <v>3.672016123175513E-2</v>
      </c>
      <c r="D83" s="230">
        <v>2564943</v>
      </c>
      <c r="E83" s="90">
        <f t="shared" si="1"/>
        <v>-3.0879180252921596E-2</v>
      </c>
      <c r="F83" s="230">
        <v>5803028</v>
      </c>
      <c r="G83" s="90">
        <f t="shared" si="2"/>
        <v>9.1771379698493444E-2</v>
      </c>
      <c r="H83" s="230">
        <v>182900</v>
      </c>
      <c r="I83" s="90">
        <f t="shared" si="3"/>
        <v>-0.36069516099716176</v>
      </c>
    </row>
    <row r="84" spans="1:9" x14ac:dyDescent="0.35">
      <c r="A84" s="229" t="s">
        <v>710</v>
      </c>
      <c r="B84" s="230">
        <v>8547876</v>
      </c>
      <c r="C84" s="90">
        <f t="shared" si="0"/>
        <v>2.9160409401808089E-2</v>
      </c>
      <c r="D84" s="230">
        <v>2562994</v>
      </c>
      <c r="E84" s="90">
        <f t="shared" si="1"/>
        <v>-2.6841468572943016E-2</v>
      </c>
      <c r="F84" s="230">
        <v>5805898</v>
      </c>
      <c r="G84" s="90">
        <f t="shared" si="2"/>
        <v>7.6823208154918374E-2</v>
      </c>
      <c r="H84" s="230">
        <v>178984</v>
      </c>
      <c r="I84" s="90">
        <f t="shared" si="3"/>
        <v>-0.36146013942105298</v>
      </c>
    </row>
    <row r="85" spans="1:9" x14ac:dyDescent="0.35">
      <c r="A85" s="229" t="s">
        <v>711</v>
      </c>
      <c r="B85" s="230">
        <v>8538431</v>
      </c>
      <c r="C85" s="90">
        <f t="shared" si="0"/>
        <v>1.672135227354592E-2</v>
      </c>
      <c r="D85" s="230">
        <v>2549562</v>
      </c>
      <c r="E85" s="90">
        <f t="shared" si="1"/>
        <v>-3.2169016116205221E-2</v>
      </c>
      <c r="F85" s="230">
        <v>5805465</v>
      </c>
      <c r="G85" s="90">
        <f t="shared" si="2"/>
        <v>5.6453980055819246E-2</v>
      </c>
      <c r="H85" s="230">
        <v>183404</v>
      </c>
      <c r="I85" s="90">
        <f t="shared" si="3"/>
        <v>-0.31683695704808484</v>
      </c>
    </row>
    <row r="86" spans="1:9" x14ac:dyDescent="0.35">
      <c r="A86" s="229" t="s">
        <v>712</v>
      </c>
      <c r="B86" s="230">
        <v>8584381</v>
      </c>
      <c r="C86" s="90">
        <f t="shared" ref="C86:C135" si="4">(B86-B74)/B74</f>
        <v>1.5881677285377895E-2</v>
      </c>
      <c r="D86" s="230">
        <v>2559866</v>
      </c>
      <c r="E86" s="90">
        <f t="shared" ref="E86:E135" si="5">(D86-D74)/D74</f>
        <v>-2.0386217643308543E-2</v>
      </c>
      <c r="F86" s="230">
        <v>5839422</v>
      </c>
      <c r="G86" s="90">
        <f t="shared" ref="G86:G135" si="6">(F86-F74)/F74</f>
        <v>4.6821953455553525E-2</v>
      </c>
      <c r="H86" s="230">
        <v>185093</v>
      </c>
      <c r="I86" s="90">
        <f t="shared" ref="I86:I135" si="7">(H86-H74)/H74</f>
        <v>-0.28480846361310963</v>
      </c>
    </row>
    <row r="87" spans="1:9" x14ac:dyDescent="0.35">
      <c r="A87" s="229" t="s">
        <v>713</v>
      </c>
      <c r="B87" s="230">
        <v>8624176</v>
      </c>
      <c r="C87" s="90">
        <f t="shared" si="4"/>
        <v>1.4965970382522793E-2</v>
      </c>
      <c r="D87" s="230">
        <v>2554775</v>
      </c>
      <c r="E87" s="90">
        <f t="shared" si="5"/>
        <v>-1.6914787673373014E-2</v>
      </c>
      <c r="F87" s="230">
        <v>5882882</v>
      </c>
      <c r="G87" s="90">
        <f t="shared" si="6"/>
        <v>4.12123402508765E-2</v>
      </c>
      <c r="H87" s="230">
        <v>186519</v>
      </c>
      <c r="I87" s="90">
        <f t="shared" si="7"/>
        <v>-0.24865557287701362</v>
      </c>
    </row>
    <row r="88" spans="1:9" x14ac:dyDescent="0.35">
      <c r="A88" s="229" t="s">
        <v>714</v>
      </c>
      <c r="B88" s="230">
        <v>8686003</v>
      </c>
      <c r="C88" s="90">
        <f t="shared" si="4"/>
        <v>1.5945044947891604E-2</v>
      </c>
      <c r="D88" s="230">
        <v>2548244</v>
      </c>
      <c r="E88" s="90">
        <f t="shared" si="5"/>
        <v>-1.4824162178128097E-2</v>
      </c>
      <c r="F88" s="230">
        <v>5949832</v>
      </c>
      <c r="G88" s="90">
        <f t="shared" si="6"/>
        <v>3.8944765517514746E-2</v>
      </c>
      <c r="H88" s="230">
        <v>187927</v>
      </c>
      <c r="I88" s="90">
        <f t="shared" si="7"/>
        <v>-0.20466635913105671</v>
      </c>
    </row>
    <row r="89" spans="1:9" x14ac:dyDescent="0.35">
      <c r="A89" s="229" t="s">
        <v>715</v>
      </c>
      <c r="B89" s="230">
        <v>8757582</v>
      </c>
      <c r="C89" s="90">
        <f t="shared" si="4"/>
        <v>2.0477645485598321E-2</v>
      </c>
      <c r="D89" s="230">
        <v>2538340</v>
      </c>
      <c r="E89" s="90">
        <f t="shared" si="5"/>
        <v>-1.3585284881391553E-2</v>
      </c>
      <c r="F89" s="230">
        <v>6029805</v>
      </c>
      <c r="G89" s="90">
        <f t="shared" si="6"/>
        <v>4.2333776094624152E-2</v>
      </c>
      <c r="H89" s="230">
        <v>189437</v>
      </c>
      <c r="I89" s="90">
        <f t="shared" si="7"/>
        <v>-0.15293396947759558</v>
      </c>
    </row>
    <row r="90" spans="1:9" x14ac:dyDescent="0.35">
      <c r="A90" s="229" t="s">
        <v>716</v>
      </c>
      <c r="B90" s="230">
        <v>8811494</v>
      </c>
      <c r="C90" s="90">
        <f t="shared" si="4"/>
        <v>2.4529424240000149E-2</v>
      </c>
      <c r="D90" s="230">
        <v>2530909</v>
      </c>
      <c r="E90" s="90">
        <f t="shared" si="5"/>
        <v>-9.9791896480234069E-3</v>
      </c>
      <c r="F90" s="230">
        <v>6093357</v>
      </c>
      <c r="G90" s="90">
        <f t="shared" si="6"/>
        <v>4.4880949196347913E-2</v>
      </c>
      <c r="H90" s="230">
        <v>187228</v>
      </c>
      <c r="I90" s="90">
        <f t="shared" si="7"/>
        <v>-0.11884412650602409</v>
      </c>
    </row>
    <row r="91" spans="1:9" x14ac:dyDescent="0.35">
      <c r="A91" s="229" t="s">
        <v>717</v>
      </c>
      <c r="B91" s="230">
        <v>8861958</v>
      </c>
      <c r="C91" s="90">
        <f t="shared" si="4"/>
        <v>2.6675738652207716E-2</v>
      </c>
      <c r="D91" s="230">
        <v>2520879</v>
      </c>
      <c r="E91" s="90">
        <f t="shared" si="5"/>
        <v>-1.3103915632581427E-2</v>
      </c>
      <c r="F91" s="230">
        <v>6156111</v>
      </c>
      <c r="G91" s="90">
        <f t="shared" si="6"/>
        <v>4.807060422666519E-2</v>
      </c>
      <c r="H91" s="230">
        <v>184968</v>
      </c>
      <c r="I91" s="90">
        <f t="shared" si="7"/>
        <v>-9.1485996640372505E-2</v>
      </c>
    </row>
    <row r="92" spans="1:9" x14ac:dyDescent="0.35">
      <c r="A92" s="229" t="s">
        <v>718</v>
      </c>
      <c r="B92" s="230">
        <v>8908861</v>
      </c>
      <c r="C92" s="90">
        <f t="shared" si="4"/>
        <v>3.3176272781347195E-2</v>
      </c>
      <c r="D92" s="230">
        <v>2514428</v>
      </c>
      <c r="E92" s="90">
        <f t="shared" si="5"/>
        <v>-1.707704077185019E-2</v>
      </c>
      <c r="F92" s="230">
        <v>6209442</v>
      </c>
      <c r="G92" s="90">
        <f t="shared" si="6"/>
        <v>5.8674778105865737E-2</v>
      </c>
      <c r="H92" s="230">
        <v>184991</v>
      </c>
      <c r="I92" s="90">
        <f t="shared" si="7"/>
        <v>-7.2164069435597528E-2</v>
      </c>
    </row>
    <row r="93" spans="1:9" x14ac:dyDescent="0.35">
      <c r="A93" s="229" t="s">
        <v>719</v>
      </c>
      <c r="B93" s="230">
        <v>8966064</v>
      </c>
      <c r="C93" s="90">
        <f t="shared" si="4"/>
        <v>4.371099352987616E-2</v>
      </c>
      <c r="D93" s="230">
        <v>2511261</v>
      </c>
      <c r="E93" s="90">
        <f t="shared" si="5"/>
        <v>-1.8979657370013666E-2</v>
      </c>
      <c r="F93" s="230">
        <v>6268960</v>
      </c>
      <c r="G93" s="90">
        <f t="shared" si="6"/>
        <v>7.4052531081160958E-2</v>
      </c>
      <c r="H93" s="230">
        <v>185843</v>
      </c>
      <c r="I93" s="90">
        <f t="shared" si="7"/>
        <v>-4.1952562364355274E-2</v>
      </c>
    </row>
    <row r="94" spans="1:9" x14ac:dyDescent="0.35">
      <c r="A94" s="229" t="s">
        <v>720</v>
      </c>
      <c r="B94" s="230">
        <v>9006365</v>
      </c>
      <c r="C94" s="90">
        <f t="shared" si="4"/>
        <v>5.0340722972723968E-2</v>
      </c>
      <c r="D94" s="230">
        <v>2510151</v>
      </c>
      <c r="E94" s="90">
        <f t="shared" si="5"/>
        <v>-2.0992786203927027E-2</v>
      </c>
      <c r="F94" s="230">
        <v>6310430</v>
      </c>
      <c r="G94" s="90">
        <f t="shared" si="6"/>
        <v>8.3922149805353896E-2</v>
      </c>
      <c r="H94" s="230">
        <v>185784</v>
      </c>
      <c r="I94" s="90">
        <f t="shared" si="7"/>
        <v>-1.6412189491963321E-2</v>
      </c>
    </row>
    <row r="95" spans="1:9" x14ac:dyDescent="0.35">
      <c r="A95" s="229" t="s">
        <v>721</v>
      </c>
      <c r="B95" s="230">
        <v>9068178</v>
      </c>
      <c r="C95" s="90">
        <f t="shared" si="4"/>
        <v>6.0497579720241362E-2</v>
      </c>
      <c r="D95" s="230">
        <v>2509636</v>
      </c>
      <c r="E95" s="90">
        <f t="shared" si="5"/>
        <v>-2.156266240614314E-2</v>
      </c>
      <c r="F95" s="230">
        <v>6373870</v>
      </c>
      <c r="G95" s="90">
        <f t="shared" si="6"/>
        <v>9.8369678726347692E-2</v>
      </c>
      <c r="H95" s="230">
        <v>184672</v>
      </c>
      <c r="I95" s="90">
        <f t="shared" si="7"/>
        <v>9.6883542919628217E-3</v>
      </c>
    </row>
    <row r="96" spans="1:9" x14ac:dyDescent="0.35">
      <c r="A96" s="229" t="s">
        <v>722</v>
      </c>
      <c r="B96" s="230">
        <v>9106816</v>
      </c>
      <c r="C96" s="90">
        <f t="shared" si="4"/>
        <v>6.5389343504749023E-2</v>
      </c>
      <c r="D96" s="230">
        <v>2509755</v>
      </c>
      <c r="E96" s="90">
        <f t="shared" si="5"/>
        <v>-2.0772190648905148E-2</v>
      </c>
      <c r="F96" s="230">
        <v>6411554</v>
      </c>
      <c r="G96" s="90">
        <f t="shared" si="6"/>
        <v>0.10431736830374905</v>
      </c>
      <c r="H96" s="230">
        <v>185507</v>
      </c>
      <c r="I96" s="90">
        <f t="shared" si="7"/>
        <v>3.6444598399856969E-2</v>
      </c>
    </row>
    <row r="97" spans="1:9" x14ac:dyDescent="0.35">
      <c r="A97" s="229" t="s">
        <v>723</v>
      </c>
      <c r="B97" s="230">
        <v>9158090</v>
      </c>
      <c r="C97" s="90">
        <f t="shared" si="4"/>
        <v>7.2572935238335939E-2</v>
      </c>
      <c r="D97" s="230">
        <v>2516538</v>
      </c>
      <c r="E97" s="90">
        <f t="shared" si="5"/>
        <v>-1.295281307142168E-2</v>
      </c>
      <c r="F97" s="230">
        <v>6455146</v>
      </c>
      <c r="G97" s="90">
        <f t="shared" si="6"/>
        <v>0.11190852067836082</v>
      </c>
      <c r="H97" s="230">
        <v>186406</v>
      </c>
      <c r="I97" s="90">
        <f t="shared" si="7"/>
        <v>1.6368236243484331E-2</v>
      </c>
    </row>
    <row r="98" spans="1:9" x14ac:dyDescent="0.35">
      <c r="A98" s="229" t="s">
        <v>724</v>
      </c>
      <c r="B98" s="230">
        <v>9197400</v>
      </c>
      <c r="C98" s="90">
        <f t="shared" si="4"/>
        <v>7.1410973021817176E-2</v>
      </c>
      <c r="D98" s="230">
        <v>2506174</v>
      </c>
      <c r="E98" s="90">
        <f t="shared" si="5"/>
        <v>-2.0974535385836601E-2</v>
      </c>
      <c r="F98" s="230">
        <v>6505020</v>
      </c>
      <c r="G98" s="90">
        <f t="shared" si="6"/>
        <v>0.1139835415217465</v>
      </c>
      <c r="H98" s="230">
        <v>186206</v>
      </c>
      <c r="I98" s="90">
        <f t="shared" si="7"/>
        <v>6.0131933676584202E-3</v>
      </c>
    </row>
    <row r="99" spans="1:9" x14ac:dyDescent="0.35">
      <c r="A99" s="229" t="s">
        <v>725</v>
      </c>
      <c r="B99" s="230">
        <v>9198218</v>
      </c>
      <c r="C99" s="90">
        <f t="shared" si="4"/>
        <v>6.6561953281101871E-2</v>
      </c>
      <c r="D99" s="230">
        <v>2502725</v>
      </c>
      <c r="E99" s="90">
        <f t="shared" si="5"/>
        <v>-2.0373614114745916E-2</v>
      </c>
      <c r="F99" s="230">
        <v>6508170</v>
      </c>
      <c r="G99" s="90">
        <f t="shared" si="6"/>
        <v>0.1062894003313342</v>
      </c>
      <c r="H99" s="230">
        <v>187323</v>
      </c>
      <c r="I99" s="90">
        <f t="shared" si="7"/>
        <v>4.3105528123140273E-3</v>
      </c>
    </row>
    <row r="100" spans="1:9" x14ac:dyDescent="0.35">
      <c r="A100" s="229" t="s">
        <v>726</v>
      </c>
      <c r="B100" s="230">
        <v>9168301</v>
      </c>
      <c r="C100" s="90">
        <f t="shared" si="4"/>
        <v>5.5525884575448568E-2</v>
      </c>
      <c r="D100" s="230">
        <v>2508786</v>
      </c>
      <c r="E100" s="90">
        <f t="shared" si="5"/>
        <v>-1.5484388465154828E-2</v>
      </c>
      <c r="F100" s="230">
        <v>6471199</v>
      </c>
      <c r="G100" s="90">
        <f t="shared" si="6"/>
        <v>8.7627180061554677E-2</v>
      </c>
      <c r="H100" s="230">
        <v>188316</v>
      </c>
      <c r="I100" s="90">
        <f t="shared" si="7"/>
        <v>2.0699526943972926E-3</v>
      </c>
    </row>
    <row r="101" spans="1:9" x14ac:dyDescent="0.35">
      <c r="A101" s="229" t="s">
        <v>727</v>
      </c>
      <c r="B101" s="230">
        <v>9135807</v>
      </c>
      <c r="C101" s="90">
        <f t="shared" si="4"/>
        <v>4.3188291014574574E-2</v>
      </c>
      <c r="D101" s="230">
        <v>2506086</v>
      </c>
      <c r="E101" s="90">
        <f t="shared" si="5"/>
        <v>-1.2706729594932121E-2</v>
      </c>
      <c r="F101" s="230">
        <v>6438514</v>
      </c>
      <c r="G101" s="90">
        <f t="shared" si="6"/>
        <v>6.7781462252925265E-2</v>
      </c>
      <c r="H101" s="230">
        <v>191207</v>
      </c>
      <c r="I101" s="90">
        <f t="shared" si="7"/>
        <v>9.3434756673722655E-3</v>
      </c>
    </row>
    <row r="102" spans="1:9" x14ac:dyDescent="0.35">
      <c r="A102" s="229" t="s">
        <v>728</v>
      </c>
      <c r="B102" s="230">
        <v>9105123</v>
      </c>
      <c r="C102" s="90">
        <f t="shared" si="4"/>
        <v>3.3323406904663386E-2</v>
      </c>
      <c r="D102" s="230">
        <v>2493037</v>
      </c>
      <c r="E102" s="90">
        <f t="shared" si="5"/>
        <v>-1.4963793640940864E-2</v>
      </c>
      <c r="F102" s="230">
        <v>6416934</v>
      </c>
      <c r="G102" s="90">
        <f t="shared" si="6"/>
        <v>5.3103240135117635E-2</v>
      </c>
      <c r="H102" s="230">
        <v>195152</v>
      </c>
      <c r="I102" s="90">
        <f t="shared" si="7"/>
        <v>4.2322729506270432E-2</v>
      </c>
    </row>
    <row r="103" spans="1:9" x14ac:dyDescent="0.35">
      <c r="A103" s="229" t="s">
        <v>729</v>
      </c>
      <c r="B103" s="230">
        <v>9070644</v>
      </c>
      <c r="C103" s="90">
        <f t="shared" si="4"/>
        <v>2.3548520541397285E-2</v>
      </c>
      <c r="D103" s="230">
        <v>2486033</v>
      </c>
      <c r="E103" s="90">
        <f t="shared" si="5"/>
        <v>-1.3822956199008361E-2</v>
      </c>
      <c r="F103" s="230">
        <v>6384105</v>
      </c>
      <c r="G103" s="90">
        <f t="shared" si="6"/>
        <v>3.7035394585965067E-2</v>
      </c>
      <c r="H103" s="230">
        <v>200506</v>
      </c>
      <c r="I103" s="90">
        <f t="shared" si="7"/>
        <v>8.4003719562302667E-2</v>
      </c>
    </row>
    <row r="104" spans="1:9" x14ac:dyDescent="0.35">
      <c r="A104" s="229" t="s">
        <v>730</v>
      </c>
      <c r="B104" s="230">
        <v>8998785</v>
      </c>
      <c r="C104" s="90">
        <f t="shared" si="4"/>
        <v>1.0093770685163907E-2</v>
      </c>
      <c r="D104" s="230">
        <v>2472736</v>
      </c>
      <c r="E104" s="90">
        <f t="shared" si="5"/>
        <v>-1.6581107114620103E-2</v>
      </c>
      <c r="F104" s="230">
        <v>6324452</v>
      </c>
      <c r="G104" s="90">
        <f t="shared" si="6"/>
        <v>1.852179310153795E-2</v>
      </c>
      <c r="H104" s="230">
        <v>201597</v>
      </c>
      <c r="I104" s="90">
        <f t="shared" si="7"/>
        <v>8.9766529182500776E-2</v>
      </c>
    </row>
    <row r="105" spans="1:9" x14ac:dyDescent="0.35">
      <c r="A105" s="229" t="s">
        <v>731</v>
      </c>
      <c r="B105" s="230">
        <v>8937599</v>
      </c>
      <c r="C105" s="90">
        <f t="shared" si="4"/>
        <v>-3.1747486968640866E-3</v>
      </c>
      <c r="D105" s="230">
        <v>2455259</v>
      </c>
      <c r="E105" s="90">
        <f t="shared" si="5"/>
        <v>-2.2300350302099224E-2</v>
      </c>
      <c r="F105" s="230">
        <v>6278563</v>
      </c>
      <c r="G105" s="90">
        <f t="shared" si="6"/>
        <v>1.5318330313161992E-3</v>
      </c>
      <c r="H105" s="230">
        <v>203777</v>
      </c>
      <c r="I105" s="90">
        <f t="shared" si="7"/>
        <v>9.650080982334551E-2</v>
      </c>
    </row>
    <row r="106" spans="1:9" x14ac:dyDescent="0.35">
      <c r="A106" s="229" t="s">
        <v>732</v>
      </c>
      <c r="B106" s="230">
        <v>8891906</v>
      </c>
      <c r="C106" s="90">
        <f t="shared" si="4"/>
        <v>-1.2708678806599556E-2</v>
      </c>
      <c r="D106" s="230">
        <v>2434782</v>
      </c>
      <c r="E106" s="90">
        <f t="shared" si="5"/>
        <v>-3.002568371384829E-2</v>
      </c>
      <c r="F106" s="230">
        <v>6252684</v>
      </c>
      <c r="G106" s="90">
        <f t="shared" si="6"/>
        <v>-9.1508819525769249E-3</v>
      </c>
      <c r="H106" s="230">
        <v>204440</v>
      </c>
      <c r="I106" s="90">
        <f t="shared" si="7"/>
        <v>0.10041768935968652</v>
      </c>
    </row>
    <row r="107" spans="1:9" x14ac:dyDescent="0.35">
      <c r="A107" s="229" t="s">
        <v>733</v>
      </c>
      <c r="B107" s="230">
        <v>8817433</v>
      </c>
      <c r="C107" s="90">
        <f t="shared" si="4"/>
        <v>-2.7651089336799519E-2</v>
      </c>
      <c r="D107" s="230">
        <v>2409739</v>
      </c>
      <c r="E107" s="90">
        <f t="shared" si="5"/>
        <v>-3.9805374165815283E-2</v>
      </c>
      <c r="F107" s="230">
        <v>6200823</v>
      </c>
      <c r="G107" s="90">
        <f t="shared" si="6"/>
        <v>-2.7149439822274378E-2</v>
      </c>
      <c r="H107" s="230">
        <v>206871</v>
      </c>
      <c r="I107" s="90">
        <f t="shared" si="7"/>
        <v>0.12020771963264598</v>
      </c>
    </row>
    <row r="108" spans="1:9" x14ac:dyDescent="0.35">
      <c r="A108" s="229" t="s">
        <v>734</v>
      </c>
      <c r="B108" s="230">
        <v>8415114</v>
      </c>
      <c r="C108" s="90">
        <f t="shared" si="4"/>
        <v>-7.5954318172234955E-2</v>
      </c>
      <c r="D108" s="230">
        <v>2260379</v>
      </c>
      <c r="E108" s="90">
        <f t="shared" si="5"/>
        <v>-9.9362686796121535E-2</v>
      </c>
      <c r="F108" s="230">
        <v>5954678</v>
      </c>
      <c r="G108" s="90">
        <f t="shared" si="6"/>
        <v>-7.1258231623721802E-2</v>
      </c>
      <c r="H108" s="230">
        <v>200057</v>
      </c>
      <c r="I108" s="90">
        <f t="shared" si="7"/>
        <v>7.8433697919755047E-2</v>
      </c>
    </row>
    <row r="109" spans="1:9" x14ac:dyDescent="0.35">
      <c r="A109" s="229" t="s">
        <v>735</v>
      </c>
      <c r="B109" s="230">
        <v>7648680</v>
      </c>
      <c r="C109" s="90">
        <f t="shared" si="4"/>
        <v>-0.16481711797984078</v>
      </c>
      <c r="D109" s="230">
        <v>2051832</v>
      </c>
      <c r="E109" s="90">
        <f t="shared" si="5"/>
        <v>-0.18466083166636069</v>
      </c>
      <c r="F109" s="230">
        <v>5412512</v>
      </c>
      <c r="G109" s="90">
        <f t="shared" si="6"/>
        <v>-0.16151981690266959</v>
      </c>
      <c r="H109" s="230">
        <v>184336</v>
      </c>
      <c r="I109" s="90">
        <f t="shared" si="7"/>
        <v>-1.110479276418141E-2</v>
      </c>
    </row>
    <row r="110" spans="1:9" x14ac:dyDescent="0.35">
      <c r="A110" s="229" t="s">
        <v>736</v>
      </c>
      <c r="B110" s="230">
        <v>6810290</v>
      </c>
      <c r="C110" s="90">
        <f t="shared" si="4"/>
        <v>-0.25954182703807599</v>
      </c>
      <c r="D110" s="230">
        <v>1835195</v>
      </c>
      <c r="E110" s="90">
        <f t="shared" si="5"/>
        <v>-0.26773041297212402</v>
      </c>
      <c r="F110" s="230">
        <v>4805154</v>
      </c>
      <c r="G110" s="90">
        <f t="shared" si="6"/>
        <v>-0.26131602977392843</v>
      </c>
      <c r="H110" s="230">
        <v>169941</v>
      </c>
      <c r="I110" s="90">
        <f t="shared" si="7"/>
        <v>-8.7349494645714967E-2</v>
      </c>
    </row>
    <row r="111" spans="1:9" x14ac:dyDescent="0.35">
      <c r="A111" s="229" t="s">
        <v>737</v>
      </c>
      <c r="B111" s="230">
        <v>5977678</v>
      </c>
      <c r="C111" s="90">
        <f t="shared" si="4"/>
        <v>-0.35012651363557595</v>
      </c>
      <c r="D111" s="230">
        <v>1615153</v>
      </c>
      <c r="E111" s="90">
        <f t="shared" si="5"/>
        <v>-0.35464223995844529</v>
      </c>
      <c r="F111" s="230">
        <v>4208016</v>
      </c>
      <c r="G111" s="90">
        <f t="shared" si="6"/>
        <v>-0.35342561733943645</v>
      </c>
      <c r="H111" s="230">
        <v>154509</v>
      </c>
      <c r="I111" s="90">
        <f t="shared" si="7"/>
        <v>-0.1751733636552906</v>
      </c>
    </row>
    <row r="112" spans="1:9" x14ac:dyDescent="0.35">
      <c r="A112" s="229" t="s">
        <v>738</v>
      </c>
      <c r="B112" s="230">
        <v>5196000</v>
      </c>
      <c r="C112" s="90">
        <f t="shared" si="4"/>
        <v>-0.43326468011903185</v>
      </c>
      <c r="D112" s="230">
        <v>1381564</v>
      </c>
      <c r="E112" s="90">
        <f t="shared" si="5"/>
        <v>-0.44930974582925765</v>
      </c>
      <c r="F112" s="230">
        <v>3672525</v>
      </c>
      <c r="G112" s="90">
        <f t="shared" si="6"/>
        <v>-0.43248152313041216</v>
      </c>
      <c r="H112" s="230">
        <v>141911</v>
      </c>
      <c r="I112" s="90">
        <f t="shared" si="7"/>
        <v>-0.24642090953503684</v>
      </c>
    </row>
    <row r="113" spans="1:9" x14ac:dyDescent="0.35">
      <c r="A113" s="229" t="s">
        <v>739</v>
      </c>
      <c r="B113" s="230">
        <v>4538319</v>
      </c>
      <c r="C113" s="90">
        <f t="shared" si="4"/>
        <v>-0.50323830177235573</v>
      </c>
      <c r="D113" s="230">
        <v>1159483</v>
      </c>
      <c r="E113" s="90">
        <f t="shared" si="5"/>
        <v>-0.53733311626177238</v>
      </c>
      <c r="F113" s="230">
        <v>3248407</v>
      </c>
      <c r="G113" s="90">
        <f t="shared" si="6"/>
        <v>-0.49547255779827459</v>
      </c>
      <c r="H113" s="230">
        <v>130429</v>
      </c>
      <c r="I113" s="90">
        <f t="shared" si="7"/>
        <v>-0.31786493172321095</v>
      </c>
    </row>
    <row r="114" spans="1:9" x14ac:dyDescent="0.35">
      <c r="A114" s="229" t="s">
        <v>740</v>
      </c>
      <c r="B114" s="230">
        <v>3954013</v>
      </c>
      <c r="C114" s="90">
        <f t="shared" si="4"/>
        <v>-0.5657375523647511</v>
      </c>
      <c r="D114" s="230">
        <v>989303</v>
      </c>
      <c r="E114" s="90">
        <f t="shared" si="5"/>
        <v>-0.60317355899651715</v>
      </c>
      <c r="F114" s="230">
        <v>2844766</v>
      </c>
      <c r="G114" s="90">
        <f t="shared" si="6"/>
        <v>-0.55667831397362044</v>
      </c>
      <c r="H114" s="230">
        <v>119944</v>
      </c>
      <c r="I114" s="90">
        <f t="shared" si="7"/>
        <v>-0.38538165122571122</v>
      </c>
    </row>
    <row r="115" spans="1:9" x14ac:dyDescent="0.35">
      <c r="A115" s="229" t="s">
        <v>741</v>
      </c>
      <c r="B115" s="230">
        <v>3361364</v>
      </c>
      <c r="C115" s="90">
        <f t="shared" si="4"/>
        <v>-0.62942388655094395</v>
      </c>
      <c r="D115" s="230">
        <v>819474</v>
      </c>
      <c r="E115" s="90">
        <f t="shared" si="5"/>
        <v>-0.67036881650404478</v>
      </c>
      <c r="F115" s="230">
        <v>2436516</v>
      </c>
      <c r="G115" s="90">
        <f t="shared" si="6"/>
        <v>-0.61834650275958802</v>
      </c>
      <c r="H115" s="230">
        <v>105374</v>
      </c>
      <c r="I115" s="90">
        <f t="shared" si="7"/>
        <v>-0.47445961716856355</v>
      </c>
    </row>
    <row r="116" spans="1:9" x14ac:dyDescent="0.35">
      <c r="A116" s="229" t="s">
        <v>742</v>
      </c>
      <c r="B116" s="230">
        <v>2838977</v>
      </c>
      <c r="C116" s="90">
        <f t="shared" si="4"/>
        <v>-0.68451552070640642</v>
      </c>
      <c r="D116" s="230">
        <v>670133</v>
      </c>
      <c r="E116" s="90">
        <f t="shared" si="5"/>
        <v>-0.72899128738369157</v>
      </c>
      <c r="F116" s="230">
        <v>2075895</v>
      </c>
      <c r="G116" s="90">
        <f t="shared" si="6"/>
        <v>-0.67176681869037824</v>
      </c>
      <c r="H116" s="230">
        <v>92949</v>
      </c>
      <c r="I116" s="90">
        <f t="shared" si="7"/>
        <v>-0.53893659131832317</v>
      </c>
    </row>
    <row r="117" spans="1:9" x14ac:dyDescent="0.35">
      <c r="A117" s="229" t="s">
        <v>743</v>
      </c>
      <c r="B117" s="230">
        <v>2370127</v>
      </c>
      <c r="C117" s="90">
        <f t="shared" si="4"/>
        <v>-0.73481390248096834</v>
      </c>
      <c r="D117" s="230">
        <v>542547</v>
      </c>
      <c r="E117" s="90">
        <f t="shared" si="5"/>
        <v>-0.77902657112752671</v>
      </c>
      <c r="F117" s="230">
        <v>1747086</v>
      </c>
      <c r="G117" s="90">
        <f t="shared" si="6"/>
        <v>-0.72173791996671854</v>
      </c>
      <c r="H117" s="230">
        <v>80494</v>
      </c>
      <c r="I117" s="90">
        <f t="shared" si="7"/>
        <v>-0.60498976822703254</v>
      </c>
    </row>
    <row r="118" spans="1:9" x14ac:dyDescent="0.35">
      <c r="A118" s="229" t="s">
        <v>744</v>
      </c>
      <c r="B118" s="230">
        <v>1882081</v>
      </c>
      <c r="C118" s="90">
        <f t="shared" si="4"/>
        <v>-0.78833773096566695</v>
      </c>
      <c r="D118" s="230">
        <v>419482</v>
      </c>
      <c r="E118" s="90">
        <f t="shared" si="5"/>
        <v>-0.82771270692817678</v>
      </c>
      <c r="F118" s="230">
        <v>1396193</v>
      </c>
      <c r="G118" s="90">
        <f t="shared" si="6"/>
        <v>-0.77670501179973273</v>
      </c>
      <c r="H118" s="230">
        <v>66406</v>
      </c>
      <c r="I118" s="90">
        <f t="shared" si="7"/>
        <v>-0.67518098219526512</v>
      </c>
    </row>
    <row r="119" spans="1:9" x14ac:dyDescent="0.35">
      <c r="A119" s="229" t="s">
        <v>745</v>
      </c>
      <c r="B119" s="230">
        <v>1363054</v>
      </c>
      <c r="C119" s="90">
        <f t="shared" si="4"/>
        <v>-0.84541373889657001</v>
      </c>
      <c r="D119" s="230">
        <v>285379</v>
      </c>
      <c r="E119" s="90">
        <f t="shared" si="5"/>
        <v>-0.88157265164401621</v>
      </c>
      <c r="F119" s="230">
        <v>1026418</v>
      </c>
      <c r="G119" s="90">
        <f t="shared" si="6"/>
        <v>-0.83447068235942234</v>
      </c>
      <c r="H119" s="230">
        <v>51257</v>
      </c>
      <c r="I119" s="90">
        <f t="shared" si="7"/>
        <v>-0.75222723339665787</v>
      </c>
    </row>
    <row r="120" spans="1:9" s="113" customFormat="1" x14ac:dyDescent="0.35">
      <c r="A120" s="339" t="s">
        <v>746</v>
      </c>
      <c r="B120" s="340">
        <v>1126967</v>
      </c>
      <c r="C120" s="90">
        <f t="shared" si="4"/>
        <v>-0.86607822544055846</v>
      </c>
      <c r="D120" s="340">
        <v>257333</v>
      </c>
      <c r="E120" s="90">
        <f t="shared" si="5"/>
        <v>-0.88615493242504906</v>
      </c>
      <c r="F120" s="340">
        <v>826451</v>
      </c>
      <c r="G120" s="90">
        <f t="shared" si="6"/>
        <v>-0.8612097916965451</v>
      </c>
      <c r="H120" s="340">
        <v>43183</v>
      </c>
      <c r="I120" s="90">
        <f t="shared" si="7"/>
        <v>-0.78414651824230097</v>
      </c>
    </row>
    <row r="121" spans="1:9" s="113" customFormat="1" x14ac:dyDescent="0.35">
      <c r="A121" s="339" t="s">
        <v>747</v>
      </c>
      <c r="B121" s="340">
        <v>1211825</v>
      </c>
      <c r="C121" s="90">
        <f t="shared" si="4"/>
        <v>-0.84156416532002909</v>
      </c>
      <c r="D121" s="340">
        <v>283581</v>
      </c>
      <c r="E121" s="90">
        <f t="shared" si="5"/>
        <v>-0.86179131624811389</v>
      </c>
      <c r="F121" s="340">
        <v>881867</v>
      </c>
      <c r="G121" s="90">
        <f t="shared" si="6"/>
        <v>-0.83706881388900389</v>
      </c>
      <c r="H121" s="340">
        <v>46377</v>
      </c>
      <c r="I121" s="90">
        <f t="shared" si="7"/>
        <v>-0.74841051124034375</v>
      </c>
    </row>
    <row r="122" spans="1:9" s="113" customFormat="1" x14ac:dyDescent="0.35">
      <c r="A122" s="339" t="s">
        <v>748</v>
      </c>
      <c r="B122" s="340">
        <v>1364806</v>
      </c>
      <c r="C122" s="90">
        <f t="shared" si="4"/>
        <v>-0.79959649295404456</v>
      </c>
      <c r="D122" s="340">
        <v>316114</v>
      </c>
      <c r="E122" s="90">
        <f t="shared" si="5"/>
        <v>-0.8277490947828432</v>
      </c>
      <c r="F122" s="340">
        <v>998792</v>
      </c>
      <c r="G122" s="90">
        <f t="shared" si="6"/>
        <v>-0.79214152137475724</v>
      </c>
      <c r="H122" s="340">
        <v>49900</v>
      </c>
      <c r="I122" s="90">
        <f t="shared" si="7"/>
        <v>-0.70636868089513416</v>
      </c>
    </row>
    <row r="123" spans="1:9" s="113" customFormat="1" x14ac:dyDescent="0.35">
      <c r="A123" s="339" t="s">
        <v>749</v>
      </c>
      <c r="B123" s="340">
        <v>1588499</v>
      </c>
      <c r="C123" s="90">
        <f t="shared" si="4"/>
        <v>-0.73426153098243163</v>
      </c>
      <c r="D123" s="340">
        <v>374145</v>
      </c>
      <c r="E123" s="90">
        <f t="shared" si="5"/>
        <v>-0.7683532148347556</v>
      </c>
      <c r="F123" s="340">
        <v>1158512</v>
      </c>
      <c r="G123" s="90">
        <f t="shared" si="6"/>
        <v>-0.72468925973665499</v>
      </c>
      <c r="H123" s="340">
        <v>55842</v>
      </c>
      <c r="I123" s="90">
        <f t="shared" si="7"/>
        <v>-0.63858416014601094</v>
      </c>
    </row>
    <row r="124" spans="1:9" x14ac:dyDescent="0.35">
      <c r="A124" s="229" t="s">
        <v>762</v>
      </c>
      <c r="B124" s="230">
        <v>1837185</v>
      </c>
      <c r="C124" s="90">
        <f t="shared" si="4"/>
        <v>-0.64642321016166282</v>
      </c>
      <c r="D124" s="230">
        <v>448795</v>
      </c>
      <c r="E124" s="90">
        <f t="shared" si="5"/>
        <v>-0.67515439024178392</v>
      </c>
      <c r="F124" s="230">
        <v>1329901</v>
      </c>
      <c r="G124" s="90">
        <f t="shared" si="6"/>
        <v>-0.63787829899047654</v>
      </c>
      <c r="H124" s="230">
        <v>58489</v>
      </c>
      <c r="I124" s="90">
        <f t="shared" si="7"/>
        <v>-0.58784731275235891</v>
      </c>
    </row>
    <row r="125" spans="1:9" x14ac:dyDescent="0.35">
      <c r="A125" s="544" t="s">
        <v>775</v>
      </c>
      <c r="B125" s="230">
        <v>2060990</v>
      </c>
      <c r="C125" s="90">
        <f t="shared" si="4"/>
        <v>-0.545869296539093</v>
      </c>
      <c r="D125" s="230">
        <v>542708</v>
      </c>
      <c r="E125" s="90">
        <f t="shared" si="5"/>
        <v>-0.53193966621330369</v>
      </c>
      <c r="F125" s="230">
        <v>1458148</v>
      </c>
      <c r="G125" s="90">
        <f t="shared" si="6"/>
        <v>-0.55111905620200918</v>
      </c>
      <c r="H125" s="230">
        <v>60134</v>
      </c>
      <c r="I125" s="90">
        <f t="shared" si="7"/>
        <v>-0.53895222688205846</v>
      </c>
    </row>
    <row r="126" spans="1:9" x14ac:dyDescent="0.35">
      <c r="A126" s="544" t="s">
        <v>1077</v>
      </c>
      <c r="B126" s="230">
        <v>2266040</v>
      </c>
      <c r="C126" s="90">
        <f t="shared" si="4"/>
        <v>-0.42690122667780811</v>
      </c>
      <c r="D126" s="230">
        <v>607040</v>
      </c>
      <c r="E126" s="90">
        <f t="shared" si="5"/>
        <v>-0.38639628101805007</v>
      </c>
      <c r="F126" s="230">
        <v>1596832</v>
      </c>
      <c r="G126" s="90">
        <f t="shared" si="6"/>
        <v>-0.43867720578775199</v>
      </c>
      <c r="H126" s="230">
        <v>62168</v>
      </c>
      <c r="I126" s="90">
        <f t="shared" si="7"/>
        <v>-0.481691456012806</v>
      </c>
    </row>
    <row r="127" spans="1:9" x14ac:dyDescent="0.35">
      <c r="A127" s="544" t="s">
        <v>1075</v>
      </c>
      <c r="B127" s="230">
        <v>2606440</v>
      </c>
      <c r="C127" s="90">
        <f t="shared" si="4"/>
        <v>-0.22458858963206604</v>
      </c>
      <c r="D127" s="230">
        <v>681798</v>
      </c>
      <c r="E127" s="90">
        <f t="shared" si="5"/>
        <v>-0.16800533024842765</v>
      </c>
      <c r="F127" s="230">
        <v>1858353</v>
      </c>
      <c r="G127" s="90">
        <f t="shared" si="6"/>
        <v>-0.2372908694217481</v>
      </c>
      <c r="H127" s="230">
        <v>66289</v>
      </c>
      <c r="I127" s="90">
        <f t="shared" si="7"/>
        <v>-0.37091692447852409</v>
      </c>
    </row>
    <row r="128" spans="1:9" x14ac:dyDescent="0.35">
      <c r="A128" s="602" t="s">
        <v>1110</v>
      </c>
      <c r="B128" s="603">
        <v>2939596</v>
      </c>
      <c r="C128" s="90">
        <f t="shared" si="4"/>
        <v>3.544199195696196E-2</v>
      </c>
      <c r="D128" s="603">
        <v>752553</v>
      </c>
      <c r="E128" s="90">
        <f t="shared" si="5"/>
        <v>0.12299051083889317</v>
      </c>
      <c r="F128" s="603">
        <v>2119396</v>
      </c>
      <c r="G128" s="90">
        <f t="shared" si="6"/>
        <v>2.0955298798831349E-2</v>
      </c>
      <c r="H128" s="603">
        <v>67647</v>
      </c>
      <c r="I128" s="90">
        <f t="shared" si="7"/>
        <v>-0.27221379466158863</v>
      </c>
    </row>
    <row r="129" spans="1:9" x14ac:dyDescent="0.35">
      <c r="A129" s="602" t="s">
        <v>1111</v>
      </c>
      <c r="B129" s="603">
        <v>3213724</v>
      </c>
      <c r="C129" s="90">
        <f t="shared" si="4"/>
        <v>0.3559290282757</v>
      </c>
      <c r="D129" s="603">
        <v>812424</v>
      </c>
      <c r="E129" s="90">
        <f t="shared" si="5"/>
        <v>0.49742602944998315</v>
      </c>
      <c r="F129" s="603">
        <v>2328276</v>
      </c>
      <c r="G129" s="90">
        <f t="shared" si="6"/>
        <v>0.33266250201764536</v>
      </c>
      <c r="H129" s="603">
        <v>73024</v>
      </c>
      <c r="I129" s="90">
        <f t="shared" si="7"/>
        <v>-9.280194797127736E-2</v>
      </c>
    </row>
    <row r="130" spans="1:9" x14ac:dyDescent="0.35">
      <c r="A130" s="602" t="s">
        <v>1179</v>
      </c>
      <c r="B130" s="625">
        <v>3455986</v>
      </c>
      <c r="C130" s="90">
        <f t="shared" si="4"/>
        <v>0.83625784437545458</v>
      </c>
      <c r="D130" s="625">
        <v>857166</v>
      </c>
      <c r="E130" s="90">
        <f t="shared" si="5"/>
        <v>1.0433916115590181</v>
      </c>
      <c r="F130" s="625">
        <v>2519615</v>
      </c>
      <c r="G130" s="90">
        <f t="shared" si="6"/>
        <v>0.80463231086246667</v>
      </c>
      <c r="H130" s="625">
        <v>79205</v>
      </c>
      <c r="I130" s="90">
        <f t="shared" si="7"/>
        <v>0.19273860795711231</v>
      </c>
    </row>
    <row r="131" spans="1:9" x14ac:dyDescent="0.35">
      <c r="A131" s="602" t="s">
        <v>1184</v>
      </c>
      <c r="B131" s="625">
        <v>3819471</v>
      </c>
      <c r="C131" s="90">
        <f t="shared" si="4"/>
        <v>1.8021421014868082</v>
      </c>
      <c r="D131" s="625">
        <v>931211</v>
      </c>
      <c r="E131" s="90">
        <f t="shared" si="5"/>
        <v>2.2630677099576353</v>
      </c>
      <c r="F131" s="625">
        <v>2800031</v>
      </c>
      <c r="G131" s="90">
        <f t="shared" si="6"/>
        <v>1.7279636561322971</v>
      </c>
      <c r="H131" s="625">
        <v>88229</v>
      </c>
      <c r="I131" s="90">
        <f t="shared" si="7"/>
        <v>0.72130635815595923</v>
      </c>
    </row>
    <row r="132" spans="1:9" x14ac:dyDescent="0.35">
      <c r="A132" s="602" t="s">
        <v>1185</v>
      </c>
      <c r="B132" s="625">
        <v>4240436</v>
      </c>
      <c r="C132" s="90">
        <f t="shared" si="4"/>
        <v>2.7626975767702158</v>
      </c>
      <c r="D132" s="625">
        <v>1019016</v>
      </c>
      <c r="E132" s="90">
        <f t="shared" si="5"/>
        <v>2.9599118651708096</v>
      </c>
      <c r="F132" s="625">
        <v>3123962</v>
      </c>
      <c r="G132" s="90">
        <f t="shared" si="6"/>
        <v>2.7799724363573883</v>
      </c>
      <c r="H132" s="625">
        <v>97458</v>
      </c>
      <c r="I132" s="90">
        <f t="shared" si="7"/>
        <v>1.2568603385591552</v>
      </c>
    </row>
    <row r="133" spans="1:9" x14ac:dyDescent="0.35">
      <c r="A133" s="602" t="s">
        <v>1296</v>
      </c>
      <c r="B133" s="625">
        <v>4708423</v>
      </c>
      <c r="C133" s="90">
        <f>(B133-B121)/B121</f>
        <v>2.8853984692509234</v>
      </c>
      <c r="D133" s="625">
        <v>1101501</v>
      </c>
      <c r="E133" s="90">
        <f t="shared" si="5"/>
        <v>2.8842552921387541</v>
      </c>
      <c r="F133" s="625">
        <v>3500014</v>
      </c>
      <c r="G133" s="90">
        <f t="shared" si="6"/>
        <v>2.9688683214135465</v>
      </c>
      <c r="H133" s="625">
        <v>106908</v>
      </c>
      <c r="I133" s="90">
        <f t="shared" si="7"/>
        <v>1.3051943851478103</v>
      </c>
    </row>
    <row r="134" spans="1:9" x14ac:dyDescent="0.35">
      <c r="A134" s="602" t="s">
        <v>1346</v>
      </c>
      <c r="B134" s="625">
        <v>5165847</v>
      </c>
      <c r="C134" s="90">
        <f t="shared" si="4"/>
        <v>2.7850412439570165</v>
      </c>
      <c r="D134" s="625">
        <v>1194267</v>
      </c>
      <c r="E134" s="90">
        <f t="shared" si="5"/>
        <v>2.7779630133432875</v>
      </c>
      <c r="F134" s="625">
        <v>3855231</v>
      </c>
      <c r="G134" s="90">
        <f t="shared" si="6"/>
        <v>2.8598937516519958</v>
      </c>
      <c r="H134" s="625">
        <v>116349</v>
      </c>
      <c r="I134" s="90">
        <f t="shared" si="7"/>
        <v>1.3316432865731462</v>
      </c>
    </row>
    <row r="135" spans="1:9" x14ac:dyDescent="0.35">
      <c r="A135" s="602" t="s">
        <v>1379</v>
      </c>
      <c r="B135" s="625">
        <v>5549525</v>
      </c>
      <c r="C135" s="90">
        <f t="shared" si="4"/>
        <v>2.4935653091377459</v>
      </c>
      <c r="D135" s="625">
        <v>1266046</v>
      </c>
      <c r="E135" s="90">
        <f t="shared" si="5"/>
        <v>2.3838378168891738</v>
      </c>
      <c r="F135" s="625">
        <v>4159166</v>
      </c>
      <c r="G135" s="90">
        <f t="shared" si="6"/>
        <v>2.5900931539768255</v>
      </c>
      <c r="H135" s="625">
        <v>124313</v>
      </c>
      <c r="I135" s="90">
        <f t="shared" si="7"/>
        <v>1.2261559399734967</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J2" sqref="J2"/>
    </sheetView>
  </sheetViews>
  <sheetFormatPr defaultRowHeight="14.5" x14ac:dyDescent="0.35"/>
  <sheetData>
    <row r="1" spans="1:109" s="100" customFormat="1" ht="20.5" customHeight="1" thickBot="1" x14ac:dyDescent="0.4">
      <c r="A1" s="197" t="s">
        <v>518</v>
      </c>
      <c r="B1" s="214"/>
      <c r="C1" s="215"/>
      <c r="D1" s="156"/>
      <c r="E1" s="156"/>
      <c r="F1" s="156"/>
      <c r="G1" s="156"/>
      <c r="H1" s="156"/>
      <c r="I1" s="102"/>
      <c r="J1" s="102"/>
    </row>
    <row r="2" spans="1:109" s="100" customFormat="1" ht="20.5" customHeight="1" thickTop="1" x14ac:dyDescent="0.3">
      <c r="A2" s="198" t="s">
        <v>508</v>
      </c>
      <c r="B2" s="214"/>
      <c r="C2" s="215"/>
      <c r="D2" s="156"/>
      <c r="E2" s="156"/>
      <c r="F2" s="156"/>
      <c r="G2" s="156"/>
      <c r="H2" s="156"/>
      <c r="I2" s="102"/>
      <c r="J2" s="102"/>
    </row>
    <row r="3" spans="1:109" s="134" customFormat="1" ht="20.5" customHeight="1" x14ac:dyDescent="0.35">
      <c r="A3" s="216" t="s">
        <v>501</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47" customFormat="1" ht="20.5" customHeight="1" x14ac:dyDescent="0.25">
      <c r="A4" s="198" t="s">
        <v>499</v>
      </c>
      <c r="B4" s="217"/>
      <c r="C4" s="218"/>
      <c r="D4" s="219"/>
      <c r="E4" s="219"/>
      <c r="F4" s="219"/>
      <c r="G4" s="219"/>
      <c r="H4" s="219"/>
      <c r="I4" s="219"/>
      <c r="J4" s="219"/>
      <c r="K4" s="211"/>
      <c r="L4" s="211"/>
      <c r="M4" s="211"/>
      <c r="N4" s="211"/>
    </row>
    <row r="5" spans="1:109" s="47" customFormat="1" ht="20.5" customHeight="1" x14ac:dyDescent="0.25">
      <c r="A5" s="198" t="s">
        <v>500</v>
      </c>
      <c r="B5" s="217"/>
      <c r="C5" s="218"/>
      <c r="D5" s="219"/>
      <c r="E5" s="219"/>
      <c r="F5" s="219"/>
      <c r="G5" s="219"/>
      <c r="H5" s="219"/>
      <c r="I5" s="219"/>
      <c r="J5" s="219"/>
      <c r="K5" s="211"/>
      <c r="L5" s="211"/>
      <c r="M5" s="211"/>
      <c r="N5" s="211"/>
    </row>
    <row r="6" spans="1:109" s="100" customFormat="1" ht="23.5" customHeight="1" x14ac:dyDescent="0.3">
      <c r="A6" s="200" t="s">
        <v>503</v>
      </c>
      <c r="B6" s="190"/>
      <c r="C6" s="192"/>
      <c r="D6" s="23"/>
      <c r="E6" s="23"/>
      <c r="F6" s="23"/>
      <c r="G6" s="23"/>
      <c r="H6" s="23"/>
      <c r="I6" s="23"/>
      <c r="J6" s="23"/>
      <c r="K6" s="23"/>
      <c r="L6" s="23"/>
      <c r="M6" s="23"/>
      <c r="N6" s="23"/>
    </row>
    <row r="7" spans="1:109" s="112" customFormat="1" ht="15.5" x14ac:dyDescent="0.35">
      <c r="A7" s="201" t="s">
        <v>97</v>
      </c>
    </row>
  </sheetData>
  <hyperlinks>
    <hyperlink ref="A7" location="Contents!A1" display="&lt;&lt; link back to contents &gt;&g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47"/>
  <sheetViews>
    <sheetView showGridLines="0" topLeftCell="A108" workbookViewId="0">
      <selection activeCell="O144" sqref="O144:O147"/>
    </sheetView>
  </sheetViews>
  <sheetFormatPr defaultColWidth="8.7265625" defaultRowHeight="14.5" x14ac:dyDescent="0.35"/>
  <cols>
    <col min="1" max="1" width="22.453125" style="224" customWidth="1"/>
    <col min="2" max="15" width="15" style="225" customWidth="1"/>
    <col min="16" max="62" width="16.54296875" style="27" customWidth="1"/>
    <col min="63" max="137" width="12.54296875" style="27" customWidth="1"/>
    <col min="138" max="16384" width="8.7265625" style="27"/>
  </cols>
  <sheetData>
    <row r="1" spans="1:114" s="100" customFormat="1" ht="28.5" customHeight="1" thickBot="1" x14ac:dyDescent="0.4">
      <c r="A1" s="197" t="s">
        <v>519</v>
      </c>
      <c r="B1" s="26"/>
      <c r="C1" s="26"/>
      <c r="D1" s="26"/>
      <c r="E1" s="26"/>
      <c r="F1" s="26"/>
      <c r="G1" s="26"/>
      <c r="H1" s="26"/>
      <c r="I1" s="26"/>
      <c r="J1" s="26"/>
      <c r="K1" s="26"/>
      <c r="L1" s="26"/>
      <c r="M1" s="26"/>
      <c r="N1" s="26"/>
      <c r="O1" s="26"/>
    </row>
    <row r="2" spans="1:114" s="100" customFormat="1" ht="28.5" customHeight="1" thickTop="1" x14ac:dyDescent="0.3">
      <c r="A2" s="198" t="s">
        <v>502</v>
      </c>
      <c r="B2" s="26"/>
      <c r="C2" s="26"/>
      <c r="D2" s="26"/>
      <c r="E2" s="26"/>
      <c r="F2" s="26"/>
      <c r="G2" s="26"/>
      <c r="H2" s="26"/>
      <c r="I2" s="26"/>
      <c r="J2" s="26"/>
      <c r="K2" s="26"/>
      <c r="L2" s="26"/>
      <c r="M2" s="26"/>
      <c r="N2" s="26"/>
      <c r="O2" s="26"/>
    </row>
    <row r="3" spans="1:114" s="134" customFormat="1" ht="28.5" customHeight="1" x14ac:dyDescent="0.35">
      <c r="A3" s="216" t="s">
        <v>501</v>
      </c>
      <c r="B3" s="237"/>
      <c r="C3" s="237"/>
      <c r="D3" s="237"/>
      <c r="E3" s="237"/>
      <c r="F3" s="237"/>
      <c r="G3" s="237"/>
      <c r="H3" s="237"/>
      <c r="I3" s="237"/>
      <c r="J3" s="237"/>
      <c r="K3" s="237"/>
      <c r="L3" s="237"/>
      <c r="M3" s="237"/>
      <c r="N3" s="237"/>
      <c r="O3" s="237"/>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row>
    <row r="4" spans="1:114" s="47" customFormat="1" ht="28.5" customHeight="1" x14ac:dyDescent="0.25">
      <c r="A4" s="198" t="s">
        <v>499</v>
      </c>
      <c r="B4" s="238"/>
      <c r="C4" s="238"/>
      <c r="D4" s="238"/>
      <c r="E4" s="238"/>
      <c r="F4" s="238"/>
      <c r="G4" s="238"/>
      <c r="H4" s="238"/>
      <c r="I4" s="238"/>
      <c r="J4" s="238"/>
      <c r="K4" s="238"/>
      <c r="L4" s="238"/>
      <c r="M4" s="238"/>
      <c r="N4" s="238"/>
      <c r="O4" s="238"/>
      <c r="P4" s="211"/>
      <c r="Q4" s="211"/>
      <c r="R4" s="211"/>
      <c r="S4" s="211"/>
    </row>
    <row r="5" spans="1:114" s="47" customFormat="1" ht="28.5" customHeight="1" x14ac:dyDescent="0.25">
      <c r="A5" s="198" t="s">
        <v>500</v>
      </c>
      <c r="B5" s="238"/>
      <c r="C5" s="238"/>
      <c r="D5" s="238"/>
      <c r="E5" s="238"/>
      <c r="F5" s="238"/>
      <c r="G5" s="238"/>
      <c r="H5" s="238"/>
      <c r="I5" s="238"/>
      <c r="J5" s="238"/>
      <c r="K5" s="238"/>
      <c r="L5" s="238"/>
      <c r="M5" s="238"/>
      <c r="N5" s="238"/>
      <c r="O5" s="238"/>
      <c r="P5" s="211"/>
      <c r="Q5" s="211"/>
      <c r="R5" s="211"/>
      <c r="S5" s="211"/>
    </row>
    <row r="6" spans="1:114" s="100" customFormat="1" ht="28.5" customHeight="1" x14ac:dyDescent="0.3">
      <c r="A6" s="198" t="s">
        <v>503</v>
      </c>
      <c r="B6" s="239"/>
      <c r="C6" s="239"/>
      <c r="D6" s="239"/>
      <c r="E6" s="239"/>
      <c r="F6" s="239"/>
      <c r="G6" s="239"/>
      <c r="H6" s="239"/>
      <c r="I6" s="239"/>
      <c r="J6" s="239"/>
      <c r="K6" s="239"/>
      <c r="L6" s="239"/>
      <c r="M6" s="239"/>
      <c r="N6" s="239"/>
      <c r="O6" s="239"/>
      <c r="P6" s="23"/>
      <c r="Q6" s="23"/>
      <c r="R6" s="23"/>
      <c r="S6" s="23"/>
    </row>
    <row r="7" spans="1:114" s="112" customFormat="1" ht="28.5" customHeight="1" x14ac:dyDescent="0.35">
      <c r="A7" s="201" t="s">
        <v>97</v>
      </c>
      <c r="B7" s="49"/>
      <c r="C7" s="49"/>
      <c r="D7" s="49"/>
      <c r="E7" s="49"/>
      <c r="F7" s="49"/>
      <c r="G7" s="49"/>
      <c r="H7" s="49"/>
      <c r="I7" s="49"/>
      <c r="J7" s="49"/>
      <c r="K7" s="49"/>
      <c r="L7" s="49"/>
      <c r="M7" s="49"/>
      <c r="N7" s="49"/>
      <c r="O7" s="49"/>
    </row>
    <row r="8" spans="1:114" s="244" customFormat="1" ht="61.5" customHeight="1" x14ac:dyDescent="0.35">
      <c r="A8" s="242" t="s">
        <v>325</v>
      </c>
      <c r="B8" s="241" t="s">
        <v>89</v>
      </c>
      <c r="C8" s="241" t="s">
        <v>509</v>
      </c>
      <c r="D8" s="243" t="s">
        <v>90</v>
      </c>
      <c r="E8" s="241" t="s">
        <v>510</v>
      </c>
      <c r="F8" s="243" t="s">
        <v>91</v>
      </c>
      <c r="G8" s="241" t="s">
        <v>511</v>
      </c>
      <c r="H8" s="241" t="s">
        <v>92</v>
      </c>
      <c r="I8" s="241" t="s">
        <v>512</v>
      </c>
      <c r="J8" s="243" t="s">
        <v>93</v>
      </c>
      <c r="K8" s="241" t="s">
        <v>513</v>
      </c>
      <c r="L8" s="243" t="s">
        <v>94</v>
      </c>
      <c r="M8" s="241" t="s">
        <v>514</v>
      </c>
      <c r="N8" s="243" t="s">
        <v>95</v>
      </c>
      <c r="O8" s="241" t="s">
        <v>515</v>
      </c>
    </row>
    <row r="9" spans="1:114" s="235" customFormat="1" ht="22.5" customHeight="1" x14ac:dyDescent="0.35">
      <c r="A9" s="236" t="s">
        <v>763</v>
      </c>
      <c r="B9" s="240">
        <v>40948838</v>
      </c>
      <c r="C9" s="240"/>
      <c r="D9" s="240">
        <v>4840832</v>
      </c>
      <c r="E9" s="240"/>
      <c r="F9" s="240">
        <v>35607512</v>
      </c>
      <c r="G9" s="240"/>
      <c r="H9" s="240">
        <v>5341326</v>
      </c>
      <c r="I9" s="240"/>
      <c r="J9" s="240">
        <v>2677455</v>
      </c>
      <c r="K9" s="240"/>
      <c r="L9" s="240">
        <v>2389704</v>
      </c>
      <c r="M9" s="240"/>
      <c r="N9" s="240">
        <v>274167</v>
      </c>
      <c r="O9" s="240"/>
    </row>
    <row r="10" spans="1:114" s="235" customFormat="1" x14ac:dyDescent="0.35">
      <c r="A10" s="236" t="s">
        <v>764</v>
      </c>
      <c r="B10" s="240">
        <v>41078327</v>
      </c>
      <c r="C10" s="240"/>
      <c r="D10" s="240">
        <v>4883294</v>
      </c>
      <c r="E10" s="240"/>
      <c r="F10" s="240">
        <v>35749941</v>
      </c>
      <c r="G10" s="240"/>
      <c r="H10" s="240">
        <v>5328386</v>
      </c>
      <c r="I10" s="240"/>
      <c r="J10" s="240">
        <v>2665297</v>
      </c>
      <c r="K10" s="240"/>
      <c r="L10" s="240">
        <v>2386860</v>
      </c>
      <c r="M10" s="240"/>
      <c r="N10" s="240">
        <v>276229</v>
      </c>
      <c r="O10" s="240"/>
    </row>
    <row r="11" spans="1:114" s="235" customFormat="1" x14ac:dyDescent="0.35">
      <c r="A11" s="236" t="s">
        <v>765</v>
      </c>
      <c r="B11" s="240">
        <v>40938956</v>
      </c>
      <c r="C11" s="240"/>
      <c r="D11" s="240">
        <v>4875957</v>
      </c>
      <c r="E11" s="240"/>
      <c r="F11" s="240">
        <v>35643102</v>
      </c>
      <c r="G11" s="240"/>
      <c r="H11" s="240">
        <v>5295854</v>
      </c>
      <c r="I11" s="240"/>
      <c r="J11" s="240">
        <v>2634768</v>
      </c>
      <c r="K11" s="240"/>
      <c r="L11" s="240">
        <v>2381809</v>
      </c>
      <c r="M11" s="240"/>
      <c r="N11" s="240">
        <v>279277</v>
      </c>
      <c r="O11" s="240"/>
    </row>
    <row r="12" spans="1:114" s="235" customFormat="1" x14ac:dyDescent="0.35">
      <c r="A12" s="236" t="s">
        <v>766</v>
      </c>
      <c r="B12" s="240">
        <v>40796903</v>
      </c>
      <c r="C12" s="240"/>
      <c r="D12" s="240">
        <v>4903912</v>
      </c>
      <c r="E12" s="240"/>
      <c r="F12" s="240">
        <v>35547252</v>
      </c>
      <c r="G12" s="240"/>
      <c r="H12" s="240">
        <v>5249651</v>
      </c>
      <c r="I12" s="240"/>
      <c r="J12" s="240">
        <v>2594894</v>
      </c>
      <c r="K12" s="240"/>
      <c r="L12" s="240">
        <v>2373249</v>
      </c>
      <c r="M12" s="240"/>
      <c r="N12" s="240">
        <v>281508</v>
      </c>
      <c r="O12" s="240"/>
    </row>
    <row r="13" spans="1:114" s="235" customFormat="1" x14ac:dyDescent="0.35">
      <c r="A13" s="236" t="s">
        <v>767</v>
      </c>
      <c r="B13" s="240">
        <v>41369299</v>
      </c>
      <c r="C13" s="240"/>
      <c r="D13" s="240">
        <v>4955224</v>
      </c>
      <c r="E13" s="240"/>
      <c r="F13" s="240">
        <v>36048327</v>
      </c>
      <c r="G13" s="240"/>
      <c r="H13" s="240">
        <v>5320972</v>
      </c>
      <c r="I13" s="240"/>
      <c r="J13" s="240">
        <v>2617060</v>
      </c>
      <c r="K13" s="240"/>
      <c r="L13" s="240">
        <v>2412632</v>
      </c>
      <c r="M13" s="240"/>
      <c r="N13" s="240">
        <v>291280</v>
      </c>
      <c r="O13" s="240"/>
    </row>
    <row r="14" spans="1:114" s="235" customFormat="1" x14ac:dyDescent="0.35">
      <c r="A14" s="236" t="s">
        <v>768</v>
      </c>
      <c r="B14" s="240">
        <v>41517301</v>
      </c>
      <c r="C14" s="240"/>
      <c r="D14" s="240">
        <v>4992292</v>
      </c>
      <c r="E14" s="240"/>
      <c r="F14" s="240">
        <v>36174727</v>
      </c>
      <c r="G14" s="240"/>
      <c r="H14" s="240">
        <v>5342574</v>
      </c>
      <c r="I14" s="240"/>
      <c r="J14" s="240">
        <v>2595641</v>
      </c>
      <c r="K14" s="240"/>
      <c r="L14" s="240">
        <v>2446083</v>
      </c>
      <c r="M14" s="240"/>
      <c r="N14" s="240">
        <v>300850</v>
      </c>
      <c r="O14" s="240"/>
    </row>
    <row r="15" spans="1:114" s="235" customFormat="1" x14ac:dyDescent="0.35">
      <c r="A15" s="236" t="s">
        <v>769</v>
      </c>
      <c r="B15" s="240">
        <v>41404148</v>
      </c>
      <c r="C15" s="240"/>
      <c r="D15" s="240">
        <v>4982811</v>
      </c>
      <c r="E15" s="240"/>
      <c r="F15" s="240">
        <v>36092893</v>
      </c>
      <c r="G15" s="240"/>
      <c r="H15" s="240">
        <v>5311255</v>
      </c>
      <c r="I15" s="240"/>
      <c r="J15" s="240">
        <v>2544792</v>
      </c>
      <c r="K15" s="240"/>
      <c r="L15" s="240">
        <v>2457623</v>
      </c>
      <c r="M15" s="240"/>
      <c r="N15" s="240">
        <v>308840</v>
      </c>
      <c r="O15" s="240"/>
    </row>
    <row r="16" spans="1:114" s="235" customFormat="1" x14ac:dyDescent="0.35">
      <c r="A16" s="236" t="s">
        <v>770</v>
      </c>
      <c r="B16" s="240">
        <v>41171859</v>
      </c>
      <c r="C16" s="240"/>
      <c r="D16" s="240">
        <v>4918246</v>
      </c>
      <c r="E16" s="240"/>
      <c r="F16" s="240">
        <v>35893466</v>
      </c>
      <c r="G16" s="240"/>
      <c r="H16" s="240">
        <v>5278393</v>
      </c>
      <c r="I16" s="240"/>
      <c r="J16" s="240">
        <v>2490719</v>
      </c>
      <c r="K16" s="240"/>
      <c r="L16" s="240">
        <v>2468946</v>
      </c>
      <c r="M16" s="240"/>
      <c r="N16" s="240">
        <v>318728</v>
      </c>
      <c r="O16" s="240"/>
    </row>
    <row r="17" spans="1:15" s="235" customFormat="1" x14ac:dyDescent="0.35">
      <c r="A17" s="236" t="s">
        <v>771</v>
      </c>
      <c r="B17" s="240">
        <v>40976320</v>
      </c>
      <c r="C17" s="240"/>
      <c r="D17" s="240">
        <v>4855439</v>
      </c>
      <c r="E17" s="240"/>
      <c r="F17" s="240">
        <v>35730602</v>
      </c>
      <c r="G17" s="240"/>
      <c r="H17" s="240">
        <v>5245718</v>
      </c>
      <c r="I17" s="240"/>
      <c r="J17" s="240">
        <v>2441802</v>
      </c>
      <c r="K17" s="240"/>
      <c r="L17" s="240">
        <v>2476822</v>
      </c>
      <c r="M17" s="240"/>
      <c r="N17" s="240">
        <v>327094</v>
      </c>
      <c r="O17" s="240"/>
    </row>
    <row r="18" spans="1:15" s="235" customFormat="1" x14ac:dyDescent="0.35">
      <c r="A18" s="236" t="s">
        <v>772</v>
      </c>
      <c r="B18" s="240">
        <v>40734148</v>
      </c>
      <c r="C18" s="240"/>
      <c r="D18" s="240">
        <v>4783982</v>
      </c>
      <c r="E18" s="240"/>
      <c r="F18" s="240">
        <v>35517186</v>
      </c>
      <c r="G18" s="240"/>
      <c r="H18" s="240">
        <v>5216962</v>
      </c>
      <c r="I18" s="240"/>
      <c r="J18" s="240">
        <v>2391283</v>
      </c>
      <c r="K18" s="240"/>
      <c r="L18" s="240">
        <v>2491899</v>
      </c>
      <c r="M18" s="240"/>
      <c r="N18" s="240">
        <v>333780</v>
      </c>
      <c r="O18" s="240"/>
    </row>
    <row r="19" spans="1:15" s="235" customFormat="1" x14ac:dyDescent="0.35">
      <c r="A19" s="236" t="s">
        <v>773</v>
      </c>
      <c r="B19" s="240">
        <v>40393969</v>
      </c>
      <c r="C19" s="240"/>
      <c r="D19" s="240">
        <v>4700745</v>
      </c>
      <c r="E19" s="240"/>
      <c r="F19" s="240">
        <v>35227027</v>
      </c>
      <c r="G19" s="240"/>
      <c r="H19" s="240">
        <v>5166942</v>
      </c>
      <c r="I19" s="240"/>
      <c r="J19" s="240">
        <v>2329234</v>
      </c>
      <c r="K19" s="240"/>
      <c r="L19" s="240">
        <v>2497502</v>
      </c>
      <c r="M19" s="240"/>
      <c r="N19" s="240">
        <v>340206</v>
      </c>
      <c r="O19" s="240"/>
    </row>
    <row r="20" spans="1:15" s="235" customFormat="1" x14ac:dyDescent="0.35">
      <c r="A20" s="236" t="s">
        <v>774</v>
      </c>
      <c r="B20" s="240">
        <v>40324871</v>
      </c>
      <c r="C20" s="240"/>
      <c r="D20" s="240">
        <v>4648435</v>
      </c>
      <c r="E20" s="240"/>
      <c r="F20" s="240">
        <v>35150241</v>
      </c>
      <c r="G20" s="240"/>
      <c r="H20" s="240">
        <v>5174630</v>
      </c>
      <c r="I20" s="240"/>
      <c r="J20" s="240">
        <v>2331590</v>
      </c>
      <c r="K20" s="240"/>
      <c r="L20" s="240">
        <v>2498679</v>
      </c>
      <c r="M20" s="240"/>
      <c r="N20" s="240">
        <v>344361</v>
      </c>
      <c r="O20" s="240"/>
    </row>
    <row r="21" spans="1:15" s="235" customFormat="1" x14ac:dyDescent="0.35">
      <c r="A21" s="236" t="s">
        <v>750</v>
      </c>
      <c r="B21" s="240">
        <v>40821175</v>
      </c>
      <c r="C21" s="245">
        <f>(B21-B9)/B9</f>
        <v>-3.1176220433898516E-3</v>
      </c>
      <c r="D21" s="240">
        <v>4703442</v>
      </c>
      <c r="E21" s="245">
        <f>(D21-D9)/D9</f>
        <v>-2.8381484835664612E-2</v>
      </c>
      <c r="F21" s="240">
        <v>35578963</v>
      </c>
      <c r="G21" s="245">
        <f t="shared" ref="G21:G52" si="0">(F21-F9)/F9</f>
        <v>-8.0176901997533554E-4</v>
      </c>
      <c r="H21" s="240">
        <v>5242212</v>
      </c>
      <c r="I21" s="245">
        <f t="shared" ref="I21:I52" si="1">(H21-H9)/H9</f>
        <v>-1.8556066414968868E-2</v>
      </c>
      <c r="J21" s="240">
        <v>2350416</v>
      </c>
      <c r="K21" s="245">
        <f t="shared" ref="K21:K52" si="2">(J21-J9)/J9</f>
        <v>-0.12214547023199269</v>
      </c>
      <c r="L21" s="240">
        <v>2539965</v>
      </c>
      <c r="M21" s="245">
        <f t="shared" ref="M21:M52" si="3">(L21-L9)/L9</f>
        <v>6.2878498759679019E-2</v>
      </c>
      <c r="N21" s="240">
        <v>351831</v>
      </c>
      <c r="O21" s="245">
        <f t="shared" ref="O21:O52" si="4">(N21-N9)/N9</f>
        <v>0.28327260392388581</v>
      </c>
    </row>
    <row r="22" spans="1:15" s="235" customFormat="1" x14ac:dyDescent="0.35">
      <c r="A22" s="236" t="s">
        <v>751</v>
      </c>
      <c r="B22" s="240">
        <v>40738714</v>
      </c>
      <c r="C22" s="245">
        <f t="shared" ref="C22:E85" si="5">(B22-B10)/B10</f>
        <v>-8.267449645648909E-3</v>
      </c>
      <c r="D22" s="240">
        <v>4678945</v>
      </c>
      <c r="E22" s="245">
        <f t="shared" si="5"/>
        <v>-4.1846548661620617E-2</v>
      </c>
      <c r="F22" s="240">
        <v>35498745</v>
      </c>
      <c r="G22" s="245">
        <f t="shared" si="0"/>
        <v>-7.0264731345990195E-3</v>
      </c>
      <c r="H22" s="240">
        <v>5239969</v>
      </c>
      <c r="I22" s="245">
        <f t="shared" si="1"/>
        <v>-1.6593580119758592E-2</v>
      </c>
      <c r="J22" s="240">
        <v>2325042</v>
      </c>
      <c r="K22" s="245">
        <f t="shared" si="2"/>
        <v>-0.12766119498127226</v>
      </c>
      <c r="L22" s="240">
        <v>2560449</v>
      </c>
      <c r="M22" s="245">
        <f t="shared" si="3"/>
        <v>7.2726929941429319E-2</v>
      </c>
      <c r="N22" s="240">
        <v>354478</v>
      </c>
      <c r="O22" s="245">
        <f t="shared" si="4"/>
        <v>0.28327583273298601</v>
      </c>
    </row>
    <row r="23" spans="1:15" s="235" customFormat="1" x14ac:dyDescent="0.35">
      <c r="A23" s="236" t="s">
        <v>752</v>
      </c>
      <c r="B23" s="240">
        <v>40723326</v>
      </c>
      <c r="C23" s="245">
        <f t="shared" si="5"/>
        <v>-5.2671103777047956E-3</v>
      </c>
      <c r="D23" s="240">
        <v>4668170</v>
      </c>
      <c r="E23" s="245">
        <f t="shared" si="5"/>
        <v>-4.2614608783465485E-2</v>
      </c>
      <c r="F23" s="240">
        <v>35476094</v>
      </c>
      <c r="G23" s="245">
        <f t="shared" si="0"/>
        <v>-4.6855630017836273E-3</v>
      </c>
      <c r="H23" s="240">
        <v>5247232</v>
      </c>
      <c r="I23" s="245">
        <f t="shared" si="1"/>
        <v>-9.1811443442360759E-3</v>
      </c>
      <c r="J23" s="240">
        <v>2308023</v>
      </c>
      <c r="K23" s="245">
        <f t="shared" si="2"/>
        <v>-0.12401281630868448</v>
      </c>
      <c r="L23" s="240">
        <v>2581982</v>
      </c>
      <c r="M23" s="245">
        <f t="shared" si="3"/>
        <v>8.4042423216974999E-2</v>
      </c>
      <c r="N23" s="240">
        <v>357227</v>
      </c>
      <c r="O23" s="245">
        <f t="shared" si="4"/>
        <v>0.27911356824944411</v>
      </c>
    </row>
    <row r="24" spans="1:15" s="235" customFormat="1" x14ac:dyDescent="0.35">
      <c r="A24" s="236" t="s">
        <v>753</v>
      </c>
      <c r="B24" s="240">
        <v>40676387</v>
      </c>
      <c r="C24" s="245">
        <f t="shared" si="5"/>
        <v>-2.9540477619097705E-3</v>
      </c>
      <c r="D24" s="240">
        <v>4651851</v>
      </c>
      <c r="E24" s="245">
        <f t="shared" si="5"/>
        <v>-5.1399984339033818E-2</v>
      </c>
      <c r="F24" s="240">
        <v>35417358</v>
      </c>
      <c r="G24" s="245">
        <f t="shared" si="0"/>
        <v>-3.6541221245456612E-3</v>
      </c>
      <c r="H24" s="240">
        <v>5259029</v>
      </c>
      <c r="I24" s="245">
        <f t="shared" si="1"/>
        <v>1.7864044676493733E-3</v>
      </c>
      <c r="J24" s="240">
        <v>2288332</v>
      </c>
      <c r="K24" s="245">
        <f t="shared" si="2"/>
        <v>-0.11814047124853655</v>
      </c>
      <c r="L24" s="240">
        <v>2611660</v>
      </c>
      <c r="M24" s="245">
        <f t="shared" si="3"/>
        <v>0.10045764266623519</v>
      </c>
      <c r="N24" s="240">
        <v>359037</v>
      </c>
      <c r="O24" s="245">
        <f t="shared" si="4"/>
        <v>0.27540602753740567</v>
      </c>
    </row>
    <row r="25" spans="1:15" s="235" customFormat="1" x14ac:dyDescent="0.35">
      <c r="A25" s="236" t="s">
        <v>754</v>
      </c>
      <c r="B25" s="240">
        <v>40751500</v>
      </c>
      <c r="C25" s="245">
        <f t="shared" si="5"/>
        <v>-1.4933755585271097E-2</v>
      </c>
      <c r="D25" s="240">
        <v>4662753</v>
      </c>
      <c r="E25" s="245">
        <f t="shared" si="5"/>
        <v>-5.9022760625957578E-2</v>
      </c>
      <c r="F25" s="240">
        <v>35470953</v>
      </c>
      <c r="G25" s="245">
        <f t="shared" si="0"/>
        <v>-1.6016665627783502E-2</v>
      </c>
      <c r="H25" s="240">
        <v>5280547</v>
      </c>
      <c r="I25" s="245">
        <f t="shared" si="1"/>
        <v>-7.5972961331125218E-3</v>
      </c>
      <c r="J25" s="240">
        <v>2266330</v>
      </c>
      <c r="K25" s="245">
        <f t="shared" si="2"/>
        <v>-0.13401679747502923</v>
      </c>
      <c r="L25" s="240">
        <v>2650250</v>
      </c>
      <c r="M25" s="245">
        <f t="shared" si="3"/>
        <v>9.8489118937326536E-2</v>
      </c>
      <c r="N25" s="240">
        <v>363967</v>
      </c>
      <c r="O25" s="245">
        <f t="shared" si="4"/>
        <v>0.24954339467179346</v>
      </c>
    </row>
    <row r="26" spans="1:15" s="235" customFormat="1" x14ac:dyDescent="0.35">
      <c r="A26" s="236" t="s">
        <v>755</v>
      </c>
      <c r="B26" s="240">
        <v>40872332</v>
      </c>
      <c r="C26" s="245">
        <f t="shared" si="5"/>
        <v>-1.5534945299069416E-2</v>
      </c>
      <c r="D26" s="240">
        <v>4687615</v>
      </c>
      <c r="E26" s="245">
        <f t="shared" si="5"/>
        <v>-6.1029483051071531E-2</v>
      </c>
      <c r="F26" s="240">
        <v>35574200</v>
      </c>
      <c r="G26" s="245">
        <f t="shared" si="0"/>
        <v>-1.6600733434698759E-2</v>
      </c>
      <c r="H26" s="240">
        <v>5298132</v>
      </c>
      <c r="I26" s="245">
        <f t="shared" si="1"/>
        <v>-8.3184622243884683E-3</v>
      </c>
      <c r="J26" s="240">
        <v>2256432</v>
      </c>
      <c r="K26" s="245">
        <f t="shared" si="2"/>
        <v>-0.13068409691478908</v>
      </c>
      <c r="L26" s="240">
        <v>2675787</v>
      </c>
      <c r="M26" s="245">
        <f t="shared" si="3"/>
        <v>9.3906870698990993E-2</v>
      </c>
      <c r="N26" s="240">
        <v>365913</v>
      </c>
      <c r="O26" s="245">
        <f t="shared" si="4"/>
        <v>0.21626391889646002</v>
      </c>
    </row>
    <row r="27" spans="1:15" s="235" customFormat="1" x14ac:dyDescent="0.35">
      <c r="A27" s="236" t="s">
        <v>756</v>
      </c>
      <c r="B27" s="240">
        <v>40752950</v>
      </c>
      <c r="C27" s="245">
        <f t="shared" si="5"/>
        <v>-1.5727844466211453E-2</v>
      </c>
      <c r="D27" s="240">
        <v>4690109</v>
      </c>
      <c r="E27" s="245">
        <f t="shared" si="5"/>
        <v>-5.8742344431687257E-2</v>
      </c>
      <c r="F27" s="240">
        <v>35451329</v>
      </c>
      <c r="G27" s="245">
        <f t="shared" si="0"/>
        <v>-1.7775355386446857E-2</v>
      </c>
      <c r="H27" s="240">
        <v>5301621</v>
      </c>
      <c r="I27" s="245">
        <f t="shared" si="1"/>
        <v>-1.8138839125592728E-3</v>
      </c>
      <c r="J27" s="240">
        <v>2231916</v>
      </c>
      <c r="K27" s="245">
        <f t="shared" si="2"/>
        <v>-0.12294757292541002</v>
      </c>
      <c r="L27" s="240">
        <v>2703877</v>
      </c>
      <c r="M27" s="245">
        <f t="shared" si="3"/>
        <v>0.10020007136977478</v>
      </c>
      <c r="N27" s="240">
        <v>365828</v>
      </c>
      <c r="O27" s="245">
        <f t="shared" si="4"/>
        <v>0.18452273021629323</v>
      </c>
    </row>
    <row r="28" spans="1:15" s="235" customFormat="1" x14ac:dyDescent="0.35">
      <c r="A28" s="236" t="s">
        <v>757</v>
      </c>
      <c r="B28" s="240">
        <v>40600250</v>
      </c>
      <c r="C28" s="245">
        <f t="shared" si="5"/>
        <v>-1.3883487748270001E-2</v>
      </c>
      <c r="D28" s="240">
        <v>4695498</v>
      </c>
      <c r="E28" s="245">
        <f t="shared" si="5"/>
        <v>-4.5290129855237012E-2</v>
      </c>
      <c r="F28" s="240">
        <v>35304809</v>
      </c>
      <c r="G28" s="245">
        <f t="shared" si="0"/>
        <v>-1.6400115831666968E-2</v>
      </c>
      <c r="H28" s="240">
        <v>5295441</v>
      </c>
      <c r="I28" s="245">
        <f t="shared" si="1"/>
        <v>3.2297708791293109E-3</v>
      </c>
      <c r="J28" s="240">
        <v>2202688</v>
      </c>
      <c r="K28" s="245">
        <f t="shared" si="2"/>
        <v>-0.11564170827781055</v>
      </c>
      <c r="L28" s="240">
        <v>2729287</v>
      </c>
      <c r="M28" s="245">
        <f t="shared" si="3"/>
        <v>0.10544621065021269</v>
      </c>
      <c r="N28" s="240">
        <v>363466</v>
      </c>
      <c r="O28" s="245">
        <f t="shared" si="4"/>
        <v>0.14036419768580105</v>
      </c>
    </row>
    <row r="29" spans="1:15" s="235" customFormat="1" x14ac:dyDescent="0.35">
      <c r="A29" s="236" t="s">
        <v>758</v>
      </c>
      <c r="B29" s="240">
        <v>40448094</v>
      </c>
      <c r="C29" s="245">
        <f t="shared" si="5"/>
        <v>-1.2891006317795254E-2</v>
      </c>
      <c r="D29" s="240">
        <v>4703161</v>
      </c>
      <c r="E29" s="245">
        <f t="shared" si="5"/>
        <v>-3.1362354670710517E-2</v>
      </c>
      <c r="F29" s="240">
        <v>35158343</v>
      </c>
      <c r="G29" s="245">
        <f t="shared" si="0"/>
        <v>-1.6015935023988681E-2</v>
      </c>
      <c r="H29" s="240">
        <v>5289751</v>
      </c>
      <c r="I29" s="245">
        <f t="shared" si="1"/>
        <v>8.3940844704194929E-3</v>
      </c>
      <c r="J29" s="240">
        <v>2174426</v>
      </c>
      <c r="K29" s="245">
        <f t="shared" si="2"/>
        <v>-0.1094994598251619</v>
      </c>
      <c r="L29" s="240">
        <v>2753785</v>
      </c>
      <c r="M29" s="245">
        <f t="shared" si="3"/>
        <v>0.11182192341637792</v>
      </c>
      <c r="N29" s="240">
        <v>361540</v>
      </c>
      <c r="O29" s="245">
        <f t="shared" si="4"/>
        <v>0.10530917717842578</v>
      </c>
    </row>
    <row r="30" spans="1:15" s="235" customFormat="1" x14ac:dyDescent="0.35">
      <c r="A30" s="236" t="s">
        <v>759</v>
      </c>
      <c r="B30" s="240">
        <v>40333488</v>
      </c>
      <c r="C30" s="245">
        <f t="shared" si="5"/>
        <v>-9.8359734932960911E-3</v>
      </c>
      <c r="D30" s="240">
        <v>4705449</v>
      </c>
      <c r="E30" s="245">
        <f t="shared" si="5"/>
        <v>-1.6415822634784159E-2</v>
      </c>
      <c r="F30" s="240">
        <v>35046219</v>
      </c>
      <c r="G30" s="245">
        <f t="shared" si="0"/>
        <v>-1.3260256598031161E-2</v>
      </c>
      <c r="H30" s="240">
        <v>5287269</v>
      </c>
      <c r="I30" s="245">
        <f t="shared" si="1"/>
        <v>1.347661723432143E-2</v>
      </c>
      <c r="J30" s="240">
        <v>2154837</v>
      </c>
      <c r="K30" s="245">
        <f t="shared" si="2"/>
        <v>-9.887830089537708E-2</v>
      </c>
      <c r="L30" s="240">
        <v>2771326</v>
      </c>
      <c r="M30" s="245">
        <f t="shared" si="3"/>
        <v>0.11213415953054277</v>
      </c>
      <c r="N30" s="240">
        <v>361106</v>
      </c>
      <c r="O30" s="245">
        <f t="shared" si="4"/>
        <v>8.1868296482713168E-2</v>
      </c>
    </row>
    <row r="31" spans="1:15" s="235" customFormat="1" x14ac:dyDescent="0.35">
      <c r="A31" s="236" t="s">
        <v>760</v>
      </c>
      <c r="B31" s="240">
        <v>40336724</v>
      </c>
      <c r="C31" s="245">
        <f t="shared" si="5"/>
        <v>-1.4171670033217088E-3</v>
      </c>
      <c r="D31" s="240">
        <v>4708208</v>
      </c>
      <c r="E31" s="245">
        <f t="shared" si="5"/>
        <v>1.5876206856572735E-3</v>
      </c>
      <c r="F31" s="240">
        <v>35046384</v>
      </c>
      <c r="G31" s="245">
        <f t="shared" si="0"/>
        <v>-5.1279660926254154E-3</v>
      </c>
      <c r="H31" s="240">
        <v>5290340</v>
      </c>
      <c r="I31" s="245">
        <f t="shared" si="1"/>
        <v>2.3882211180230008E-2</v>
      </c>
      <c r="J31" s="240">
        <v>2142065</v>
      </c>
      <c r="K31" s="245">
        <f t="shared" si="2"/>
        <v>-8.0356460535953023E-2</v>
      </c>
      <c r="L31" s="240">
        <v>2789403</v>
      </c>
      <c r="M31" s="245">
        <f t="shared" si="3"/>
        <v>0.11687718368193499</v>
      </c>
      <c r="N31" s="240">
        <v>358872</v>
      </c>
      <c r="O31" s="245">
        <f t="shared" si="4"/>
        <v>5.4866757200049382E-2</v>
      </c>
    </row>
    <row r="32" spans="1:15" s="235" customFormat="1" x14ac:dyDescent="0.35">
      <c r="A32" s="236" t="s">
        <v>761</v>
      </c>
      <c r="B32" s="240">
        <v>40474727</v>
      </c>
      <c r="C32" s="245">
        <f t="shared" si="5"/>
        <v>3.7162177158607647E-3</v>
      </c>
      <c r="D32" s="240">
        <v>4715668</v>
      </c>
      <c r="E32" s="245">
        <f t="shared" si="5"/>
        <v>1.4463577526629931E-2</v>
      </c>
      <c r="F32" s="240">
        <v>35158845</v>
      </c>
      <c r="G32" s="245">
        <f t="shared" si="0"/>
        <v>2.4477783808082566E-4</v>
      </c>
      <c r="H32" s="240">
        <v>5315882</v>
      </c>
      <c r="I32" s="245">
        <f t="shared" si="1"/>
        <v>2.7297024135058932E-2</v>
      </c>
      <c r="J32" s="240">
        <v>2159656</v>
      </c>
      <c r="K32" s="245">
        <f t="shared" si="2"/>
        <v>-7.3741095132506138E-2</v>
      </c>
      <c r="L32" s="240">
        <v>2799405</v>
      </c>
      <c r="M32" s="245">
        <f t="shared" si="3"/>
        <v>0.12035399505098494</v>
      </c>
      <c r="N32" s="240">
        <v>356821</v>
      </c>
      <c r="O32" s="245">
        <f t="shared" si="4"/>
        <v>3.6182959162042158E-2</v>
      </c>
    </row>
    <row r="33" spans="1:15" s="235" customFormat="1" x14ac:dyDescent="0.35">
      <c r="A33" s="236" t="s">
        <v>647</v>
      </c>
      <c r="B33" s="240">
        <v>40509692</v>
      </c>
      <c r="C33" s="245">
        <f t="shared" si="5"/>
        <v>-7.6304271006407826E-3</v>
      </c>
      <c r="D33" s="240">
        <v>4726020</v>
      </c>
      <c r="E33" s="245">
        <f t="shared" si="5"/>
        <v>4.8003143230000494E-3</v>
      </c>
      <c r="F33" s="240">
        <v>35179052</v>
      </c>
      <c r="G33" s="245">
        <f t="shared" si="0"/>
        <v>-1.1240097132679218E-2</v>
      </c>
      <c r="H33" s="240">
        <v>5330640</v>
      </c>
      <c r="I33" s="245">
        <f t="shared" si="1"/>
        <v>1.6868451714657857E-2</v>
      </c>
      <c r="J33" s="240">
        <v>2172925</v>
      </c>
      <c r="K33" s="245">
        <f t="shared" si="2"/>
        <v>-7.5514717394707997E-2</v>
      </c>
      <c r="L33" s="240">
        <v>2801415</v>
      </c>
      <c r="M33" s="245">
        <f t="shared" si="3"/>
        <v>0.10293448925477319</v>
      </c>
      <c r="N33" s="240">
        <v>356300</v>
      </c>
      <c r="O33" s="245">
        <f t="shared" si="4"/>
        <v>1.2702121188866246E-2</v>
      </c>
    </row>
    <row r="34" spans="1:15" s="235" customFormat="1" x14ac:dyDescent="0.35">
      <c r="A34" s="236" t="s">
        <v>648</v>
      </c>
      <c r="B34" s="240">
        <v>40432460</v>
      </c>
      <c r="C34" s="245">
        <f t="shared" si="5"/>
        <v>-7.5175176123625309E-3</v>
      </c>
      <c r="D34" s="240">
        <v>4705796</v>
      </c>
      <c r="E34" s="245">
        <f t="shared" si="5"/>
        <v>5.7386868193577828E-3</v>
      </c>
      <c r="F34" s="240">
        <v>35101879</v>
      </c>
      <c r="G34" s="245">
        <f t="shared" si="0"/>
        <v>-1.1179719170353769E-2</v>
      </c>
      <c r="H34" s="240">
        <v>5330581</v>
      </c>
      <c r="I34" s="245">
        <f t="shared" si="1"/>
        <v>1.7292468714986672E-2</v>
      </c>
      <c r="J34" s="240">
        <v>2178062</v>
      </c>
      <c r="K34" s="245">
        <f t="shared" si="2"/>
        <v>-6.3216062333497636E-2</v>
      </c>
      <c r="L34" s="240">
        <v>2799036</v>
      </c>
      <c r="M34" s="245">
        <f t="shared" si="3"/>
        <v>9.31817036777534E-2</v>
      </c>
      <c r="N34" s="240">
        <v>353483</v>
      </c>
      <c r="O34" s="245">
        <f t="shared" si="4"/>
        <v>-2.8069442955557184E-3</v>
      </c>
    </row>
    <row r="35" spans="1:15" s="235" customFormat="1" x14ac:dyDescent="0.35">
      <c r="A35" s="236" t="s">
        <v>649</v>
      </c>
      <c r="B35" s="240">
        <v>40393848</v>
      </c>
      <c r="C35" s="245">
        <f t="shared" si="5"/>
        <v>-8.0906456412720325E-3</v>
      </c>
      <c r="D35" s="240">
        <v>4697187</v>
      </c>
      <c r="E35" s="245">
        <f t="shared" si="5"/>
        <v>6.2159261552171404E-3</v>
      </c>
      <c r="F35" s="240">
        <v>35057180</v>
      </c>
      <c r="G35" s="245">
        <f t="shared" si="0"/>
        <v>-1.1808346206321362E-2</v>
      </c>
      <c r="H35" s="240">
        <v>5336668</v>
      </c>
      <c r="I35" s="245">
        <f t="shared" si="1"/>
        <v>1.7044415036346783E-2</v>
      </c>
      <c r="J35" s="240">
        <v>2178319</v>
      </c>
      <c r="K35" s="245">
        <f t="shared" si="2"/>
        <v>-5.6197013634612825E-2</v>
      </c>
      <c r="L35" s="240">
        <v>2808565</v>
      </c>
      <c r="M35" s="245">
        <f t="shared" si="3"/>
        <v>8.7755452981469279E-2</v>
      </c>
      <c r="N35" s="240">
        <v>349784</v>
      </c>
      <c r="O35" s="245">
        <f t="shared" si="4"/>
        <v>-2.083549115828311E-2</v>
      </c>
    </row>
    <row r="36" spans="1:15" s="235" customFormat="1" x14ac:dyDescent="0.35">
      <c r="A36" s="236" t="s">
        <v>650</v>
      </c>
      <c r="B36" s="240">
        <v>40373218</v>
      </c>
      <c r="C36" s="245">
        <f t="shared" si="5"/>
        <v>-7.4531939132155469E-3</v>
      </c>
      <c r="D36" s="240">
        <v>4694438</v>
      </c>
      <c r="E36" s="245">
        <f t="shared" si="5"/>
        <v>9.1548504025601857E-3</v>
      </c>
      <c r="F36" s="240">
        <v>35025474</v>
      </c>
      <c r="G36" s="245">
        <f t="shared" si="0"/>
        <v>-1.1064744016196804E-2</v>
      </c>
      <c r="H36" s="240">
        <v>5347744</v>
      </c>
      <c r="I36" s="245">
        <f t="shared" si="1"/>
        <v>1.686908362741487E-2</v>
      </c>
      <c r="J36" s="240">
        <v>2177836</v>
      </c>
      <c r="K36" s="245">
        <f t="shared" si="2"/>
        <v>-4.8286699657217574E-2</v>
      </c>
      <c r="L36" s="240">
        <v>2822775</v>
      </c>
      <c r="M36" s="245">
        <f t="shared" si="3"/>
        <v>8.0835560524723737E-2</v>
      </c>
      <c r="N36" s="240">
        <v>347133</v>
      </c>
      <c r="O36" s="245">
        <f t="shared" si="4"/>
        <v>-3.3155357247303202E-2</v>
      </c>
    </row>
    <row r="37" spans="1:15" s="235" customFormat="1" x14ac:dyDescent="0.35">
      <c r="A37" s="236" t="s">
        <v>651</v>
      </c>
      <c r="B37" s="240">
        <v>40316688</v>
      </c>
      <c r="C37" s="245">
        <f t="shared" si="5"/>
        <v>-1.0669840373973965E-2</v>
      </c>
      <c r="D37" s="240">
        <v>4697716</v>
      </c>
      <c r="E37" s="245">
        <f t="shared" si="5"/>
        <v>7.4983598745204817E-3</v>
      </c>
      <c r="F37" s="240">
        <v>34984771</v>
      </c>
      <c r="G37" s="245">
        <f t="shared" si="0"/>
        <v>-1.3706482597183109E-2</v>
      </c>
      <c r="H37" s="240">
        <v>5331917</v>
      </c>
      <c r="I37" s="245">
        <f t="shared" si="1"/>
        <v>9.7281588441500474E-3</v>
      </c>
      <c r="J37" s="240">
        <v>2179934</v>
      </c>
      <c r="K37" s="245">
        <f t="shared" si="2"/>
        <v>-3.8121544523524821E-2</v>
      </c>
      <c r="L37" s="240">
        <v>2805382</v>
      </c>
      <c r="M37" s="245">
        <f t="shared" si="3"/>
        <v>5.8534855202339399E-2</v>
      </c>
      <c r="N37" s="240">
        <v>346601</v>
      </c>
      <c r="O37" s="245">
        <f t="shared" si="4"/>
        <v>-4.7713116848505495E-2</v>
      </c>
    </row>
    <row r="38" spans="1:15" s="235" customFormat="1" x14ac:dyDescent="0.35">
      <c r="A38" s="236" t="s">
        <v>652</v>
      </c>
      <c r="B38" s="240">
        <v>40386558</v>
      </c>
      <c r="C38" s="245">
        <f t="shared" si="5"/>
        <v>-1.1885154974763857E-2</v>
      </c>
      <c r="D38" s="240">
        <v>4704627</v>
      </c>
      <c r="E38" s="245">
        <f t="shared" si="5"/>
        <v>3.6291376318234327E-3</v>
      </c>
      <c r="F38" s="240">
        <v>35042611</v>
      </c>
      <c r="G38" s="245">
        <f t="shared" si="0"/>
        <v>-1.4943104834402461E-2</v>
      </c>
      <c r="H38" s="240">
        <v>5343947</v>
      </c>
      <c r="I38" s="245">
        <f t="shared" si="1"/>
        <v>8.6473874188110079E-3</v>
      </c>
      <c r="J38" s="240">
        <v>2191260</v>
      </c>
      <c r="K38" s="245">
        <f t="shared" si="2"/>
        <v>-2.8882767129698568E-2</v>
      </c>
      <c r="L38" s="240">
        <v>2806521</v>
      </c>
      <c r="M38" s="245">
        <f t="shared" si="3"/>
        <v>4.8858149023072464E-2</v>
      </c>
      <c r="N38" s="240">
        <v>346166</v>
      </c>
      <c r="O38" s="245">
        <f t="shared" si="4"/>
        <v>-5.3966379986499523E-2</v>
      </c>
    </row>
    <row r="39" spans="1:15" s="235" customFormat="1" x14ac:dyDescent="0.35">
      <c r="A39" s="236" t="s">
        <v>653</v>
      </c>
      <c r="B39" s="240">
        <v>40492405</v>
      </c>
      <c r="C39" s="245">
        <f t="shared" si="5"/>
        <v>-6.3932795049192756E-3</v>
      </c>
      <c r="D39" s="240">
        <v>4735866</v>
      </c>
      <c r="E39" s="245">
        <f t="shared" si="5"/>
        <v>9.7560632386155637E-3</v>
      </c>
      <c r="F39" s="240">
        <v>35139087</v>
      </c>
      <c r="G39" s="245">
        <f t="shared" si="0"/>
        <v>-8.8076246732527296E-3</v>
      </c>
      <c r="H39" s="240">
        <v>5353318</v>
      </c>
      <c r="I39" s="245">
        <f t="shared" si="1"/>
        <v>9.7511685576920724E-3</v>
      </c>
      <c r="J39" s="240">
        <v>2224761</v>
      </c>
      <c r="K39" s="245">
        <f t="shared" si="2"/>
        <v>-3.2057658083906385E-3</v>
      </c>
      <c r="L39" s="240">
        <v>2784863</v>
      </c>
      <c r="M39" s="245">
        <f t="shared" si="3"/>
        <v>2.9951806239706908E-2</v>
      </c>
      <c r="N39" s="240">
        <v>343694</v>
      </c>
      <c r="O39" s="245">
        <f t="shared" si="4"/>
        <v>-6.050384333621265E-2</v>
      </c>
    </row>
    <row r="40" spans="1:15" s="235" customFormat="1" x14ac:dyDescent="0.35">
      <c r="A40" s="236" t="s">
        <v>654</v>
      </c>
      <c r="B40" s="240">
        <v>40741010</v>
      </c>
      <c r="C40" s="245">
        <f t="shared" si="5"/>
        <v>3.4669737255312466E-3</v>
      </c>
      <c r="D40" s="240">
        <v>4784087</v>
      </c>
      <c r="E40" s="245">
        <f t="shared" si="5"/>
        <v>1.8866795385707756E-2</v>
      </c>
      <c r="F40" s="240">
        <v>35357979</v>
      </c>
      <c r="G40" s="245">
        <f t="shared" si="0"/>
        <v>1.5060271250865568E-3</v>
      </c>
      <c r="H40" s="240">
        <v>5383031</v>
      </c>
      <c r="I40" s="245">
        <f t="shared" si="1"/>
        <v>1.6540643168340464E-2</v>
      </c>
      <c r="J40" s="240">
        <v>2272790</v>
      </c>
      <c r="K40" s="245">
        <f t="shared" si="2"/>
        <v>3.1825660284161894E-2</v>
      </c>
      <c r="L40" s="240">
        <v>2765882</v>
      </c>
      <c r="M40" s="245">
        <f t="shared" si="3"/>
        <v>1.3408263769988278E-2</v>
      </c>
      <c r="N40" s="240">
        <v>344359</v>
      </c>
      <c r="O40" s="245">
        <f t="shared" si="4"/>
        <v>-5.2568878519586429E-2</v>
      </c>
    </row>
    <row r="41" spans="1:15" s="235" customFormat="1" x14ac:dyDescent="0.35">
      <c r="A41" s="236" t="s">
        <v>655</v>
      </c>
      <c r="B41" s="240">
        <v>40963472</v>
      </c>
      <c r="C41" s="245">
        <f t="shared" si="5"/>
        <v>1.2741712872799396E-2</v>
      </c>
      <c r="D41" s="240">
        <v>4837462</v>
      </c>
      <c r="E41" s="245">
        <f t="shared" si="5"/>
        <v>2.855547577469706E-2</v>
      </c>
      <c r="F41" s="240">
        <v>35555561</v>
      </c>
      <c r="G41" s="245">
        <f t="shared" si="0"/>
        <v>1.1297972717314921E-2</v>
      </c>
      <c r="H41" s="240">
        <v>5407911</v>
      </c>
      <c r="I41" s="245">
        <f t="shared" si="1"/>
        <v>2.2337535358469614E-2</v>
      </c>
      <c r="J41" s="240">
        <v>2311924</v>
      </c>
      <c r="K41" s="245">
        <f t="shared" si="2"/>
        <v>6.3234159267779172E-2</v>
      </c>
      <c r="L41" s="240">
        <v>2751291</v>
      </c>
      <c r="M41" s="245">
        <f t="shared" si="3"/>
        <v>-9.0566256988109089E-4</v>
      </c>
      <c r="N41" s="240">
        <v>344696</v>
      </c>
      <c r="O41" s="245">
        <f t="shared" si="4"/>
        <v>-4.6589588980472427E-2</v>
      </c>
    </row>
    <row r="42" spans="1:15" s="235" customFormat="1" x14ac:dyDescent="0.35">
      <c r="A42" s="236" t="s">
        <v>656</v>
      </c>
      <c r="B42" s="240">
        <v>41131195</v>
      </c>
      <c r="C42" s="245">
        <f t="shared" si="5"/>
        <v>1.9777783662052732E-2</v>
      </c>
      <c r="D42" s="240">
        <v>4883223</v>
      </c>
      <c r="E42" s="245">
        <f t="shared" si="5"/>
        <v>3.7780454107567633E-2</v>
      </c>
      <c r="F42" s="240">
        <v>35698164</v>
      </c>
      <c r="G42" s="245">
        <f t="shared" si="0"/>
        <v>1.8602434687747627E-2</v>
      </c>
      <c r="H42" s="240">
        <v>5433031</v>
      </c>
      <c r="I42" s="245">
        <f t="shared" si="1"/>
        <v>2.7568485734317659E-2</v>
      </c>
      <c r="J42" s="240">
        <v>2346460</v>
      </c>
      <c r="K42" s="245">
        <f t="shared" si="2"/>
        <v>8.8926911873148648E-2</v>
      </c>
      <c r="L42" s="240">
        <v>2741595</v>
      </c>
      <c r="M42" s="245">
        <f t="shared" si="3"/>
        <v>-1.0728077461835959E-2</v>
      </c>
      <c r="N42" s="240">
        <v>344976</v>
      </c>
      <c r="O42" s="245">
        <f t="shared" si="4"/>
        <v>-4.4668324536285747E-2</v>
      </c>
    </row>
    <row r="43" spans="1:15" s="235" customFormat="1" x14ac:dyDescent="0.35">
      <c r="A43" s="236" t="s">
        <v>657</v>
      </c>
      <c r="B43" s="240">
        <v>41273745</v>
      </c>
      <c r="C43" s="245">
        <f t="shared" si="5"/>
        <v>2.3229972766256376E-2</v>
      </c>
      <c r="D43" s="240">
        <v>4936301</v>
      </c>
      <c r="E43" s="245">
        <f t="shared" si="5"/>
        <v>4.8445820575471601E-2</v>
      </c>
      <c r="F43" s="240">
        <v>35818763</v>
      </c>
      <c r="G43" s="245">
        <f t="shared" si="0"/>
        <v>2.2038764398632397E-2</v>
      </c>
      <c r="H43" s="240">
        <v>5454982</v>
      </c>
      <c r="I43" s="245">
        <f t="shared" si="1"/>
        <v>3.1121251186124143E-2</v>
      </c>
      <c r="J43" s="240">
        <v>2376203</v>
      </c>
      <c r="K43" s="245">
        <f t="shared" si="2"/>
        <v>0.10930480634341161</v>
      </c>
      <c r="L43" s="240">
        <v>2733314</v>
      </c>
      <c r="M43" s="245">
        <f t="shared" si="3"/>
        <v>-2.0107886884756343E-2</v>
      </c>
      <c r="N43" s="240">
        <v>345465</v>
      </c>
      <c r="O43" s="245">
        <f t="shared" si="4"/>
        <v>-3.7358724001872533E-2</v>
      </c>
    </row>
    <row r="44" spans="1:15" s="235" customFormat="1" x14ac:dyDescent="0.35">
      <c r="A44" s="236" t="s">
        <v>658</v>
      </c>
      <c r="B44" s="240">
        <v>41267872</v>
      </c>
      <c r="C44" s="245">
        <f t="shared" si="5"/>
        <v>1.9596055583030864E-2</v>
      </c>
      <c r="D44" s="240">
        <v>4979707</v>
      </c>
      <c r="E44" s="245">
        <f t="shared" si="5"/>
        <v>5.5991855236628196E-2</v>
      </c>
      <c r="F44" s="240">
        <v>35817392</v>
      </c>
      <c r="G44" s="245">
        <f t="shared" si="0"/>
        <v>1.8730620985985175E-2</v>
      </c>
      <c r="H44" s="240">
        <v>5450480</v>
      </c>
      <c r="I44" s="245">
        <f t="shared" si="1"/>
        <v>2.5319975123601315E-2</v>
      </c>
      <c r="J44" s="240">
        <v>2377056</v>
      </c>
      <c r="K44" s="245">
        <f t="shared" si="2"/>
        <v>0.10066417985086513</v>
      </c>
      <c r="L44" s="240">
        <v>2729377</v>
      </c>
      <c r="M44" s="245">
        <f t="shared" si="3"/>
        <v>-2.5015315754597853E-2</v>
      </c>
      <c r="N44" s="240">
        <v>344047</v>
      </c>
      <c r="O44" s="245">
        <f t="shared" si="4"/>
        <v>-3.5799462475582994E-2</v>
      </c>
    </row>
    <row r="45" spans="1:15" s="235" customFormat="1" x14ac:dyDescent="0.35">
      <c r="A45" s="236" t="s">
        <v>659</v>
      </c>
      <c r="B45" s="240">
        <v>41341226</v>
      </c>
      <c r="C45" s="245">
        <f t="shared" si="5"/>
        <v>2.0526791465114078E-2</v>
      </c>
      <c r="D45" s="240">
        <v>5006475</v>
      </c>
      <c r="E45" s="245">
        <f t="shared" si="5"/>
        <v>5.9342745058209655E-2</v>
      </c>
      <c r="F45" s="240">
        <v>35878983</v>
      </c>
      <c r="G45" s="245">
        <f t="shared" si="0"/>
        <v>1.9896243935169144E-2</v>
      </c>
      <c r="H45" s="240">
        <v>5462243</v>
      </c>
      <c r="I45" s="245">
        <f t="shared" si="1"/>
        <v>2.4688029955127339E-2</v>
      </c>
      <c r="J45" s="240">
        <v>2383694</v>
      </c>
      <c r="K45" s="245">
        <f t="shared" si="2"/>
        <v>9.6997825511695071E-2</v>
      </c>
      <c r="L45" s="240">
        <v>2735918</v>
      </c>
      <c r="M45" s="245">
        <f t="shared" si="3"/>
        <v>-2.337997047920426E-2</v>
      </c>
      <c r="N45" s="240">
        <v>342631</v>
      </c>
      <c r="O45" s="245">
        <f t="shared" si="4"/>
        <v>-3.8363738422677519E-2</v>
      </c>
    </row>
    <row r="46" spans="1:15" s="235" customFormat="1" x14ac:dyDescent="0.35">
      <c r="A46" s="236" t="s">
        <v>660</v>
      </c>
      <c r="B46" s="240">
        <v>41507718</v>
      </c>
      <c r="C46" s="245">
        <f t="shared" si="5"/>
        <v>2.6593929728737753E-2</v>
      </c>
      <c r="D46" s="240">
        <v>5041128</v>
      </c>
      <c r="E46" s="245">
        <f t="shared" si="5"/>
        <v>7.1259357609212134E-2</v>
      </c>
      <c r="F46" s="240">
        <v>36022923</v>
      </c>
      <c r="G46" s="245">
        <f t="shared" si="0"/>
        <v>2.6239165145546767E-2</v>
      </c>
      <c r="H46" s="240">
        <v>5484795</v>
      </c>
      <c r="I46" s="245">
        <f t="shared" si="1"/>
        <v>2.8930054716362064E-2</v>
      </c>
      <c r="J46" s="240">
        <v>2395072</v>
      </c>
      <c r="K46" s="245">
        <f t="shared" si="2"/>
        <v>9.9634445667754173E-2</v>
      </c>
      <c r="L46" s="240">
        <v>2746794</v>
      </c>
      <c r="M46" s="245">
        <f t="shared" si="3"/>
        <v>-1.8664282988857594E-2</v>
      </c>
      <c r="N46" s="240">
        <v>342929</v>
      </c>
      <c r="O46" s="245">
        <f t="shared" si="4"/>
        <v>-2.9857164276641309E-2</v>
      </c>
    </row>
    <row r="47" spans="1:15" s="235" customFormat="1" x14ac:dyDescent="0.35">
      <c r="A47" s="236" t="s">
        <v>661</v>
      </c>
      <c r="B47" s="240">
        <v>41574637</v>
      </c>
      <c r="C47" s="245">
        <f t="shared" si="5"/>
        <v>2.9231901848023985E-2</v>
      </c>
      <c r="D47" s="240">
        <v>5065931</v>
      </c>
      <c r="E47" s="245">
        <f t="shared" si="5"/>
        <v>7.8503155186284895E-2</v>
      </c>
      <c r="F47" s="240">
        <v>36083002</v>
      </c>
      <c r="G47" s="245">
        <f t="shared" si="0"/>
        <v>2.9261395240575541E-2</v>
      </c>
      <c r="H47" s="240">
        <v>5491635</v>
      </c>
      <c r="I47" s="245">
        <f t="shared" si="1"/>
        <v>2.9038156392715456E-2</v>
      </c>
      <c r="J47" s="240">
        <v>2400584</v>
      </c>
      <c r="K47" s="245">
        <f t="shared" si="2"/>
        <v>0.10203510137863187</v>
      </c>
      <c r="L47" s="240">
        <v>2748458</v>
      </c>
      <c r="M47" s="245">
        <f t="shared" si="3"/>
        <v>-2.1401320603226203E-2</v>
      </c>
      <c r="N47" s="240">
        <v>342593</v>
      </c>
      <c r="O47" s="245">
        <f t="shared" si="4"/>
        <v>-2.0558401756512589E-2</v>
      </c>
    </row>
    <row r="48" spans="1:15" s="235" customFormat="1" x14ac:dyDescent="0.35">
      <c r="A48" s="236" t="s">
        <v>662</v>
      </c>
      <c r="B48" s="240">
        <v>41630565</v>
      </c>
      <c r="C48" s="245">
        <f t="shared" si="5"/>
        <v>3.1143095900851896E-2</v>
      </c>
      <c r="D48" s="240">
        <v>5090559</v>
      </c>
      <c r="E48" s="245">
        <f t="shared" si="5"/>
        <v>8.4380920570257825E-2</v>
      </c>
      <c r="F48" s="240">
        <v>36142926</v>
      </c>
      <c r="G48" s="245">
        <f t="shared" si="0"/>
        <v>3.1903979372270595E-2</v>
      </c>
      <c r="H48" s="240">
        <v>5487639</v>
      </c>
      <c r="I48" s="245">
        <f t="shared" si="1"/>
        <v>2.6159629181950372E-2</v>
      </c>
      <c r="J48" s="240">
        <v>2406168</v>
      </c>
      <c r="K48" s="245">
        <f t="shared" si="2"/>
        <v>0.10484352357110453</v>
      </c>
      <c r="L48" s="240">
        <v>2740783</v>
      </c>
      <c r="M48" s="245">
        <f t="shared" si="3"/>
        <v>-2.9046594220226551E-2</v>
      </c>
      <c r="N48" s="240">
        <v>340688</v>
      </c>
      <c r="O48" s="245">
        <f t="shared" si="4"/>
        <v>-1.8566370814644531E-2</v>
      </c>
    </row>
    <row r="49" spans="1:15" s="235" customFormat="1" x14ac:dyDescent="0.35">
      <c r="A49" s="236" t="s">
        <v>663</v>
      </c>
      <c r="B49" s="240">
        <v>41783416</v>
      </c>
      <c r="C49" s="245">
        <f t="shared" si="5"/>
        <v>3.6380170910864505E-2</v>
      </c>
      <c r="D49" s="240">
        <v>5129284</v>
      </c>
      <c r="E49" s="245">
        <f t="shared" si="5"/>
        <v>9.1867622478668351E-2</v>
      </c>
      <c r="F49" s="240">
        <v>36285798</v>
      </c>
      <c r="G49" s="245">
        <f t="shared" si="0"/>
        <v>3.7188381195920932E-2</v>
      </c>
      <c r="H49" s="240">
        <v>5497618</v>
      </c>
      <c r="I49" s="245">
        <f t="shared" si="1"/>
        <v>3.1077190436385262E-2</v>
      </c>
      <c r="J49" s="240">
        <v>2411639</v>
      </c>
      <c r="K49" s="245">
        <f t="shared" si="2"/>
        <v>0.1062899151992675</v>
      </c>
      <c r="L49" s="240">
        <v>2749603</v>
      </c>
      <c r="M49" s="245">
        <f t="shared" si="3"/>
        <v>-1.9882853743269188E-2</v>
      </c>
      <c r="N49" s="240">
        <v>336376</v>
      </c>
      <c r="O49" s="245">
        <f t="shared" si="4"/>
        <v>-2.9500780436294182E-2</v>
      </c>
    </row>
    <row r="50" spans="1:15" s="235" customFormat="1" x14ac:dyDescent="0.35">
      <c r="A50" s="236" t="s">
        <v>664</v>
      </c>
      <c r="B50" s="240">
        <v>41823690</v>
      </c>
      <c r="C50" s="245">
        <f t="shared" si="5"/>
        <v>3.5584414002302452E-2</v>
      </c>
      <c r="D50" s="240">
        <v>5169137</v>
      </c>
      <c r="E50" s="245">
        <f t="shared" si="5"/>
        <v>9.8734713719068487E-2</v>
      </c>
      <c r="F50" s="240">
        <v>36334117</v>
      </c>
      <c r="G50" s="245">
        <f t="shared" si="0"/>
        <v>3.6855301678291041E-2</v>
      </c>
      <c r="H50" s="240">
        <v>5489573</v>
      </c>
      <c r="I50" s="245">
        <f t="shared" si="1"/>
        <v>2.7250644514251358E-2</v>
      </c>
      <c r="J50" s="240">
        <v>2410184</v>
      </c>
      <c r="K50" s="245">
        <f t="shared" si="2"/>
        <v>9.9907815594680691E-2</v>
      </c>
      <c r="L50" s="240">
        <v>2747361</v>
      </c>
      <c r="M50" s="245">
        <f t="shared" si="3"/>
        <v>-2.107947882805794E-2</v>
      </c>
      <c r="N50" s="240">
        <v>332028</v>
      </c>
      <c r="O50" s="245">
        <f t="shared" si="4"/>
        <v>-4.0841677114447979E-2</v>
      </c>
    </row>
    <row r="51" spans="1:15" s="235" customFormat="1" x14ac:dyDescent="0.35">
      <c r="A51" s="236" t="s">
        <v>665</v>
      </c>
      <c r="B51" s="240">
        <v>41901737</v>
      </c>
      <c r="C51" s="245">
        <f t="shared" si="5"/>
        <v>3.4804847970872563E-2</v>
      </c>
      <c r="D51" s="240">
        <v>5199381</v>
      </c>
      <c r="E51" s="245">
        <f t="shared" si="5"/>
        <v>9.7873335098585978E-2</v>
      </c>
      <c r="F51" s="240">
        <v>36409207</v>
      </c>
      <c r="G51" s="245">
        <f t="shared" si="0"/>
        <v>3.6145503723531577E-2</v>
      </c>
      <c r="H51" s="240">
        <v>5492530</v>
      </c>
      <c r="I51" s="245">
        <f t="shared" si="1"/>
        <v>2.600480673854981E-2</v>
      </c>
      <c r="J51" s="240">
        <v>2407642</v>
      </c>
      <c r="K51" s="245">
        <f t="shared" si="2"/>
        <v>8.2202537710792306E-2</v>
      </c>
      <c r="L51" s="240">
        <v>2755323</v>
      </c>
      <c r="M51" s="245">
        <f t="shared" si="3"/>
        <v>-1.0607344059653922E-2</v>
      </c>
      <c r="N51" s="240">
        <v>329565</v>
      </c>
      <c r="O51" s="245">
        <f t="shared" si="4"/>
        <v>-4.1109242523872977E-2</v>
      </c>
    </row>
    <row r="52" spans="1:15" s="235" customFormat="1" x14ac:dyDescent="0.35">
      <c r="A52" s="236" t="s">
        <v>666</v>
      </c>
      <c r="B52" s="240">
        <v>41903783</v>
      </c>
      <c r="C52" s="245">
        <f t="shared" si="5"/>
        <v>2.854060319074073E-2</v>
      </c>
      <c r="D52" s="240">
        <v>5210366</v>
      </c>
      <c r="E52" s="245">
        <f t="shared" si="5"/>
        <v>8.9103521737794483E-2</v>
      </c>
      <c r="F52" s="240">
        <v>36430528</v>
      </c>
      <c r="G52" s="245">
        <f t="shared" si="0"/>
        <v>3.0334001838736316E-2</v>
      </c>
      <c r="H52" s="240">
        <v>5473255</v>
      </c>
      <c r="I52" s="245">
        <f t="shared" si="1"/>
        <v>1.6760817465104695E-2</v>
      </c>
      <c r="J52" s="240">
        <v>2402376</v>
      </c>
      <c r="K52" s="245">
        <f t="shared" si="2"/>
        <v>5.7016266351048714E-2</v>
      </c>
      <c r="L52" s="240">
        <v>2743870</v>
      </c>
      <c r="M52" s="245">
        <f t="shared" si="3"/>
        <v>-7.9584016960954958E-3</v>
      </c>
      <c r="N52" s="240">
        <v>327009</v>
      </c>
      <c r="O52" s="245">
        <f t="shared" si="4"/>
        <v>-5.0383466092072518E-2</v>
      </c>
    </row>
    <row r="53" spans="1:15" s="235" customFormat="1" x14ac:dyDescent="0.35">
      <c r="A53" s="236" t="s">
        <v>667</v>
      </c>
      <c r="B53" s="240">
        <v>41865601</v>
      </c>
      <c r="C53" s="245">
        <f t="shared" si="5"/>
        <v>2.2022767015452204E-2</v>
      </c>
      <c r="D53" s="240">
        <v>5202774</v>
      </c>
      <c r="E53" s="245">
        <f t="shared" si="5"/>
        <v>7.5517285717179791E-2</v>
      </c>
      <c r="F53" s="240">
        <v>36414970</v>
      </c>
      <c r="G53" s="245">
        <f t="shared" ref="G53:G84" si="6">(F53-F41)/F41</f>
        <v>2.4170874423834855E-2</v>
      </c>
      <c r="H53" s="240">
        <v>5450631</v>
      </c>
      <c r="I53" s="245">
        <f t="shared" ref="I53:I84" si="7">(H53-H41)/H41</f>
        <v>7.8995382875198944E-3</v>
      </c>
      <c r="J53" s="240">
        <v>2402408</v>
      </c>
      <c r="K53" s="245">
        <f t="shared" ref="K53:K84" si="8">(J53-J41)/J41</f>
        <v>3.9137964742785664E-2</v>
      </c>
      <c r="L53" s="240">
        <v>2723207</v>
      </c>
      <c r="M53" s="245">
        <f t="shared" ref="M53:M84" si="9">(L53-L41)/L41</f>
        <v>-1.0207571645456624E-2</v>
      </c>
      <c r="N53" s="240">
        <v>325016</v>
      </c>
      <c r="O53" s="245">
        <f t="shared" ref="O53:O84" si="10">(N53-N41)/N41</f>
        <v>-5.7093786989115047E-2</v>
      </c>
    </row>
    <row r="54" spans="1:15" s="235" customFormat="1" x14ac:dyDescent="0.35">
      <c r="A54" s="236" t="s">
        <v>668</v>
      </c>
      <c r="B54" s="240">
        <v>41837649</v>
      </c>
      <c r="C54" s="245">
        <f t="shared" si="5"/>
        <v>1.7175625458973415E-2</v>
      </c>
      <c r="D54" s="240">
        <v>5216037</v>
      </c>
      <c r="E54" s="245">
        <f t="shared" si="5"/>
        <v>6.815457741741468E-2</v>
      </c>
      <c r="F54" s="240">
        <v>36406590</v>
      </c>
      <c r="G54" s="245">
        <f t="shared" si="6"/>
        <v>1.9844886140362849E-2</v>
      </c>
      <c r="H54" s="240">
        <v>5431059</v>
      </c>
      <c r="I54" s="245">
        <f t="shared" si="7"/>
        <v>-3.6296498216189084E-4</v>
      </c>
      <c r="J54" s="240">
        <v>2401004</v>
      </c>
      <c r="K54" s="245">
        <f t="shared" si="8"/>
        <v>2.324522898323432E-2</v>
      </c>
      <c r="L54" s="240">
        <v>2709489</v>
      </c>
      <c r="M54" s="245">
        <f t="shared" si="9"/>
        <v>-1.1710701252373163E-2</v>
      </c>
      <c r="N54" s="240">
        <v>320566</v>
      </c>
      <c r="O54" s="245">
        <f t="shared" si="10"/>
        <v>-7.0758545522007332E-2</v>
      </c>
    </row>
    <row r="55" spans="1:15" s="235" customFormat="1" x14ac:dyDescent="0.35">
      <c r="A55" s="236" t="s">
        <v>669</v>
      </c>
      <c r="B55" s="240">
        <v>41918609</v>
      </c>
      <c r="C55" s="245">
        <f t="shared" si="5"/>
        <v>1.5624072882167587E-2</v>
      </c>
      <c r="D55" s="240">
        <v>5228098</v>
      </c>
      <c r="E55" s="245">
        <f t="shared" si="5"/>
        <v>5.9112481187836803E-2</v>
      </c>
      <c r="F55" s="240">
        <v>36488008</v>
      </c>
      <c r="G55" s="245">
        <f t="shared" si="6"/>
        <v>1.8684201908368527E-2</v>
      </c>
      <c r="H55" s="240">
        <v>5430601</v>
      </c>
      <c r="I55" s="245">
        <f t="shared" si="7"/>
        <v>-4.4694922916335925E-3</v>
      </c>
      <c r="J55" s="240">
        <v>2403185</v>
      </c>
      <c r="K55" s="245">
        <f t="shared" si="8"/>
        <v>1.1355090453130478E-2</v>
      </c>
      <c r="L55" s="240">
        <v>2707509</v>
      </c>
      <c r="M55" s="245">
        <f t="shared" si="9"/>
        <v>-9.4409204357786929E-3</v>
      </c>
      <c r="N55" s="240">
        <v>319907</v>
      </c>
      <c r="O55" s="245">
        <f t="shared" si="10"/>
        <v>-7.3981445298365964E-2</v>
      </c>
    </row>
    <row r="56" spans="1:15" s="235" customFormat="1" x14ac:dyDescent="0.35">
      <c r="A56" s="236" t="s">
        <v>670</v>
      </c>
      <c r="B56" s="240">
        <v>42074774</v>
      </c>
      <c r="C56" s="245">
        <f t="shared" si="5"/>
        <v>1.9552789152782097E-2</v>
      </c>
      <c r="D56" s="240">
        <v>5244434</v>
      </c>
      <c r="E56" s="245">
        <f t="shared" si="5"/>
        <v>5.3161159883503187E-2</v>
      </c>
      <c r="F56" s="240">
        <v>36638981</v>
      </c>
      <c r="G56" s="245">
        <f t="shared" si="6"/>
        <v>2.2938269765704886E-2</v>
      </c>
      <c r="H56" s="240">
        <v>5435793</v>
      </c>
      <c r="I56" s="245">
        <f t="shared" si="7"/>
        <v>-2.6946250605451262E-3</v>
      </c>
      <c r="J56" s="240">
        <v>2409452</v>
      </c>
      <c r="K56" s="245">
        <f t="shared" si="8"/>
        <v>1.3628622968916171E-2</v>
      </c>
      <c r="L56" s="240">
        <v>2707758</v>
      </c>
      <c r="M56" s="245">
        <f t="shared" si="9"/>
        <v>-7.9208551988237605E-3</v>
      </c>
      <c r="N56" s="240">
        <v>318583</v>
      </c>
      <c r="O56" s="245">
        <f t="shared" si="10"/>
        <v>-7.4013143553061059E-2</v>
      </c>
    </row>
    <row r="57" spans="1:15" s="235" customFormat="1" x14ac:dyDescent="0.35">
      <c r="A57" s="236" t="s">
        <v>671</v>
      </c>
      <c r="B57" s="240">
        <v>42298176</v>
      </c>
      <c r="C57" s="245">
        <f t="shared" si="5"/>
        <v>2.3147596058230108E-2</v>
      </c>
      <c r="D57" s="240">
        <v>5282679</v>
      </c>
      <c r="E57" s="245">
        <f t="shared" si="5"/>
        <v>5.5169355684388716E-2</v>
      </c>
      <c r="F57" s="240">
        <v>36859585</v>
      </c>
      <c r="G57" s="245">
        <f t="shared" si="6"/>
        <v>2.7330819270992159E-2</v>
      </c>
      <c r="H57" s="240">
        <v>5438591</v>
      </c>
      <c r="I57" s="245">
        <f t="shared" si="7"/>
        <v>-4.330089305803495E-3</v>
      </c>
      <c r="J57" s="240">
        <v>2417867</v>
      </c>
      <c r="K57" s="245">
        <f t="shared" si="8"/>
        <v>1.4336152207456158E-2</v>
      </c>
      <c r="L57" s="240">
        <v>2705817</v>
      </c>
      <c r="M57" s="245">
        <f t="shared" si="9"/>
        <v>-1.1002157228396465E-2</v>
      </c>
      <c r="N57" s="240">
        <v>314907</v>
      </c>
      <c r="O57" s="245">
        <f t="shared" si="10"/>
        <v>-8.0915036876406402E-2</v>
      </c>
    </row>
    <row r="58" spans="1:15" s="235" customFormat="1" x14ac:dyDescent="0.35">
      <c r="A58" s="236" t="s">
        <v>672</v>
      </c>
      <c r="B58" s="240">
        <v>42436498</v>
      </c>
      <c r="C58" s="245">
        <f t="shared" si="5"/>
        <v>2.2376079552241343E-2</v>
      </c>
      <c r="D58" s="240">
        <v>5301566</v>
      </c>
      <c r="E58" s="245">
        <f t="shared" si="5"/>
        <v>5.1662643757508238E-2</v>
      </c>
      <c r="F58" s="240">
        <v>36998752</v>
      </c>
      <c r="G58" s="245">
        <f t="shared" si="6"/>
        <v>2.7089112118969357E-2</v>
      </c>
      <c r="H58" s="240">
        <v>5437746</v>
      </c>
      <c r="I58" s="245">
        <f t="shared" si="7"/>
        <v>-8.578078123247998E-3</v>
      </c>
      <c r="J58" s="240">
        <v>2424238</v>
      </c>
      <c r="K58" s="245">
        <f t="shared" si="8"/>
        <v>1.2177504475857094E-2</v>
      </c>
      <c r="L58" s="240">
        <v>2700559</v>
      </c>
      <c r="M58" s="245">
        <f t="shared" si="9"/>
        <v>-1.6832350733254842E-2</v>
      </c>
      <c r="N58" s="240">
        <v>312949</v>
      </c>
      <c r="O58" s="245">
        <f t="shared" si="10"/>
        <v>-8.7423344190780017E-2</v>
      </c>
    </row>
    <row r="59" spans="1:15" s="235" customFormat="1" x14ac:dyDescent="0.35">
      <c r="A59" s="236" t="s">
        <v>673</v>
      </c>
      <c r="B59" s="240">
        <v>42653286</v>
      </c>
      <c r="C59" s="245">
        <f t="shared" si="5"/>
        <v>2.5944880769494152E-2</v>
      </c>
      <c r="D59" s="240">
        <v>5310459</v>
      </c>
      <c r="E59" s="245">
        <f t="shared" si="5"/>
        <v>4.8269113811459333E-2</v>
      </c>
      <c r="F59" s="240">
        <v>37197126</v>
      </c>
      <c r="G59" s="245">
        <f t="shared" si="6"/>
        <v>3.0876699228074206E-2</v>
      </c>
      <c r="H59" s="240">
        <v>5456160</v>
      </c>
      <c r="I59" s="245">
        <f t="shared" si="7"/>
        <v>-6.4598248062735413E-3</v>
      </c>
      <c r="J59" s="240">
        <v>2441426</v>
      </c>
      <c r="K59" s="245">
        <f t="shared" si="8"/>
        <v>1.7013360082379955E-2</v>
      </c>
      <c r="L59" s="240">
        <v>2703169</v>
      </c>
      <c r="M59" s="245">
        <f t="shared" si="9"/>
        <v>-1.6477966918177392E-2</v>
      </c>
      <c r="N59" s="240">
        <v>311565</v>
      </c>
      <c r="O59" s="245">
        <f t="shared" si="10"/>
        <v>-9.0568108513600684E-2</v>
      </c>
    </row>
    <row r="60" spans="1:15" s="235" customFormat="1" x14ac:dyDescent="0.35">
      <c r="A60" s="236" t="s">
        <v>674</v>
      </c>
      <c r="B60" s="240">
        <v>42951194</v>
      </c>
      <c r="C60" s="245">
        <f t="shared" si="5"/>
        <v>3.1722581713700015E-2</v>
      </c>
      <c r="D60" s="240">
        <v>5327964</v>
      </c>
      <c r="E60" s="245">
        <f t="shared" si="5"/>
        <v>4.6636332080622185E-2</v>
      </c>
      <c r="F60" s="240">
        <v>37459407</v>
      </c>
      <c r="G60" s="245">
        <f t="shared" si="6"/>
        <v>3.6424306100729088E-2</v>
      </c>
      <c r="H60" s="240">
        <v>5491787</v>
      </c>
      <c r="I60" s="245">
        <f t="shared" si="7"/>
        <v>7.5588062552948542E-4</v>
      </c>
      <c r="J60" s="240">
        <v>2457333</v>
      </c>
      <c r="K60" s="245">
        <f t="shared" si="8"/>
        <v>2.126410125976241E-2</v>
      </c>
      <c r="L60" s="240">
        <v>2724249</v>
      </c>
      <c r="M60" s="245">
        <f t="shared" si="9"/>
        <v>-6.0325826597727727E-3</v>
      </c>
      <c r="N60" s="240">
        <v>310205</v>
      </c>
      <c r="O60" s="245">
        <f t="shared" si="10"/>
        <v>-8.9474827408068378E-2</v>
      </c>
    </row>
    <row r="61" spans="1:15" s="235" customFormat="1" x14ac:dyDescent="0.35">
      <c r="A61" s="236" t="s">
        <v>675</v>
      </c>
      <c r="B61" s="240">
        <v>43133661</v>
      </c>
      <c r="C61" s="245">
        <f t="shared" si="5"/>
        <v>3.231533295410792E-2</v>
      </c>
      <c r="D61" s="240">
        <v>5337213</v>
      </c>
      <c r="E61" s="245">
        <f t="shared" si="5"/>
        <v>4.0537626694096093E-2</v>
      </c>
      <c r="F61" s="240">
        <v>37628776</v>
      </c>
      <c r="G61" s="245">
        <f t="shared" si="6"/>
        <v>3.7011119336551448E-2</v>
      </c>
      <c r="H61" s="240">
        <v>5504885</v>
      </c>
      <c r="I61" s="245">
        <f t="shared" si="7"/>
        <v>1.321845206414851E-3</v>
      </c>
      <c r="J61" s="240">
        <v>2468001</v>
      </c>
      <c r="K61" s="245">
        <f t="shared" si="8"/>
        <v>2.3370827889248765E-2</v>
      </c>
      <c r="L61" s="240">
        <v>2729917</v>
      </c>
      <c r="M61" s="245">
        <f t="shared" si="9"/>
        <v>-7.1595790374101281E-3</v>
      </c>
      <c r="N61" s="240">
        <v>306967</v>
      </c>
      <c r="O61" s="245">
        <f t="shared" si="10"/>
        <v>-8.7428948557566527E-2</v>
      </c>
    </row>
    <row r="62" spans="1:15" s="235" customFormat="1" x14ac:dyDescent="0.35">
      <c r="A62" s="236" t="s">
        <v>676</v>
      </c>
      <c r="B62" s="240">
        <v>43298340</v>
      </c>
      <c r="C62" s="245">
        <f t="shared" si="5"/>
        <v>3.5258725377889898E-2</v>
      </c>
      <c r="D62" s="240">
        <v>5330160</v>
      </c>
      <c r="E62" s="245">
        <f t="shared" si="5"/>
        <v>3.1150847810766092E-2</v>
      </c>
      <c r="F62" s="240">
        <v>37765911</v>
      </c>
      <c r="G62" s="245">
        <f t="shared" si="6"/>
        <v>3.940632436450843E-2</v>
      </c>
      <c r="H62" s="240">
        <v>5532429</v>
      </c>
      <c r="I62" s="245">
        <f t="shared" si="7"/>
        <v>7.806800273901085E-3</v>
      </c>
      <c r="J62" s="240">
        <v>2480974</v>
      </c>
      <c r="K62" s="245">
        <f t="shared" si="8"/>
        <v>2.937120153482058E-2</v>
      </c>
      <c r="L62" s="240">
        <v>2747843</v>
      </c>
      <c r="M62" s="245">
        <f t="shared" si="9"/>
        <v>1.7544108691941102E-4</v>
      </c>
      <c r="N62" s="240">
        <v>303612</v>
      </c>
      <c r="O62" s="245">
        <f t="shared" si="10"/>
        <v>-8.5583143590299615E-2</v>
      </c>
    </row>
    <row r="63" spans="1:15" s="235" customFormat="1" x14ac:dyDescent="0.35">
      <c r="A63" s="236" t="s">
        <v>677</v>
      </c>
      <c r="B63" s="240">
        <v>43538554</v>
      </c>
      <c r="C63" s="245">
        <f t="shared" si="5"/>
        <v>3.9063225469626713E-2</v>
      </c>
      <c r="D63" s="240">
        <v>5326518</v>
      </c>
      <c r="E63" s="245">
        <f t="shared" si="5"/>
        <v>2.4452333845125025E-2</v>
      </c>
      <c r="F63" s="240">
        <v>37979809</v>
      </c>
      <c r="G63" s="245">
        <f t="shared" si="6"/>
        <v>4.313749541427804E-2</v>
      </c>
      <c r="H63" s="240">
        <v>5558745</v>
      </c>
      <c r="I63" s="245">
        <f t="shared" si="7"/>
        <v>1.205546442167817E-2</v>
      </c>
      <c r="J63" s="240">
        <v>2492183</v>
      </c>
      <c r="K63" s="245">
        <f t="shared" si="8"/>
        <v>3.5113609083077965E-2</v>
      </c>
      <c r="L63" s="240">
        <v>2765696</v>
      </c>
      <c r="M63" s="245">
        <f t="shared" si="9"/>
        <v>3.7647128848414505E-3</v>
      </c>
      <c r="N63" s="240">
        <v>300866</v>
      </c>
      <c r="O63" s="245">
        <f t="shared" si="10"/>
        <v>-8.7081455858480122E-2</v>
      </c>
    </row>
    <row r="64" spans="1:15" s="235" customFormat="1" x14ac:dyDescent="0.35">
      <c r="A64" s="236" t="s">
        <v>678</v>
      </c>
      <c r="B64" s="240">
        <v>43783223</v>
      </c>
      <c r="C64" s="245">
        <f t="shared" si="5"/>
        <v>4.4851320464312255E-2</v>
      </c>
      <c r="D64" s="240">
        <v>5336371</v>
      </c>
      <c r="E64" s="245">
        <f t="shared" si="5"/>
        <v>2.4183521848561117E-2</v>
      </c>
      <c r="F64" s="240">
        <v>38194883</v>
      </c>
      <c r="G64" s="245">
        <f t="shared" si="6"/>
        <v>4.843067330783677E-2</v>
      </c>
      <c r="H64" s="240">
        <v>5588340</v>
      </c>
      <c r="I64" s="245">
        <f t="shared" si="7"/>
        <v>2.1026793014394543E-2</v>
      </c>
      <c r="J64" s="240">
        <v>2504091</v>
      </c>
      <c r="K64" s="245">
        <f t="shared" si="8"/>
        <v>4.2339334059281308E-2</v>
      </c>
      <c r="L64" s="240">
        <v>2790632</v>
      </c>
      <c r="M64" s="245">
        <f t="shared" si="9"/>
        <v>1.7042352589590616E-2</v>
      </c>
      <c r="N64" s="240">
        <v>293617</v>
      </c>
      <c r="O64" s="245">
        <f t="shared" si="10"/>
        <v>-0.10211339749058894</v>
      </c>
    </row>
    <row r="65" spans="1:15" s="235" customFormat="1" x14ac:dyDescent="0.35">
      <c r="A65" s="236" t="s">
        <v>679</v>
      </c>
      <c r="B65" s="240">
        <v>43970198</v>
      </c>
      <c r="C65" s="245">
        <f t="shared" si="5"/>
        <v>5.0270316195866867E-2</v>
      </c>
      <c r="D65" s="240">
        <v>5333262</v>
      </c>
      <c r="E65" s="245">
        <f t="shared" si="5"/>
        <v>2.508046668950064E-2</v>
      </c>
      <c r="F65" s="240">
        <v>38352974</v>
      </c>
      <c r="G65" s="245">
        <f t="shared" si="6"/>
        <v>5.3219980683768243E-2</v>
      </c>
      <c r="H65" s="240">
        <v>5617224</v>
      </c>
      <c r="I65" s="245">
        <f t="shared" si="7"/>
        <v>3.0563984243292198E-2</v>
      </c>
      <c r="J65" s="240">
        <v>2513900</v>
      </c>
      <c r="K65" s="245">
        <f t="shared" si="8"/>
        <v>4.6408436868342097E-2</v>
      </c>
      <c r="L65" s="240">
        <v>2816158</v>
      </c>
      <c r="M65" s="245">
        <f t="shared" si="9"/>
        <v>3.4132917549051539E-2</v>
      </c>
      <c r="N65" s="240">
        <v>287166</v>
      </c>
      <c r="O65" s="245">
        <f t="shared" si="10"/>
        <v>-0.11645580525266448</v>
      </c>
    </row>
    <row r="66" spans="1:15" s="235" customFormat="1" x14ac:dyDescent="0.35">
      <c r="A66" s="236" t="s">
        <v>680</v>
      </c>
      <c r="B66" s="240">
        <v>44201943</v>
      </c>
      <c r="C66" s="245">
        <f t="shared" si="5"/>
        <v>5.6511158167611188E-2</v>
      </c>
      <c r="D66" s="240">
        <v>5314979</v>
      </c>
      <c r="E66" s="245">
        <f t="shared" si="5"/>
        <v>1.8968807161452269E-2</v>
      </c>
      <c r="F66" s="240">
        <v>38552557</v>
      </c>
      <c r="G66" s="245">
        <f t="shared" si="6"/>
        <v>5.8944465823357807E-2</v>
      </c>
      <c r="H66" s="240">
        <v>5649386</v>
      </c>
      <c r="I66" s="245">
        <f t="shared" si="7"/>
        <v>4.0199710590512826E-2</v>
      </c>
      <c r="J66" s="240">
        <v>2520361</v>
      </c>
      <c r="K66" s="245">
        <f t="shared" si="8"/>
        <v>4.9711287444752277E-2</v>
      </c>
      <c r="L66" s="240">
        <v>2843896</v>
      </c>
      <c r="M66" s="245">
        <f t="shared" si="9"/>
        <v>4.9606032724251695E-2</v>
      </c>
      <c r="N66" s="240">
        <v>285129</v>
      </c>
      <c r="O66" s="245">
        <f t="shared" si="10"/>
        <v>-0.11054509835728056</v>
      </c>
    </row>
    <row r="67" spans="1:15" s="235" customFormat="1" x14ac:dyDescent="0.35">
      <c r="A67" s="236" t="s">
        <v>681</v>
      </c>
      <c r="B67" s="240">
        <v>44311415</v>
      </c>
      <c r="C67" s="245">
        <f t="shared" si="5"/>
        <v>5.7082189917132029E-2</v>
      </c>
      <c r="D67" s="240">
        <v>5268849</v>
      </c>
      <c r="E67" s="245">
        <f t="shared" si="5"/>
        <v>7.7946128783354862E-3</v>
      </c>
      <c r="F67" s="240">
        <v>38620349</v>
      </c>
      <c r="G67" s="245">
        <f t="shared" si="6"/>
        <v>5.8439501548015443E-2</v>
      </c>
      <c r="H67" s="240">
        <v>5691066</v>
      </c>
      <c r="I67" s="245">
        <f t="shared" si="7"/>
        <v>4.796246308649816E-2</v>
      </c>
      <c r="J67" s="240">
        <v>2526820</v>
      </c>
      <c r="K67" s="245">
        <f t="shared" si="8"/>
        <v>5.1446309793045479E-2</v>
      </c>
      <c r="L67" s="240">
        <v>2884553</v>
      </c>
      <c r="M67" s="245">
        <f t="shared" si="9"/>
        <v>6.5389995010173563E-2</v>
      </c>
      <c r="N67" s="240">
        <v>279693</v>
      </c>
      <c r="O67" s="245">
        <f t="shared" si="10"/>
        <v>-0.12570528309790033</v>
      </c>
    </row>
    <row r="68" spans="1:15" s="235" customFormat="1" x14ac:dyDescent="0.35">
      <c r="A68" s="236" t="s">
        <v>682</v>
      </c>
      <c r="B68" s="240">
        <v>44323914</v>
      </c>
      <c r="C68" s="245">
        <f t="shared" si="5"/>
        <v>5.3455783268140669E-2</v>
      </c>
      <c r="D68" s="240">
        <v>5206579</v>
      </c>
      <c r="E68" s="245">
        <f t="shared" si="5"/>
        <v>-7.2181287818666416E-3</v>
      </c>
      <c r="F68" s="240">
        <v>38597556</v>
      </c>
      <c r="G68" s="245">
        <f t="shared" si="6"/>
        <v>5.3456044533552939E-2</v>
      </c>
      <c r="H68" s="240">
        <v>5726358</v>
      </c>
      <c r="I68" s="245">
        <f t="shared" si="7"/>
        <v>5.345402225581438E-2</v>
      </c>
      <c r="J68" s="240">
        <v>2521366</v>
      </c>
      <c r="K68" s="245">
        <f t="shared" si="8"/>
        <v>4.6447905996882276E-2</v>
      </c>
      <c r="L68" s="240">
        <v>2926232</v>
      </c>
      <c r="M68" s="245">
        <f t="shared" si="9"/>
        <v>8.068446293945028E-2</v>
      </c>
      <c r="N68" s="240">
        <v>278760</v>
      </c>
      <c r="O68" s="245">
        <f t="shared" si="10"/>
        <v>-0.12500039236242988</v>
      </c>
    </row>
    <row r="69" spans="1:15" s="235" customFormat="1" x14ac:dyDescent="0.35">
      <c r="A69" s="236" t="s">
        <v>683</v>
      </c>
      <c r="B69" s="240">
        <v>44305102</v>
      </c>
      <c r="C69" s="245">
        <f t="shared" si="5"/>
        <v>4.7447105047744846E-2</v>
      </c>
      <c r="D69" s="240">
        <v>5141446</v>
      </c>
      <c r="E69" s="245">
        <f t="shared" si="5"/>
        <v>-2.6735109212579451E-2</v>
      </c>
      <c r="F69" s="240">
        <v>38552507</v>
      </c>
      <c r="G69" s="245">
        <f t="shared" si="6"/>
        <v>4.5928949010142141E-2</v>
      </c>
      <c r="H69" s="240">
        <v>5752595</v>
      </c>
      <c r="I69" s="245">
        <f t="shared" si="7"/>
        <v>5.7736277649854527E-2</v>
      </c>
      <c r="J69" s="240">
        <v>2521625</v>
      </c>
      <c r="K69" s="245">
        <f t="shared" si="8"/>
        <v>4.2913030369329662E-2</v>
      </c>
      <c r="L69" s="240">
        <v>2953628</v>
      </c>
      <c r="M69" s="245">
        <f t="shared" si="9"/>
        <v>9.158453805264731E-2</v>
      </c>
      <c r="N69" s="240">
        <v>277342</v>
      </c>
      <c r="O69" s="245">
        <f t="shared" si="10"/>
        <v>-0.11928918696631069</v>
      </c>
    </row>
    <row r="70" spans="1:15" s="235" customFormat="1" x14ac:dyDescent="0.35">
      <c r="A70" s="236" t="s">
        <v>684</v>
      </c>
      <c r="B70" s="240">
        <v>44342584</v>
      </c>
      <c r="C70" s="245">
        <f t="shared" si="5"/>
        <v>4.4916194545553685E-2</v>
      </c>
      <c r="D70" s="240">
        <v>5092268</v>
      </c>
      <c r="E70" s="245">
        <f t="shared" si="5"/>
        <v>-3.9478523892751687E-2</v>
      </c>
      <c r="F70" s="240">
        <v>38562331</v>
      </c>
      <c r="G70" s="245">
        <f t="shared" si="6"/>
        <v>4.226031732097342E-2</v>
      </c>
      <c r="H70" s="240">
        <v>5780253</v>
      </c>
      <c r="I70" s="245">
        <f t="shared" si="7"/>
        <v>6.2986943487246372E-2</v>
      </c>
      <c r="J70" s="240">
        <v>2513361</v>
      </c>
      <c r="K70" s="245">
        <f t="shared" si="8"/>
        <v>3.6763304593030885E-2</v>
      </c>
      <c r="L70" s="240">
        <v>2989303</v>
      </c>
      <c r="M70" s="245">
        <f t="shared" si="9"/>
        <v>0.10692008580445753</v>
      </c>
      <c r="N70" s="240">
        <v>277589</v>
      </c>
      <c r="O70" s="245">
        <f t="shared" si="10"/>
        <v>-0.11298965646159598</v>
      </c>
    </row>
    <row r="71" spans="1:15" s="235" customFormat="1" x14ac:dyDescent="0.35">
      <c r="A71" s="236" t="s">
        <v>685</v>
      </c>
      <c r="B71" s="240">
        <v>44487903</v>
      </c>
      <c r="C71" s="245">
        <f t="shared" si="5"/>
        <v>4.3012325005862384E-2</v>
      </c>
      <c r="D71" s="240">
        <v>5058269</v>
      </c>
      <c r="E71" s="245">
        <f t="shared" si="5"/>
        <v>-4.7489303655296085E-2</v>
      </c>
      <c r="F71" s="240">
        <v>38663236</v>
      </c>
      <c r="G71" s="245">
        <f t="shared" si="6"/>
        <v>3.9414604235821875E-2</v>
      </c>
      <c r="H71" s="240">
        <v>5824667</v>
      </c>
      <c r="I71" s="245">
        <f t="shared" si="7"/>
        <v>6.7539624937685117E-2</v>
      </c>
      <c r="J71" s="240">
        <v>2511934</v>
      </c>
      <c r="K71" s="245">
        <f t="shared" si="8"/>
        <v>2.8879843173620662E-2</v>
      </c>
      <c r="L71" s="240">
        <v>3033436</v>
      </c>
      <c r="M71" s="245">
        <f t="shared" si="9"/>
        <v>0.12217771067957646</v>
      </c>
      <c r="N71" s="240">
        <v>279297</v>
      </c>
      <c r="O71" s="245">
        <f t="shared" si="10"/>
        <v>-0.10356747388185451</v>
      </c>
    </row>
    <row r="72" spans="1:15" s="235" customFormat="1" x14ac:dyDescent="0.35">
      <c r="A72" s="236" t="s">
        <v>686</v>
      </c>
      <c r="B72" s="240">
        <v>44472435</v>
      </c>
      <c r="C72" s="245">
        <f t="shared" si="5"/>
        <v>3.5417897812107392E-2</v>
      </c>
      <c r="D72" s="240">
        <v>4997071</v>
      </c>
      <c r="E72" s="245">
        <f t="shared" si="5"/>
        <v>-6.2104961670161433E-2</v>
      </c>
      <c r="F72" s="240">
        <v>38620638</v>
      </c>
      <c r="G72" s="245">
        <f t="shared" si="6"/>
        <v>3.0999716573196154E-2</v>
      </c>
      <c r="H72" s="240">
        <v>5851797</v>
      </c>
      <c r="I72" s="245">
        <f t="shared" si="7"/>
        <v>6.5554254016042507E-2</v>
      </c>
      <c r="J72" s="240">
        <v>2506557</v>
      </c>
      <c r="K72" s="245">
        <f t="shared" si="8"/>
        <v>2.003147314588621E-2</v>
      </c>
      <c r="L72" s="240">
        <v>3064493</v>
      </c>
      <c r="M72" s="245">
        <f t="shared" si="9"/>
        <v>0.12489460398076681</v>
      </c>
      <c r="N72" s="240">
        <v>280747</v>
      </c>
      <c r="O72" s="245">
        <f t="shared" si="10"/>
        <v>-9.4963008333199012E-2</v>
      </c>
    </row>
    <row r="73" spans="1:15" s="235" customFormat="1" x14ac:dyDescent="0.35">
      <c r="A73" s="236" t="s">
        <v>687</v>
      </c>
      <c r="B73" s="240">
        <v>44512587</v>
      </c>
      <c r="C73" s="245">
        <f t="shared" si="5"/>
        <v>3.1968675230233758E-2</v>
      </c>
      <c r="D73" s="240">
        <v>4957656</v>
      </c>
      <c r="E73" s="245">
        <f t="shared" si="5"/>
        <v>-7.1115205632602638E-2</v>
      </c>
      <c r="F73" s="240">
        <v>38620776</v>
      </c>
      <c r="G73" s="245">
        <f t="shared" si="6"/>
        <v>2.6362802765628093E-2</v>
      </c>
      <c r="H73" s="240">
        <v>5891811</v>
      </c>
      <c r="I73" s="245">
        <f t="shared" si="7"/>
        <v>7.0287753513470302E-2</v>
      </c>
      <c r="J73" s="240">
        <v>2495864</v>
      </c>
      <c r="K73" s="245">
        <f t="shared" si="8"/>
        <v>1.1289703691368034E-2</v>
      </c>
      <c r="L73" s="240">
        <v>3115770</v>
      </c>
      <c r="M73" s="245">
        <f t="shared" si="9"/>
        <v>0.14134239246101621</v>
      </c>
      <c r="N73" s="240">
        <v>280177</v>
      </c>
      <c r="O73" s="245">
        <f t="shared" si="10"/>
        <v>-8.7273224809181441E-2</v>
      </c>
    </row>
    <row r="74" spans="1:15" s="235" customFormat="1" x14ac:dyDescent="0.35">
      <c r="A74" s="236" t="s">
        <v>688</v>
      </c>
      <c r="B74" s="240">
        <v>44512860</v>
      </c>
      <c r="C74" s="245">
        <f t="shared" si="5"/>
        <v>2.8050036098381602E-2</v>
      </c>
      <c r="D74" s="240">
        <v>4902759</v>
      </c>
      <c r="E74" s="245">
        <f t="shared" si="5"/>
        <v>-8.0185397811697964E-2</v>
      </c>
      <c r="F74" s="240">
        <v>38586439</v>
      </c>
      <c r="G74" s="245">
        <f t="shared" si="6"/>
        <v>2.1726683622169209E-2</v>
      </c>
      <c r="H74" s="240">
        <v>5926421</v>
      </c>
      <c r="I74" s="245">
        <f t="shared" si="7"/>
        <v>7.1215012429441032E-2</v>
      </c>
      <c r="J74" s="240">
        <v>2483148</v>
      </c>
      <c r="K74" s="245">
        <f t="shared" si="8"/>
        <v>8.7626875573867361E-4</v>
      </c>
      <c r="L74" s="240">
        <v>3162244</v>
      </c>
      <c r="M74" s="245">
        <f t="shared" si="9"/>
        <v>0.15080956226392847</v>
      </c>
      <c r="N74" s="240">
        <v>281029</v>
      </c>
      <c r="O74" s="245">
        <f t="shared" si="10"/>
        <v>-7.4381118005875921E-2</v>
      </c>
    </row>
    <row r="75" spans="1:15" s="235" customFormat="1" x14ac:dyDescent="0.35">
      <c r="A75" s="236" t="s">
        <v>689</v>
      </c>
      <c r="B75" s="240">
        <v>44487375</v>
      </c>
      <c r="C75" s="245">
        <f t="shared" si="5"/>
        <v>2.1792662200035399E-2</v>
      </c>
      <c r="D75" s="240">
        <v>4848161</v>
      </c>
      <c r="E75" s="245">
        <f t="shared" si="5"/>
        <v>-8.9806699235785936E-2</v>
      </c>
      <c r="F75" s="240">
        <v>38513774</v>
      </c>
      <c r="G75" s="245">
        <f t="shared" si="6"/>
        <v>1.4059180761019625E-2</v>
      </c>
      <c r="H75" s="240">
        <v>5973601</v>
      </c>
      <c r="I75" s="245">
        <f t="shared" si="7"/>
        <v>7.4631234208440936E-2</v>
      </c>
      <c r="J75" s="240">
        <v>2474730</v>
      </c>
      <c r="K75" s="245">
        <f t="shared" si="8"/>
        <v>-7.0030972845894542E-3</v>
      </c>
      <c r="L75" s="240">
        <v>3218142</v>
      </c>
      <c r="M75" s="245">
        <f t="shared" si="9"/>
        <v>0.1635920939973157</v>
      </c>
      <c r="N75" s="240">
        <v>280729</v>
      </c>
      <c r="O75" s="245">
        <f t="shared" si="10"/>
        <v>-6.6930128362792732E-2</v>
      </c>
    </row>
    <row r="76" spans="1:15" s="235" customFormat="1" x14ac:dyDescent="0.35">
      <c r="A76" s="236" t="s">
        <v>690</v>
      </c>
      <c r="B76" s="240">
        <v>44467839</v>
      </c>
      <c r="C76" s="245">
        <f t="shared" si="5"/>
        <v>1.5636491630595582E-2</v>
      </c>
      <c r="D76" s="240">
        <v>4769272</v>
      </c>
      <c r="E76" s="245">
        <f t="shared" si="5"/>
        <v>-0.10627053478852951</v>
      </c>
      <c r="F76" s="240">
        <v>38443949</v>
      </c>
      <c r="G76" s="245">
        <f t="shared" si="6"/>
        <v>6.5209258528164627E-3</v>
      </c>
      <c r="H76" s="240">
        <v>6023890</v>
      </c>
      <c r="I76" s="245">
        <f t="shared" si="7"/>
        <v>7.7939065983816308E-2</v>
      </c>
      <c r="J76" s="240">
        <v>2461343</v>
      </c>
      <c r="K76" s="245">
        <f t="shared" si="8"/>
        <v>-1.7071264582636973E-2</v>
      </c>
      <c r="L76" s="240">
        <v>3279456</v>
      </c>
      <c r="M76" s="245">
        <f t="shared" si="9"/>
        <v>0.17516605557450785</v>
      </c>
      <c r="N76" s="240">
        <v>283091</v>
      </c>
      <c r="O76" s="245">
        <f t="shared" si="10"/>
        <v>-3.5849422887639343E-2</v>
      </c>
    </row>
    <row r="77" spans="1:15" s="235" customFormat="1" x14ac:dyDescent="0.35">
      <c r="A77" s="236" t="s">
        <v>691</v>
      </c>
      <c r="B77" s="240">
        <v>44627575</v>
      </c>
      <c r="C77" s="245">
        <f t="shared" si="5"/>
        <v>1.4950512617659806E-2</v>
      </c>
      <c r="D77" s="240">
        <v>4719672</v>
      </c>
      <c r="E77" s="245">
        <f t="shared" si="5"/>
        <v>-0.11504966378925319</v>
      </c>
      <c r="F77" s="240">
        <v>38542592</v>
      </c>
      <c r="G77" s="245">
        <f t="shared" si="6"/>
        <v>4.9440233761272332E-3</v>
      </c>
      <c r="H77" s="240">
        <v>6084983</v>
      </c>
      <c r="I77" s="245">
        <f t="shared" si="7"/>
        <v>8.327227114318389E-2</v>
      </c>
      <c r="J77" s="240">
        <v>2456050</v>
      </c>
      <c r="K77" s="245">
        <f t="shared" si="8"/>
        <v>-2.3012052985401169E-2</v>
      </c>
      <c r="L77" s="240">
        <v>3345552</v>
      </c>
      <c r="M77" s="245">
        <f t="shared" si="9"/>
        <v>0.18798448098437659</v>
      </c>
      <c r="N77" s="240">
        <v>283381</v>
      </c>
      <c r="O77" s="245">
        <f t="shared" si="10"/>
        <v>-1.3180529728449747E-2</v>
      </c>
    </row>
    <row r="78" spans="1:15" s="235" customFormat="1" x14ac:dyDescent="0.35">
      <c r="A78" s="236" t="s">
        <v>692</v>
      </c>
      <c r="B78" s="240">
        <v>44688555</v>
      </c>
      <c r="C78" s="245">
        <f t="shared" si="5"/>
        <v>1.1008837326449654E-2</v>
      </c>
      <c r="D78" s="240">
        <v>4675610</v>
      </c>
      <c r="E78" s="245">
        <f t="shared" si="5"/>
        <v>-0.12029567755582854</v>
      </c>
      <c r="F78" s="240">
        <v>38557687</v>
      </c>
      <c r="G78" s="245">
        <f t="shared" si="6"/>
        <v>1.3306510382696536E-4</v>
      </c>
      <c r="H78" s="240">
        <v>6130868</v>
      </c>
      <c r="I78" s="245">
        <f t="shared" si="7"/>
        <v>8.5227314968387716E-2</v>
      </c>
      <c r="J78" s="240">
        <v>2444852</v>
      </c>
      <c r="K78" s="245">
        <f t="shared" si="8"/>
        <v>-2.9959597057723081E-2</v>
      </c>
      <c r="L78" s="240">
        <v>3402177</v>
      </c>
      <c r="M78" s="245">
        <f t="shared" si="9"/>
        <v>0.19630851479800948</v>
      </c>
      <c r="N78" s="240">
        <v>283839</v>
      </c>
      <c r="O78" s="245">
        <f t="shared" si="10"/>
        <v>-4.5242679629220461E-3</v>
      </c>
    </row>
    <row r="79" spans="1:15" s="235" customFormat="1" x14ac:dyDescent="0.35">
      <c r="A79" s="236" t="s">
        <v>693</v>
      </c>
      <c r="B79" s="240">
        <v>44757430</v>
      </c>
      <c r="C79" s="245">
        <f t="shared" si="5"/>
        <v>1.0065465072600368E-2</v>
      </c>
      <c r="D79" s="240">
        <v>4658891</v>
      </c>
      <c r="E79" s="245">
        <f t="shared" si="5"/>
        <v>-0.11576684015806868</v>
      </c>
      <c r="F79" s="240">
        <v>38602214</v>
      </c>
      <c r="G79" s="245">
        <f t="shared" si="6"/>
        <v>-4.6957110615442651E-4</v>
      </c>
      <c r="H79" s="240">
        <v>6155216</v>
      </c>
      <c r="I79" s="245">
        <f t="shared" si="7"/>
        <v>8.1557655455058858E-2</v>
      </c>
      <c r="J79" s="240">
        <v>2428064</v>
      </c>
      <c r="K79" s="245">
        <f t="shared" si="8"/>
        <v>-3.9083116328032866E-2</v>
      </c>
      <c r="L79" s="240">
        <v>3443684</v>
      </c>
      <c r="M79" s="245">
        <f t="shared" si="9"/>
        <v>0.19383627203244316</v>
      </c>
      <c r="N79" s="240">
        <v>283468</v>
      </c>
      <c r="O79" s="245">
        <f t="shared" si="10"/>
        <v>1.3496941289199229E-2</v>
      </c>
    </row>
    <row r="80" spans="1:15" s="235" customFormat="1" x14ac:dyDescent="0.35">
      <c r="A80" s="236" t="s">
        <v>694</v>
      </c>
      <c r="B80" s="240">
        <v>44867151</v>
      </c>
      <c r="C80" s="245">
        <f t="shared" si="5"/>
        <v>1.2256070165644667E-2</v>
      </c>
      <c r="D80" s="240">
        <v>4671732</v>
      </c>
      <c r="E80" s="245">
        <f t="shared" si="5"/>
        <v>-0.10272522514303538</v>
      </c>
      <c r="F80" s="240">
        <v>38676296</v>
      </c>
      <c r="G80" s="245">
        <f t="shared" si="6"/>
        <v>2.0400255394408908E-3</v>
      </c>
      <c r="H80" s="240">
        <v>6190855</v>
      </c>
      <c r="I80" s="245">
        <f t="shared" si="7"/>
        <v>8.1115606114741695E-2</v>
      </c>
      <c r="J80" s="240">
        <v>2418406</v>
      </c>
      <c r="K80" s="245">
        <f t="shared" si="8"/>
        <v>-4.0835007690275829E-2</v>
      </c>
      <c r="L80" s="240">
        <v>3493004</v>
      </c>
      <c r="M80" s="245">
        <f t="shared" si="9"/>
        <v>0.19368662498393838</v>
      </c>
      <c r="N80" s="240">
        <v>279445</v>
      </c>
      <c r="O80" s="245">
        <f t="shared" si="10"/>
        <v>2.4573109484861528E-3</v>
      </c>
    </row>
    <row r="81" spans="1:15" s="235" customFormat="1" x14ac:dyDescent="0.35">
      <c r="A81" s="236" t="s">
        <v>695</v>
      </c>
      <c r="B81" s="240">
        <v>45047892</v>
      </c>
      <c r="C81" s="245">
        <f t="shared" si="5"/>
        <v>1.676533777080572E-2</v>
      </c>
      <c r="D81" s="240">
        <v>4669671</v>
      </c>
      <c r="E81" s="245">
        <f t="shared" si="5"/>
        <v>-9.1759205484215914E-2</v>
      </c>
      <c r="F81" s="240">
        <v>38801610</v>
      </c>
      <c r="G81" s="245">
        <f t="shared" si="6"/>
        <v>6.4613956233767105E-3</v>
      </c>
      <c r="H81" s="240">
        <v>6246282</v>
      </c>
      <c r="I81" s="245">
        <f t="shared" si="7"/>
        <v>8.5819877811665862E-2</v>
      </c>
      <c r="J81" s="240">
        <v>2403763</v>
      </c>
      <c r="K81" s="245">
        <f t="shared" si="8"/>
        <v>-4.6740494720666236E-2</v>
      </c>
      <c r="L81" s="240">
        <v>3563658</v>
      </c>
      <c r="M81" s="245">
        <f t="shared" si="9"/>
        <v>0.2065358264480158</v>
      </c>
      <c r="N81" s="240">
        <v>278861</v>
      </c>
      <c r="O81" s="245">
        <f t="shared" si="10"/>
        <v>5.4769923055289138E-3</v>
      </c>
    </row>
    <row r="82" spans="1:15" s="235" customFormat="1" x14ac:dyDescent="0.35">
      <c r="A82" s="236" t="s">
        <v>696</v>
      </c>
      <c r="B82" s="240">
        <v>45199257</v>
      </c>
      <c r="C82" s="245">
        <f t="shared" si="5"/>
        <v>1.9319419905705088E-2</v>
      </c>
      <c r="D82" s="240">
        <v>4675041</v>
      </c>
      <c r="E82" s="245">
        <f t="shared" si="5"/>
        <v>-8.1933433197153016E-2</v>
      </c>
      <c r="F82" s="240">
        <v>38898716</v>
      </c>
      <c r="G82" s="245">
        <f t="shared" si="6"/>
        <v>8.723150060612259E-3</v>
      </c>
      <c r="H82" s="240">
        <v>6300541</v>
      </c>
      <c r="I82" s="245">
        <f t="shared" si="7"/>
        <v>9.0011284973166406E-2</v>
      </c>
      <c r="J82" s="240">
        <v>2398590</v>
      </c>
      <c r="K82" s="245">
        <f t="shared" si="8"/>
        <v>-4.5664351440163189E-2</v>
      </c>
      <c r="L82" s="240">
        <v>3624023</v>
      </c>
      <c r="M82" s="245">
        <f t="shared" si="9"/>
        <v>0.21233043288017306</v>
      </c>
      <c r="N82" s="240">
        <v>277928</v>
      </c>
      <c r="O82" s="245">
        <f t="shared" si="10"/>
        <v>1.2212299478725742E-3</v>
      </c>
    </row>
    <row r="83" spans="1:15" s="235" customFormat="1" x14ac:dyDescent="0.35">
      <c r="A83" s="236" t="s">
        <v>697</v>
      </c>
      <c r="B83" s="240">
        <v>45173727</v>
      </c>
      <c r="C83" s="245">
        <f t="shared" si="5"/>
        <v>1.5415965998667099E-2</v>
      </c>
      <c r="D83" s="240">
        <v>4667139</v>
      </c>
      <c r="E83" s="245">
        <f t="shared" si="5"/>
        <v>-7.732487141352111E-2</v>
      </c>
      <c r="F83" s="240">
        <v>38851190</v>
      </c>
      <c r="G83" s="245">
        <f t="shared" si="6"/>
        <v>4.8613106259393288E-3</v>
      </c>
      <c r="H83" s="240">
        <v>6322537</v>
      </c>
      <c r="I83" s="245">
        <f t="shared" si="7"/>
        <v>8.5476131081828374E-2</v>
      </c>
      <c r="J83" s="240">
        <v>2380898</v>
      </c>
      <c r="K83" s="245">
        <f t="shared" si="8"/>
        <v>-5.2165383326154273E-2</v>
      </c>
      <c r="L83" s="240">
        <v>3667398</v>
      </c>
      <c r="M83" s="245">
        <f t="shared" si="9"/>
        <v>0.20899138798379133</v>
      </c>
      <c r="N83" s="240">
        <v>274241</v>
      </c>
      <c r="O83" s="245">
        <f t="shared" si="10"/>
        <v>-1.8102593296741461E-2</v>
      </c>
    </row>
    <row r="84" spans="1:15" s="235" customFormat="1" x14ac:dyDescent="0.35">
      <c r="A84" s="236" t="s">
        <v>698</v>
      </c>
      <c r="B84" s="240">
        <v>45287343</v>
      </c>
      <c r="C84" s="245">
        <f t="shared" si="5"/>
        <v>1.8323889843225361E-2</v>
      </c>
      <c r="D84" s="240">
        <v>4683797</v>
      </c>
      <c r="E84" s="245">
        <f t="shared" si="5"/>
        <v>-6.2691524695166423E-2</v>
      </c>
      <c r="F84" s="240">
        <v>38935048</v>
      </c>
      <c r="G84" s="245">
        <f t="shared" si="6"/>
        <v>8.1409841028519513E-3</v>
      </c>
      <c r="H84" s="240">
        <v>6352295</v>
      </c>
      <c r="I84" s="245">
        <f t="shared" si="7"/>
        <v>8.5528940938997031E-2</v>
      </c>
      <c r="J84" s="240">
        <v>2367585</v>
      </c>
      <c r="K84" s="245">
        <f t="shared" si="8"/>
        <v>-5.5443383094818909E-2</v>
      </c>
      <c r="L84" s="240">
        <v>3716259</v>
      </c>
      <c r="M84" s="245">
        <f t="shared" si="9"/>
        <v>0.21268314204013519</v>
      </c>
      <c r="N84" s="240">
        <v>268451</v>
      </c>
      <c r="O84" s="245">
        <f t="shared" si="10"/>
        <v>-4.3797440400075514E-2</v>
      </c>
    </row>
    <row r="85" spans="1:15" s="235" customFormat="1" x14ac:dyDescent="0.35">
      <c r="A85" s="236" t="s">
        <v>699</v>
      </c>
      <c r="B85" s="240">
        <v>45442018</v>
      </c>
      <c r="C85" s="245">
        <f t="shared" si="5"/>
        <v>2.0880183845526659E-2</v>
      </c>
      <c r="D85" s="240">
        <v>4683707</v>
      </c>
      <c r="E85" s="245">
        <f t="shared" si="5"/>
        <v>-5.5257766976974605E-2</v>
      </c>
      <c r="F85" s="240">
        <v>39053144</v>
      </c>
      <c r="G85" s="245">
        <f t="shared" ref="G85:G116" si="11">(F85-F73)/F73</f>
        <v>1.1195217827834428E-2</v>
      </c>
      <c r="H85" s="240">
        <v>6388874</v>
      </c>
      <c r="I85" s="245">
        <f t="shared" ref="I85:I116" si="12">(H85-H73)/H73</f>
        <v>8.4365061947845918E-2</v>
      </c>
      <c r="J85" s="240">
        <v>2364028</v>
      </c>
      <c r="K85" s="245">
        <f t="shared" ref="K85:K116" si="13">(J85-J73)/J73</f>
        <v>-5.2821788366673825E-2</v>
      </c>
      <c r="L85" s="240">
        <v>3768132</v>
      </c>
      <c r="M85" s="245">
        <f t="shared" ref="M85:M116" si="14">(L85-L73)/L73</f>
        <v>0.20937424777823779</v>
      </c>
      <c r="N85" s="240">
        <v>256714</v>
      </c>
      <c r="O85" s="245">
        <f t="shared" ref="O85:O116" si="15">(N85-N73)/N73</f>
        <v>-8.3743490721936487E-2</v>
      </c>
    </row>
    <row r="86" spans="1:15" s="235" customFormat="1" x14ac:dyDescent="0.35">
      <c r="A86" s="236" t="s">
        <v>700</v>
      </c>
      <c r="B86" s="240">
        <v>45605068</v>
      </c>
      <c r="C86" s="245">
        <f t="shared" ref="C86:E132" si="16">(B86-B74)/B74</f>
        <v>2.4536909108963119E-2</v>
      </c>
      <c r="D86" s="240">
        <v>4695347</v>
      </c>
      <c r="E86" s="245">
        <f t="shared" si="16"/>
        <v>-4.230515919709698E-2</v>
      </c>
      <c r="F86" s="240">
        <v>39202861</v>
      </c>
      <c r="G86" s="245">
        <f t="shared" si="11"/>
        <v>1.5975094255264135E-2</v>
      </c>
      <c r="H86" s="240">
        <v>6402207</v>
      </c>
      <c r="I86" s="245">
        <f t="shared" si="12"/>
        <v>8.0282180425589073E-2</v>
      </c>
      <c r="J86" s="240">
        <v>2354722</v>
      </c>
      <c r="K86" s="245">
        <f t="shared" si="13"/>
        <v>-5.1719027621390266E-2</v>
      </c>
      <c r="L86" s="240">
        <v>3800432</v>
      </c>
      <c r="M86" s="245">
        <f t="shared" si="14"/>
        <v>0.20181491371317331</v>
      </c>
      <c r="N86" s="240">
        <v>247053</v>
      </c>
      <c r="O86" s="245">
        <f t="shared" si="15"/>
        <v>-0.12089855495340339</v>
      </c>
    </row>
    <row r="87" spans="1:15" s="235" customFormat="1" x14ac:dyDescent="0.35">
      <c r="A87" s="236" t="s">
        <v>701</v>
      </c>
      <c r="B87" s="240">
        <v>45763371</v>
      </c>
      <c r="C87" s="245">
        <f t="shared" si="16"/>
        <v>2.8682204782817598E-2</v>
      </c>
      <c r="D87" s="240">
        <v>4706462</v>
      </c>
      <c r="E87" s="245">
        <f t="shared" si="16"/>
        <v>-2.9227370955708772E-2</v>
      </c>
      <c r="F87" s="240">
        <v>39359795</v>
      </c>
      <c r="G87" s="245">
        <f t="shared" si="11"/>
        <v>2.1966712480579027E-2</v>
      </c>
      <c r="H87" s="240">
        <v>6403576</v>
      </c>
      <c r="I87" s="245">
        <f t="shared" si="12"/>
        <v>7.1979196467926124E-2</v>
      </c>
      <c r="J87" s="240">
        <v>2351442</v>
      </c>
      <c r="K87" s="245">
        <f t="shared" si="13"/>
        <v>-4.9818768108036031E-2</v>
      </c>
      <c r="L87" s="240">
        <v>3813332</v>
      </c>
      <c r="M87" s="245">
        <f t="shared" si="14"/>
        <v>0.18494833354152801</v>
      </c>
      <c r="N87" s="240">
        <v>238802</v>
      </c>
      <c r="O87" s="245">
        <f t="shared" si="15"/>
        <v>-0.14935044117280366</v>
      </c>
    </row>
    <row r="88" spans="1:15" s="235" customFormat="1" x14ac:dyDescent="0.35">
      <c r="A88" s="236" t="s">
        <v>702</v>
      </c>
      <c r="B88" s="240">
        <v>45831815</v>
      </c>
      <c r="C88" s="245">
        <f t="shared" si="16"/>
        <v>3.0673314257524412E-2</v>
      </c>
      <c r="D88" s="240">
        <v>4727034</v>
      </c>
      <c r="E88" s="245">
        <f t="shared" si="16"/>
        <v>-8.8562782747555607E-3</v>
      </c>
      <c r="F88" s="240">
        <v>39436995</v>
      </c>
      <c r="G88" s="245">
        <f t="shared" si="11"/>
        <v>2.5831009192109792E-2</v>
      </c>
      <c r="H88" s="240">
        <v>6394820</v>
      </c>
      <c r="I88" s="245">
        <f t="shared" si="12"/>
        <v>6.1576489610534059E-2</v>
      </c>
      <c r="J88" s="240">
        <v>2349087</v>
      </c>
      <c r="K88" s="245">
        <f t="shared" si="13"/>
        <v>-4.560762153019713E-2</v>
      </c>
      <c r="L88" s="240">
        <v>3817114</v>
      </c>
      <c r="M88" s="245">
        <f t="shared" si="14"/>
        <v>0.16394731321292311</v>
      </c>
      <c r="N88" s="240">
        <v>228619</v>
      </c>
      <c r="O88" s="245">
        <f t="shared" si="15"/>
        <v>-0.19241869222264218</v>
      </c>
    </row>
    <row r="89" spans="1:15" s="235" customFormat="1" x14ac:dyDescent="0.35">
      <c r="A89" s="236" t="s">
        <v>703</v>
      </c>
      <c r="B89" s="240">
        <v>45889965</v>
      </c>
      <c r="C89" s="245">
        <f t="shared" si="16"/>
        <v>2.828721928090424E-2</v>
      </c>
      <c r="D89" s="240">
        <v>4753017</v>
      </c>
      <c r="E89" s="245">
        <f t="shared" si="16"/>
        <v>7.0651096093118336E-3</v>
      </c>
      <c r="F89" s="240">
        <v>39515821</v>
      </c>
      <c r="G89" s="245">
        <f t="shared" si="11"/>
        <v>2.5250740790863261E-2</v>
      </c>
      <c r="H89" s="240">
        <v>6374144</v>
      </c>
      <c r="I89" s="245">
        <f t="shared" si="12"/>
        <v>4.7520428569808655E-2</v>
      </c>
      <c r="J89" s="240">
        <v>2345639</v>
      </c>
      <c r="K89" s="245">
        <f t="shared" si="13"/>
        <v>-4.4954703690885771E-2</v>
      </c>
      <c r="L89" s="240">
        <v>3810242</v>
      </c>
      <c r="M89" s="245">
        <f t="shared" si="14"/>
        <v>0.13889785601897683</v>
      </c>
      <c r="N89" s="240">
        <v>218263</v>
      </c>
      <c r="O89" s="245">
        <f t="shared" si="15"/>
        <v>-0.22978957657711702</v>
      </c>
    </row>
    <row r="90" spans="1:15" s="235" customFormat="1" x14ac:dyDescent="0.35">
      <c r="A90" s="236" t="s">
        <v>704</v>
      </c>
      <c r="B90" s="240">
        <v>45876513</v>
      </c>
      <c r="C90" s="245">
        <f t="shared" si="16"/>
        <v>2.6583047941469578E-2</v>
      </c>
      <c r="D90" s="240">
        <v>4750294</v>
      </c>
      <c r="E90" s="245">
        <f t="shared" si="16"/>
        <v>1.5973102974799012E-2</v>
      </c>
      <c r="F90" s="240">
        <v>39508819</v>
      </c>
      <c r="G90" s="245">
        <f t="shared" si="11"/>
        <v>2.4667765989178761E-2</v>
      </c>
      <c r="H90" s="240">
        <v>6367694</v>
      </c>
      <c r="I90" s="245">
        <f t="shared" si="12"/>
        <v>3.8628461744731744E-2</v>
      </c>
      <c r="J90" s="240">
        <v>2344820</v>
      </c>
      <c r="K90" s="245">
        <f t="shared" si="13"/>
        <v>-4.0915360111777724E-2</v>
      </c>
      <c r="L90" s="240">
        <v>3812861</v>
      </c>
      <c r="M90" s="245">
        <f t="shared" si="14"/>
        <v>0.12071212050401846</v>
      </c>
      <c r="N90" s="240">
        <v>210013</v>
      </c>
      <c r="O90" s="245">
        <f t="shared" si="15"/>
        <v>-0.26009815423532356</v>
      </c>
    </row>
    <row r="91" spans="1:15" s="235" customFormat="1" x14ac:dyDescent="0.35">
      <c r="A91" s="236" t="s">
        <v>705</v>
      </c>
      <c r="B91" s="240">
        <v>45920450</v>
      </c>
      <c r="C91" s="245">
        <f t="shared" si="16"/>
        <v>2.5984959368757322E-2</v>
      </c>
      <c r="D91" s="240">
        <v>4758427</v>
      </c>
      <c r="E91" s="245">
        <f t="shared" si="16"/>
        <v>2.1364741093964208E-2</v>
      </c>
      <c r="F91" s="240">
        <v>39561262</v>
      </c>
      <c r="G91" s="245">
        <f t="shared" si="11"/>
        <v>2.4844378097069769E-2</v>
      </c>
      <c r="H91" s="240">
        <v>6359188</v>
      </c>
      <c r="I91" s="245">
        <f t="shared" si="12"/>
        <v>3.3138073464846728E-2</v>
      </c>
      <c r="J91" s="240">
        <v>2343024</v>
      </c>
      <c r="K91" s="245">
        <f t="shared" si="13"/>
        <v>-3.5023788499808903E-2</v>
      </c>
      <c r="L91" s="240">
        <v>3815055</v>
      </c>
      <c r="M91" s="245">
        <f t="shared" si="14"/>
        <v>0.10784119564977507</v>
      </c>
      <c r="N91" s="240">
        <v>201109</v>
      </c>
      <c r="O91" s="245">
        <f t="shared" si="15"/>
        <v>-0.29054073122892177</v>
      </c>
    </row>
    <row r="92" spans="1:15" s="235" customFormat="1" x14ac:dyDescent="0.35">
      <c r="A92" s="236" t="s">
        <v>706</v>
      </c>
      <c r="B92" s="240">
        <v>45920833</v>
      </c>
      <c r="C92" s="245">
        <f t="shared" si="16"/>
        <v>2.3484486456472352E-2</v>
      </c>
      <c r="D92" s="240">
        <v>4777094</v>
      </c>
      <c r="E92" s="245">
        <f t="shared" si="16"/>
        <v>2.2553091658511232E-2</v>
      </c>
      <c r="F92" s="240">
        <v>39577108</v>
      </c>
      <c r="G92" s="245">
        <f t="shared" si="11"/>
        <v>2.3291061791439388E-2</v>
      </c>
      <c r="H92" s="240">
        <v>6343725</v>
      </c>
      <c r="I92" s="245">
        <f t="shared" si="12"/>
        <v>2.4692873601465389E-2</v>
      </c>
      <c r="J92" s="240">
        <v>2347081</v>
      </c>
      <c r="K92" s="245">
        <f t="shared" si="13"/>
        <v>-2.949256659138292E-2</v>
      </c>
      <c r="L92" s="240">
        <v>3799750</v>
      </c>
      <c r="M92" s="245">
        <f t="shared" si="14"/>
        <v>8.7817248419984631E-2</v>
      </c>
      <c r="N92" s="240">
        <v>196894</v>
      </c>
      <c r="O92" s="245">
        <f t="shared" si="15"/>
        <v>-0.29541054590348725</v>
      </c>
    </row>
    <row r="93" spans="1:15" s="235" customFormat="1" x14ac:dyDescent="0.35">
      <c r="A93" s="236" t="s">
        <v>707</v>
      </c>
      <c r="B93" s="240">
        <v>45859162</v>
      </c>
      <c r="C93" s="245">
        <f t="shared" si="16"/>
        <v>1.800905578445269E-2</v>
      </c>
      <c r="D93" s="240">
        <v>4800779</v>
      </c>
      <c r="E93" s="245">
        <f t="shared" si="16"/>
        <v>2.807649618142263E-2</v>
      </c>
      <c r="F93" s="240">
        <v>39546492</v>
      </c>
      <c r="G93" s="245">
        <f t="shared" si="11"/>
        <v>1.9197193106162348E-2</v>
      </c>
      <c r="H93" s="240">
        <v>6312670</v>
      </c>
      <c r="I93" s="245">
        <f t="shared" si="12"/>
        <v>1.0628402624153056E-2</v>
      </c>
      <c r="J93" s="240">
        <v>2349996</v>
      </c>
      <c r="K93" s="245">
        <f t="shared" si="13"/>
        <v>-2.2367845748520132E-2</v>
      </c>
      <c r="L93" s="240">
        <v>3771164</v>
      </c>
      <c r="M93" s="245">
        <f t="shared" si="14"/>
        <v>5.8228370960400802E-2</v>
      </c>
      <c r="N93" s="240">
        <v>191510</v>
      </c>
      <c r="O93" s="245">
        <f t="shared" si="15"/>
        <v>-0.31324208118022956</v>
      </c>
    </row>
    <row r="94" spans="1:15" s="235" customFormat="1" x14ac:dyDescent="0.35">
      <c r="A94" s="236" t="s">
        <v>708</v>
      </c>
      <c r="B94" s="240">
        <v>45824753</v>
      </c>
      <c r="C94" s="245">
        <f t="shared" si="16"/>
        <v>1.3838634559855708E-2</v>
      </c>
      <c r="D94" s="240">
        <v>4823964</v>
      </c>
      <c r="E94" s="245">
        <f t="shared" si="16"/>
        <v>3.1854907796530552E-2</v>
      </c>
      <c r="F94" s="240">
        <v>39536002</v>
      </c>
      <c r="G94" s="245">
        <f t="shared" si="11"/>
        <v>1.6383214294271305E-2</v>
      </c>
      <c r="H94" s="240">
        <v>6288751</v>
      </c>
      <c r="I94" s="245">
        <f t="shared" si="12"/>
        <v>-1.8712678800122085E-3</v>
      </c>
      <c r="J94" s="240">
        <v>2356239</v>
      </c>
      <c r="K94" s="245">
        <f t="shared" si="13"/>
        <v>-1.7656623266168875E-2</v>
      </c>
      <c r="L94" s="240">
        <v>3746132</v>
      </c>
      <c r="M94" s="245">
        <f t="shared" si="14"/>
        <v>3.3694322580182297E-2</v>
      </c>
      <c r="N94" s="240">
        <v>186380</v>
      </c>
      <c r="O94" s="245">
        <f t="shared" si="15"/>
        <v>-0.32939466336605167</v>
      </c>
    </row>
    <row r="95" spans="1:15" s="235" customFormat="1" x14ac:dyDescent="0.35">
      <c r="A95" s="236" t="s">
        <v>709</v>
      </c>
      <c r="B95" s="240">
        <v>45689797</v>
      </c>
      <c r="C95" s="245">
        <f t="shared" si="16"/>
        <v>1.1424118271224333E-2</v>
      </c>
      <c r="D95" s="240">
        <v>4835598</v>
      </c>
      <c r="E95" s="245">
        <f t="shared" si="16"/>
        <v>3.6094703843189586E-2</v>
      </c>
      <c r="F95" s="240">
        <v>39433058</v>
      </c>
      <c r="G95" s="245">
        <f t="shared" si="11"/>
        <v>1.497683854728774E-2</v>
      </c>
      <c r="H95" s="240">
        <v>6256739</v>
      </c>
      <c r="I95" s="245">
        <f t="shared" si="12"/>
        <v>-1.040689837006885E-2</v>
      </c>
      <c r="J95" s="240">
        <v>2359034</v>
      </c>
      <c r="K95" s="245">
        <f t="shared" si="13"/>
        <v>-9.1830897417697014E-3</v>
      </c>
      <c r="L95" s="240">
        <v>3717290</v>
      </c>
      <c r="M95" s="245">
        <f t="shared" si="14"/>
        <v>1.3604195672245009E-2</v>
      </c>
      <c r="N95" s="240">
        <v>180415</v>
      </c>
      <c r="O95" s="245">
        <f t="shared" si="15"/>
        <v>-0.34212973260745111</v>
      </c>
    </row>
    <row r="96" spans="1:15" s="235" customFormat="1" x14ac:dyDescent="0.35">
      <c r="A96" s="236" t="s">
        <v>710</v>
      </c>
      <c r="B96" s="240">
        <v>45438172</v>
      </c>
      <c r="C96" s="245">
        <f t="shared" si="16"/>
        <v>3.3304890507707637E-3</v>
      </c>
      <c r="D96" s="240">
        <v>4829544</v>
      </c>
      <c r="E96" s="245">
        <f t="shared" si="16"/>
        <v>3.1117275150908546E-2</v>
      </c>
      <c r="F96" s="240">
        <v>39201148</v>
      </c>
      <c r="G96" s="245">
        <f t="shared" si="11"/>
        <v>6.8344592768962301E-3</v>
      </c>
      <c r="H96" s="240">
        <v>6237024</v>
      </c>
      <c r="I96" s="245">
        <f t="shared" si="12"/>
        <v>-1.8146354978791131E-2</v>
      </c>
      <c r="J96" s="240">
        <v>2358865</v>
      </c>
      <c r="K96" s="245">
        <f t="shared" si="13"/>
        <v>-3.6830779042779879E-3</v>
      </c>
      <c r="L96" s="240">
        <v>3701768</v>
      </c>
      <c r="M96" s="245">
        <f t="shared" si="14"/>
        <v>-3.8993514714663322E-3</v>
      </c>
      <c r="N96" s="240">
        <v>176391</v>
      </c>
      <c r="O96" s="245">
        <f t="shared" si="15"/>
        <v>-0.34293036718060277</v>
      </c>
    </row>
    <row r="97" spans="1:15" s="235" customFormat="1" x14ac:dyDescent="0.35">
      <c r="A97" s="236" t="s">
        <v>711</v>
      </c>
      <c r="B97" s="240">
        <v>45459059</v>
      </c>
      <c r="C97" s="245">
        <f t="shared" si="16"/>
        <v>3.7500535297530142E-4</v>
      </c>
      <c r="D97" s="240">
        <v>4832571</v>
      </c>
      <c r="E97" s="245">
        <f t="shared" si="16"/>
        <v>3.1783371590067437E-2</v>
      </c>
      <c r="F97" s="240">
        <v>39229016</v>
      </c>
      <c r="G97" s="245">
        <f t="shared" si="11"/>
        <v>4.5034018259835877E-3</v>
      </c>
      <c r="H97" s="240">
        <v>6230043</v>
      </c>
      <c r="I97" s="245">
        <f t="shared" si="12"/>
        <v>-2.4860562283745148E-2</v>
      </c>
      <c r="J97" s="240">
        <v>2361713</v>
      </c>
      <c r="K97" s="245">
        <f t="shared" si="13"/>
        <v>-9.7926082093782317E-4</v>
      </c>
      <c r="L97" s="240">
        <v>3687519</v>
      </c>
      <c r="M97" s="245">
        <f t="shared" si="14"/>
        <v>-2.1393358831378519E-2</v>
      </c>
      <c r="N97" s="240">
        <v>180811</v>
      </c>
      <c r="O97" s="245">
        <f t="shared" si="15"/>
        <v>-0.29567144760316927</v>
      </c>
    </row>
    <row r="98" spans="1:15" s="235" customFormat="1" x14ac:dyDescent="0.35">
      <c r="A98" s="236" t="s">
        <v>712</v>
      </c>
      <c r="B98" s="240">
        <v>45616948</v>
      </c>
      <c r="C98" s="245">
        <f t="shared" si="16"/>
        <v>2.604973640210338E-4</v>
      </c>
      <c r="D98" s="240">
        <v>4854898</v>
      </c>
      <c r="E98" s="245">
        <f t="shared" si="16"/>
        <v>3.3980662132106529E-2</v>
      </c>
      <c r="F98" s="240">
        <v>39365865</v>
      </c>
      <c r="G98" s="245">
        <f t="shared" si="11"/>
        <v>4.1579618385505076E-3</v>
      </c>
      <c r="H98" s="240">
        <v>6251083</v>
      </c>
      <c r="I98" s="245">
        <f t="shared" si="12"/>
        <v>-2.360498496846478E-2</v>
      </c>
      <c r="J98" s="240">
        <v>2379620</v>
      </c>
      <c r="K98" s="245">
        <f t="shared" si="13"/>
        <v>1.0573647335014494E-2</v>
      </c>
      <c r="L98" s="240">
        <v>3688963</v>
      </c>
      <c r="M98" s="245">
        <f t="shared" si="14"/>
        <v>-2.933061294084462E-2</v>
      </c>
      <c r="N98" s="240">
        <v>182500</v>
      </c>
      <c r="O98" s="245">
        <f t="shared" si="15"/>
        <v>-0.26129211140929276</v>
      </c>
    </row>
    <row r="99" spans="1:15" s="235" customFormat="1" x14ac:dyDescent="0.35">
      <c r="A99" s="236" t="s">
        <v>713</v>
      </c>
      <c r="B99" s="240">
        <v>45679670</v>
      </c>
      <c r="C99" s="245">
        <f t="shared" si="16"/>
        <v>-1.8289955082198817E-3</v>
      </c>
      <c r="D99" s="240">
        <v>4860721</v>
      </c>
      <c r="E99" s="245">
        <f t="shared" si="16"/>
        <v>3.2776000316161055E-2</v>
      </c>
      <c r="F99" s="240">
        <v>39415180</v>
      </c>
      <c r="G99" s="245">
        <f t="shared" si="11"/>
        <v>1.4071465565305918E-3</v>
      </c>
      <c r="H99" s="240">
        <v>6264490</v>
      </c>
      <c r="I99" s="245">
        <f t="shared" si="12"/>
        <v>-2.1720051421268365E-2</v>
      </c>
      <c r="J99" s="240">
        <v>2381319</v>
      </c>
      <c r="K99" s="245">
        <f t="shared" si="13"/>
        <v>1.2705820513540201E-2</v>
      </c>
      <c r="L99" s="240">
        <v>3699387</v>
      </c>
      <c r="M99" s="245">
        <f t="shared" si="14"/>
        <v>-2.9880692265976318E-2</v>
      </c>
      <c r="N99" s="240">
        <v>183784</v>
      </c>
      <c r="O99" s="245">
        <f t="shared" si="15"/>
        <v>-0.23039170526209998</v>
      </c>
    </row>
    <row r="100" spans="1:15" s="235" customFormat="1" x14ac:dyDescent="0.35">
      <c r="A100" s="236" t="s">
        <v>714</v>
      </c>
      <c r="B100" s="240">
        <v>45817568</v>
      </c>
      <c r="C100" s="245">
        <f t="shared" si="16"/>
        <v>-3.1085393410668988E-4</v>
      </c>
      <c r="D100" s="240">
        <v>4856274</v>
      </c>
      <c r="E100" s="245">
        <f t="shared" si="16"/>
        <v>2.7340611470110011E-2</v>
      </c>
      <c r="F100" s="240">
        <v>39519823</v>
      </c>
      <c r="G100" s="245">
        <f t="shared" si="11"/>
        <v>2.1002614423335248E-3</v>
      </c>
      <c r="H100" s="240">
        <v>6297745</v>
      </c>
      <c r="I100" s="245">
        <f t="shared" si="12"/>
        <v>-1.5180255269108435E-2</v>
      </c>
      <c r="J100" s="240">
        <v>2385227</v>
      </c>
      <c r="K100" s="245">
        <f t="shared" si="13"/>
        <v>1.5384700524075949E-2</v>
      </c>
      <c r="L100" s="240">
        <v>3727371</v>
      </c>
      <c r="M100" s="245">
        <f t="shared" si="14"/>
        <v>-2.3510694205098406E-2</v>
      </c>
      <c r="N100" s="240">
        <v>185147</v>
      </c>
      <c r="O100" s="245">
        <f t="shared" si="15"/>
        <v>-0.19015042494280879</v>
      </c>
    </row>
    <row r="101" spans="1:15" s="235" customFormat="1" x14ac:dyDescent="0.35">
      <c r="A101" s="236" t="s">
        <v>715</v>
      </c>
      <c r="B101" s="240">
        <v>45935211</v>
      </c>
      <c r="C101" s="245">
        <f t="shared" si="16"/>
        <v>9.8596719348118911E-4</v>
      </c>
      <c r="D101" s="240">
        <v>4841569</v>
      </c>
      <c r="E101" s="245">
        <f t="shared" si="16"/>
        <v>1.8630692884119709E-2</v>
      </c>
      <c r="F101" s="240">
        <v>39597656</v>
      </c>
      <c r="G101" s="245">
        <f t="shared" si="11"/>
        <v>2.0709426738217082E-3</v>
      </c>
      <c r="H101" s="240">
        <v>6337555</v>
      </c>
      <c r="I101" s="245">
        <f t="shared" si="12"/>
        <v>-5.7402217458532474E-3</v>
      </c>
      <c r="J101" s="240">
        <v>2385593</v>
      </c>
      <c r="K101" s="245">
        <f t="shared" si="13"/>
        <v>1.7033311605067956E-2</v>
      </c>
      <c r="L101" s="240">
        <v>3765224</v>
      </c>
      <c r="M101" s="245">
        <f t="shared" si="14"/>
        <v>-1.1814997577581686E-2</v>
      </c>
      <c r="N101" s="240">
        <v>186738</v>
      </c>
      <c r="O101" s="245">
        <f t="shared" si="15"/>
        <v>-0.14443584116410019</v>
      </c>
    </row>
    <row r="102" spans="1:15" s="235" customFormat="1" x14ac:dyDescent="0.35">
      <c r="A102" s="236" t="s">
        <v>716</v>
      </c>
      <c r="B102" s="240">
        <v>45979868</v>
      </c>
      <c r="C102" s="245">
        <f t="shared" si="16"/>
        <v>2.2528957246598057E-3</v>
      </c>
      <c r="D102" s="240">
        <v>4839239</v>
      </c>
      <c r="E102" s="245">
        <f t="shared" si="16"/>
        <v>1.8724104234390544E-2</v>
      </c>
      <c r="F102" s="240">
        <v>39624581</v>
      </c>
      <c r="G102" s="245">
        <f t="shared" si="11"/>
        <v>2.9300293688859693E-3</v>
      </c>
      <c r="H102" s="240">
        <v>6355287</v>
      </c>
      <c r="I102" s="245">
        <f t="shared" si="12"/>
        <v>-1.9484290545368544E-3</v>
      </c>
      <c r="J102" s="240">
        <v>2380254</v>
      </c>
      <c r="K102" s="245">
        <f t="shared" si="13"/>
        <v>1.5111607714024956E-2</v>
      </c>
      <c r="L102" s="240">
        <v>3790504</v>
      </c>
      <c r="M102" s="245">
        <f t="shared" si="14"/>
        <v>-5.8635759341869528E-3</v>
      </c>
      <c r="N102" s="240">
        <v>184529</v>
      </c>
      <c r="O102" s="245">
        <f t="shared" si="15"/>
        <v>-0.12134486912714927</v>
      </c>
    </row>
    <row r="103" spans="1:15" s="235" customFormat="1" x14ac:dyDescent="0.35">
      <c r="A103" s="236" t="s">
        <v>717</v>
      </c>
      <c r="B103" s="240">
        <v>46090875</v>
      </c>
      <c r="C103" s="245">
        <f t="shared" si="16"/>
        <v>3.7113094492758673E-3</v>
      </c>
      <c r="D103" s="240">
        <v>4850608</v>
      </c>
      <c r="E103" s="245">
        <f t="shared" si="16"/>
        <v>1.9372158068201951E-2</v>
      </c>
      <c r="F103" s="240">
        <v>39704728</v>
      </c>
      <c r="G103" s="245">
        <f t="shared" si="11"/>
        <v>3.626426275279085E-3</v>
      </c>
      <c r="H103" s="240">
        <v>6386147</v>
      </c>
      <c r="I103" s="245">
        <f t="shared" si="12"/>
        <v>4.2393777318739433E-3</v>
      </c>
      <c r="J103" s="240">
        <v>2383652</v>
      </c>
      <c r="K103" s="245">
        <f t="shared" si="13"/>
        <v>1.7339984566952793E-2</v>
      </c>
      <c r="L103" s="240">
        <v>3820208</v>
      </c>
      <c r="M103" s="245">
        <f t="shared" si="14"/>
        <v>1.3507013660353521E-3</v>
      </c>
      <c r="N103" s="240">
        <v>182287</v>
      </c>
      <c r="O103" s="245">
        <f t="shared" si="15"/>
        <v>-9.3591037695975821E-2</v>
      </c>
    </row>
    <row r="104" spans="1:15" s="235" customFormat="1" x14ac:dyDescent="0.35">
      <c r="A104" s="236" t="s">
        <v>718</v>
      </c>
      <c r="B104" s="240">
        <v>46201906</v>
      </c>
      <c r="C104" s="245">
        <f t="shared" si="16"/>
        <v>6.1208166672412061E-3</v>
      </c>
      <c r="D104" s="240">
        <v>4819522</v>
      </c>
      <c r="E104" s="245">
        <f t="shared" si="16"/>
        <v>8.881550164179311E-3</v>
      </c>
      <c r="F104" s="240">
        <v>39774611</v>
      </c>
      <c r="G104" s="245">
        <f t="shared" si="11"/>
        <v>4.9903343114408461E-3</v>
      </c>
      <c r="H104" s="240">
        <v>6427295</v>
      </c>
      <c r="I104" s="245">
        <f t="shared" si="12"/>
        <v>1.3173647974967388E-2</v>
      </c>
      <c r="J104" s="240">
        <v>2377918</v>
      </c>
      <c r="K104" s="245">
        <f t="shared" si="13"/>
        <v>1.3138447288355195E-2</v>
      </c>
      <c r="L104" s="240">
        <v>3867067</v>
      </c>
      <c r="M104" s="245">
        <f t="shared" si="14"/>
        <v>1.7716165537206396E-2</v>
      </c>
      <c r="N104" s="240">
        <v>182310</v>
      </c>
      <c r="O104" s="245">
        <f t="shared" si="15"/>
        <v>-7.4070311944498049E-2</v>
      </c>
    </row>
    <row r="105" spans="1:15" s="235" customFormat="1" x14ac:dyDescent="0.35">
      <c r="A105" s="236" t="s">
        <v>719</v>
      </c>
      <c r="B105" s="240">
        <v>46328932</v>
      </c>
      <c r="C105" s="245">
        <f t="shared" si="16"/>
        <v>1.0243754563155776E-2</v>
      </c>
      <c r="D105" s="240">
        <v>4792938</v>
      </c>
      <c r="E105" s="245">
        <f t="shared" si="16"/>
        <v>-1.6332765994852086E-3</v>
      </c>
      <c r="F105" s="240">
        <v>39851419</v>
      </c>
      <c r="G105" s="245">
        <f t="shared" si="11"/>
        <v>7.7105954176668818E-3</v>
      </c>
      <c r="H105" s="240">
        <v>6477513</v>
      </c>
      <c r="I105" s="245">
        <f t="shared" si="12"/>
        <v>2.611303933201007E-2</v>
      </c>
      <c r="J105" s="240">
        <v>2375144</v>
      </c>
      <c r="K105" s="245">
        <f t="shared" si="13"/>
        <v>1.0701294810714572E-2</v>
      </c>
      <c r="L105" s="240">
        <v>3919175</v>
      </c>
      <c r="M105" s="245">
        <f t="shared" si="14"/>
        <v>3.924809422236742E-2</v>
      </c>
      <c r="N105" s="240">
        <v>183194</v>
      </c>
      <c r="O105" s="245">
        <f t="shared" si="15"/>
        <v>-4.3423319931074095E-2</v>
      </c>
    </row>
    <row r="106" spans="1:15" s="235" customFormat="1" x14ac:dyDescent="0.35">
      <c r="A106" s="236" t="s">
        <v>720</v>
      </c>
      <c r="B106" s="240">
        <v>46410799</v>
      </c>
      <c r="C106" s="245">
        <f t="shared" si="16"/>
        <v>1.2788852347987561E-2</v>
      </c>
      <c r="D106" s="240">
        <v>4759194</v>
      </c>
      <c r="E106" s="245">
        <f t="shared" si="16"/>
        <v>-1.3426717114804339E-2</v>
      </c>
      <c r="F106" s="240">
        <v>39900008</v>
      </c>
      <c r="G106" s="245">
        <f t="shared" si="11"/>
        <v>9.2069501615261954E-3</v>
      </c>
      <c r="H106" s="240">
        <v>6510791</v>
      </c>
      <c r="I106" s="245">
        <f t="shared" si="12"/>
        <v>3.5307487925662823E-2</v>
      </c>
      <c r="J106" s="240">
        <v>2374579</v>
      </c>
      <c r="K106" s="245">
        <f t="shared" si="13"/>
        <v>7.7835907138452424E-3</v>
      </c>
      <c r="L106" s="240">
        <v>3953410</v>
      </c>
      <c r="M106" s="245">
        <f t="shared" si="14"/>
        <v>5.5331205627564647E-2</v>
      </c>
      <c r="N106" s="240">
        <v>182802</v>
      </c>
      <c r="O106" s="245">
        <f t="shared" si="15"/>
        <v>-1.919733877025432E-2</v>
      </c>
    </row>
    <row r="107" spans="1:15" s="235" customFormat="1" x14ac:dyDescent="0.35">
      <c r="A107" s="236" t="s">
        <v>721</v>
      </c>
      <c r="B107" s="240">
        <v>46532894</v>
      </c>
      <c r="C107" s="245">
        <f t="shared" si="16"/>
        <v>1.8452631776849436E-2</v>
      </c>
      <c r="D107" s="240">
        <v>4732886</v>
      </c>
      <c r="E107" s="245">
        <f t="shared" si="16"/>
        <v>-2.1240806204320541E-2</v>
      </c>
      <c r="F107" s="240">
        <v>39969564</v>
      </c>
      <c r="G107" s="245">
        <f t="shared" si="11"/>
        <v>1.3605488065368909E-2</v>
      </c>
      <c r="H107" s="240">
        <v>6563330</v>
      </c>
      <c r="I107" s="245">
        <f t="shared" si="12"/>
        <v>4.900172438070375E-2</v>
      </c>
      <c r="J107" s="240">
        <v>2374491</v>
      </c>
      <c r="K107" s="245">
        <f t="shared" si="13"/>
        <v>6.5522582548619476E-3</v>
      </c>
      <c r="L107" s="240">
        <v>4007127</v>
      </c>
      <c r="M107" s="245">
        <f t="shared" si="14"/>
        <v>7.7969972748964972E-2</v>
      </c>
      <c r="N107" s="240">
        <v>181712</v>
      </c>
      <c r="O107" s="245">
        <f t="shared" si="15"/>
        <v>7.1889809605631457E-3</v>
      </c>
    </row>
    <row r="108" spans="1:15" s="235" customFormat="1" x14ac:dyDescent="0.35">
      <c r="A108" s="236" t="s">
        <v>722</v>
      </c>
      <c r="B108" s="240">
        <v>46754635</v>
      </c>
      <c r="C108" s="245">
        <f t="shared" si="16"/>
        <v>2.8972622402151212E-2</v>
      </c>
      <c r="D108" s="240">
        <v>4733603</v>
      </c>
      <c r="E108" s="245">
        <f t="shared" si="16"/>
        <v>-1.9865436571237367E-2</v>
      </c>
      <c r="F108" s="240">
        <v>40154463</v>
      </c>
      <c r="G108" s="245">
        <f t="shared" si="11"/>
        <v>2.4318548018032533E-2</v>
      </c>
      <c r="H108" s="240">
        <v>6600172</v>
      </c>
      <c r="I108" s="245">
        <f t="shared" si="12"/>
        <v>5.8224563509776457E-2</v>
      </c>
      <c r="J108" s="240">
        <v>2375619</v>
      </c>
      <c r="K108" s="245">
        <f t="shared" si="13"/>
        <v>7.102568396241413E-3</v>
      </c>
      <c r="L108" s="240">
        <v>4041898</v>
      </c>
      <c r="M108" s="245">
        <f t="shared" si="14"/>
        <v>9.1883121794774827E-2</v>
      </c>
      <c r="N108" s="240">
        <v>182655</v>
      </c>
      <c r="O108" s="245">
        <f t="shared" si="15"/>
        <v>3.5512015919179553E-2</v>
      </c>
    </row>
    <row r="109" spans="1:15" s="235" customFormat="1" x14ac:dyDescent="0.35">
      <c r="A109" s="236" t="s">
        <v>723</v>
      </c>
      <c r="B109" s="240">
        <v>46743161</v>
      </c>
      <c r="C109" s="245">
        <f t="shared" si="16"/>
        <v>2.824743908579366E-2</v>
      </c>
      <c r="D109" s="240">
        <v>4752453</v>
      </c>
      <c r="E109" s="245">
        <f t="shared" si="16"/>
        <v>-1.6578752800527917E-2</v>
      </c>
      <c r="F109" s="240">
        <v>40117918</v>
      </c>
      <c r="G109" s="245">
        <f t="shared" si="11"/>
        <v>2.2659298923021674E-2</v>
      </c>
      <c r="H109" s="240">
        <v>6625243</v>
      </c>
      <c r="I109" s="245">
        <f t="shared" si="12"/>
        <v>6.3434554143526778E-2</v>
      </c>
      <c r="J109" s="240">
        <v>2376760</v>
      </c>
      <c r="K109" s="245">
        <f t="shared" si="13"/>
        <v>6.3712229216674509E-3</v>
      </c>
      <c r="L109" s="240">
        <v>4064929</v>
      </c>
      <c r="M109" s="245">
        <f t="shared" si="14"/>
        <v>0.10234794722413634</v>
      </c>
      <c r="N109" s="240">
        <v>183554</v>
      </c>
      <c r="O109" s="245">
        <f t="shared" si="15"/>
        <v>1.517053719076826E-2</v>
      </c>
    </row>
    <row r="110" spans="1:15" s="235" customFormat="1" x14ac:dyDescent="0.35">
      <c r="A110" s="236" t="s">
        <v>724</v>
      </c>
      <c r="B110" s="240">
        <v>46696012</v>
      </c>
      <c r="C110" s="245">
        <f t="shared" si="16"/>
        <v>2.3654892475489592E-2</v>
      </c>
      <c r="D110" s="240">
        <v>4765281</v>
      </c>
      <c r="E110" s="245">
        <f t="shared" si="16"/>
        <v>-1.8459090180679389E-2</v>
      </c>
      <c r="F110" s="240">
        <v>40053748</v>
      </c>
      <c r="G110" s="245">
        <f t="shared" si="11"/>
        <v>1.7474098435281429E-2</v>
      </c>
      <c r="H110" s="240">
        <v>6642264</v>
      </c>
      <c r="I110" s="245">
        <f t="shared" si="12"/>
        <v>6.2578116463979122E-2</v>
      </c>
      <c r="J110" s="240">
        <v>2368512</v>
      </c>
      <c r="K110" s="245">
        <f t="shared" si="13"/>
        <v>-4.6679721972415766E-3</v>
      </c>
      <c r="L110" s="240">
        <v>4090398</v>
      </c>
      <c r="M110" s="245">
        <f t="shared" si="14"/>
        <v>0.10882055471957837</v>
      </c>
      <c r="N110" s="240">
        <v>183354</v>
      </c>
      <c r="O110" s="245">
        <f t="shared" si="15"/>
        <v>4.6794520547945202E-3</v>
      </c>
    </row>
    <row r="111" spans="1:15" s="235" customFormat="1" x14ac:dyDescent="0.35">
      <c r="A111" s="236" t="s">
        <v>725</v>
      </c>
      <c r="B111" s="240">
        <v>46484013</v>
      </c>
      <c r="C111" s="245">
        <f t="shared" si="16"/>
        <v>1.7608336487544677E-2</v>
      </c>
      <c r="D111" s="240">
        <v>4774460</v>
      </c>
      <c r="E111" s="245">
        <f t="shared" si="16"/>
        <v>-1.7746544185523093E-2</v>
      </c>
      <c r="F111" s="240">
        <v>39847507</v>
      </c>
      <c r="G111" s="245">
        <f t="shared" si="11"/>
        <v>1.0968540547068414E-2</v>
      </c>
      <c r="H111" s="240">
        <v>6636506</v>
      </c>
      <c r="I111" s="245">
        <f t="shared" si="12"/>
        <v>5.9384882089364016E-2</v>
      </c>
      <c r="J111" s="240">
        <v>2367078</v>
      </c>
      <c r="K111" s="245">
        <f t="shared" si="13"/>
        <v>-5.9802991535363387E-3</v>
      </c>
      <c r="L111" s="240">
        <v>4084533</v>
      </c>
      <c r="M111" s="245">
        <f t="shared" si="14"/>
        <v>0.10411076213437523</v>
      </c>
      <c r="N111" s="240">
        <v>184895</v>
      </c>
      <c r="O111" s="245">
        <f t="shared" si="15"/>
        <v>6.04513994689418E-3</v>
      </c>
    </row>
    <row r="112" spans="1:15" s="235" customFormat="1" x14ac:dyDescent="0.35">
      <c r="A112" s="236" t="s">
        <v>726</v>
      </c>
      <c r="B112" s="240">
        <v>46247106</v>
      </c>
      <c r="C112" s="245">
        <f t="shared" si="16"/>
        <v>9.3749628963283246E-3</v>
      </c>
      <c r="D112" s="240">
        <v>4793246</v>
      </c>
      <c r="E112" s="245">
        <f t="shared" si="16"/>
        <v>-1.2978674597026445E-2</v>
      </c>
      <c r="F112" s="240">
        <v>39627164</v>
      </c>
      <c r="G112" s="245">
        <f t="shared" si="11"/>
        <v>2.7161305859087475E-3</v>
      </c>
      <c r="H112" s="240">
        <v>6619942</v>
      </c>
      <c r="I112" s="245">
        <f t="shared" si="12"/>
        <v>5.1160693232260121E-2</v>
      </c>
      <c r="J112" s="240">
        <v>2374098</v>
      </c>
      <c r="K112" s="245">
        <f t="shared" si="13"/>
        <v>-4.6658032967092861E-3</v>
      </c>
      <c r="L112" s="240">
        <v>4058503</v>
      </c>
      <c r="M112" s="245">
        <f t="shared" si="14"/>
        <v>8.883795039452741E-2</v>
      </c>
      <c r="N112" s="240">
        <v>187341</v>
      </c>
      <c r="O112" s="245">
        <f t="shared" si="15"/>
        <v>1.1850043478965363E-2</v>
      </c>
    </row>
    <row r="113" spans="1:15" s="235" customFormat="1" x14ac:dyDescent="0.35">
      <c r="A113" s="236" t="s">
        <v>727</v>
      </c>
      <c r="B113" s="240">
        <v>45981495</v>
      </c>
      <c r="C113" s="245">
        <f t="shared" si="16"/>
        <v>1.0075930640658208E-3</v>
      </c>
      <c r="D113" s="240">
        <v>4808033</v>
      </c>
      <c r="E113" s="245">
        <f t="shared" si="16"/>
        <v>-6.9266801733074545E-3</v>
      </c>
      <c r="F113" s="240">
        <v>39390560</v>
      </c>
      <c r="G113" s="245">
        <f t="shared" si="11"/>
        <v>-5.2300065438216845E-3</v>
      </c>
      <c r="H113" s="240">
        <v>6590935</v>
      </c>
      <c r="I113" s="245">
        <f t="shared" si="12"/>
        <v>3.9980718116055795E-2</v>
      </c>
      <c r="J113" s="240">
        <v>2370480</v>
      </c>
      <c r="K113" s="245">
        <f t="shared" si="13"/>
        <v>-6.335112485658702E-3</v>
      </c>
      <c r="L113" s="240">
        <v>4029614</v>
      </c>
      <c r="M113" s="245">
        <f t="shared" si="14"/>
        <v>7.0218929869776667E-2</v>
      </c>
      <c r="N113" s="240">
        <v>190841</v>
      </c>
      <c r="O113" s="245">
        <f t="shared" si="15"/>
        <v>2.1971960715012478E-2</v>
      </c>
    </row>
    <row r="114" spans="1:15" s="235" customFormat="1" x14ac:dyDescent="0.35">
      <c r="A114" s="236" t="s">
        <v>728</v>
      </c>
      <c r="B114" s="240">
        <v>45735351</v>
      </c>
      <c r="C114" s="245">
        <f t="shared" si="16"/>
        <v>-5.3179143532991443E-3</v>
      </c>
      <c r="D114" s="240">
        <v>4784198</v>
      </c>
      <c r="E114" s="245">
        <f t="shared" si="16"/>
        <v>-1.1373895771628556E-2</v>
      </c>
      <c r="F114" s="240">
        <v>39158644</v>
      </c>
      <c r="G114" s="245">
        <f t="shared" si="11"/>
        <v>-1.1758786799537388E-2</v>
      </c>
      <c r="H114" s="240">
        <v>6576707</v>
      </c>
      <c r="I114" s="245">
        <f t="shared" si="12"/>
        <v>3.4840283373512478E-2</v>
      </c>
      <c r="J114" s="240">
        <v>2366303</v>
      </c>
      <c r="K114" s="245">
        <f t="shared" si="13"/>
        <v>-5.8611391893470194E-3</v>
      </c>
      <c r="L114" s="240">
        <v>4015618</v>
      </c>
      <c r="M114" s="245">
        <f t="shared" si="14"/>
        <v>5.9388936141473538E-2</v>
      </c>
      <c r="N114" s="240">
        <v>194786</v>
      </c>
      <c r="O114" s="245">
        <f t="shared" si="15"/>
        <v>5.5584759035165202E-2</v>
      </c>
    </row>
    <row r="115" spans="1:15" s="235" customFormat="1" x14ac:dyDescent="0.35">
      <c r="A115" s="236" t="s">
        <v>729</v>
      </c>
      <c r="B115" s="240">
        <v>45489312</v>
      </c>
      <c r="C115" s="245">
        <f t="shared" si="16"/>
        <v>-1.3051672375497319E-2</v>
      </c>
      <c r="D115" s="240">
        <v>4789418</v>
      </c>
      <c r="E115" s="245">
        <f t="shared" si="16"/>
        <v>-1.2614913429409262E-2</v>
      </c>
      <c r="F115" s="240">
        <v>38933171</v>
      </c>
      <c r="G115" s="245">
        <f t="shared" si="11"/>
        <v>-1.9432370875327492E-2</v>
      </c>
      <c r="H115" s="240">
        <v>6556141</v>
      </c>
      <c r="I115" s="245">
        <f t="shared" si="12"/>
        <v>2.6619180548145854E-2</v>
      </c>
      <c r="J115" s="240">
        <v>2362167</v>
      </c>
      <c r="K115" s="245">
        <f t="shared" si="13"/>
        <v>-9.0134801556603066E-3</v>
      </c>
      <c r="L115" s="240">
        <v>3993834</v>
      </c>
      <c r="M115" s="245">
        <f t="shared" si="14"/>
        <v>4.5449357731306775E-2</v>
      </c>
      <c r="N115" s="240">
        <v>200140</v>
      </c>
      <c r="O115" s="245">
        <f t="shared" si="15"/>
        <v>9.7938964380345286E-2</v>
      </c>
    </row>
    <row r="116" spans="1:15" s="235" customFormat="1" x14ac:dyDescent="0.35">
      <c r="A116" s="236" t="s">
        <v>730</v>
      </c>
      <c r="B116" s="240">
        <v>45187875</v>
      </c>
      <c r="C116" s="245">
        <f t="shared" si="16"/>
        <v>-2.1947817477486753E-2</v>
      </c>
      <c r="D116" s="240">
        <v>4825288</v>
      </c>
      <c r="E116" s="245">
        <f t="shared" si="16"/>
        <v>1.1963842057365855E-3</v>
      </c>
      <c r="F116" s="240">
        <v>38677945</v>
      </c>
      <c r="G116" s="245">
        <f t="shared" si="11"/>
        <v>-2.7572010697980175E-2</v>
      </c>
      <c r="H116" s="240">
        <v>6509930</v>
      </c>
      <c r="I116" s="245">
        <f t="shared" si="12"/>
        <v>1.2856886139503476E-2</v>
      </c>
      <c r="J116" s="240">
        <v>2347648</v>
      </c>
      <c r="K116" s="245">
        <f t="shared" si="13"/>
        <v>-1.2729623140915709E-2</v>
      </c>
      <c r="L116" s="240">
        <v>3961051</v>
      </c>
      <c r="M116" s="245">
        <f t="shared" si="14"/>
        <v>2.4303690626513583E-2</v>
      </c>
      <c r="N116" s="240">
        <v>201231</v>
      </c>
      <c r="O116" s="245">
        <f t="shared" si="15"/>
        <v>0.10378476221819977</v>
      </c>
    </row>
    <row r="117" spans="1:15" s="235" customFormat="1" x14ac:dyDescent="0.35">
      <c r="A117" s="236" t="s">
        <v>731</v>
      </c>
      <c r="B117" s="240">
        <v>45012825</v>
      </c>
      <c r="C117" s="245">
        <f t="shared" si="16"/>
        <v>-2.840788559511797E-2</v>
      </c>
      <c r="D117" s="240">
        <v>4866325</v>
      </c>
      <c r="E117" s="245">
        <f t="shared" si="16"/>
        <v>1.531148535616359E-2</v>
      </c>
      <c r="F117" s="240">
        <v>38542529</v>
      </c>
      <c r="G117" s="245">
        <f t="shared" ref="G117:G130" si="17">(F117-F105)/F105</f>
        <v>-3.284425079066821E-2</v>
      </c>
      <c r="H117" s="240">
        <v>6470296</v>
      </c>
      <c r="I117" s="245">
        <f t="shared" ref="I117:I130" si="18">(H117-H105)/H105</f>
        <v>-1.1141621792190922E-3</v>
      </c>
      <c r="J117" s="240">
        <v>2329979</v>
      </c>
      <c r="K117" s="245">
        <f t="shared" ref="K117:K130" si="19">(J117-J105)/J105</f>
        <v>-1.9015689154004978E-2</v>
      </c>
      <c r="L117" s="240">
        <v>3936906</v>
      </c>
      <c r="M117" s="245">
        <f t="shared" ref="M117:M130" si="20">(L117-L105)/L105</f>
        <v>4.5241664380896492E-3</v>
      </c>
      <c r="N117" s="240">
        <v>203411</v>
      </c>
      <c r="O117" s="245">
        <f t="shared" ref="O117:O130" si="21">(N117-N105)/N105</f>
        <v>0.11035841785211306</v>
      </c>
    </row>
    <row r="118" spans="1:15" s="235" customFormat="1" x14ac:dyDescent="0.35">
      <c r="A118" s="236" t="s">
        <v>732</v>
      </c>
      <c r="B118" s="240">
        <v>44847854</v>
      </c>
      <c r="C118" s="245">
        <f t="shared" si="16"/>
        <v>-3.3676321754339975E-2</v>
      </c>
      <c r="D118" s="240">
        <v>4902351</v>
      </c>
      <c r="E118" s="245">
        <f t="shared" si="16"/>
        <v>3.0080093393965449E-2</v>
      </c>
      <c r="F118" s="240">
        <v>38393712</v>
      </c>
      <c r="G118" s="245">
        <f t="shared" si="17"/>
        <v>-3.7751771879343983E-2</v>
      </c>
      <c r="H118" s="240">
        <v>6454142</v>
      </c>
      <c r="I118" s="245">
        <f t="shared" si="18"/>
        <v>-8.7007861256796597E-3</v>
      </c>
      <c r="J118" s="240">
        <v>2310096</v>
      </c>
      <c r="K118" s="245">
        <f t="shared" si="19"/>
        <v>-2.7155550520744941E-2</v>
      </c>
      <c r="L118" s="240">
        <v>3939606</v>
      </c>
      <c r="M118" s="245">
        <f t="shared" si="20"/>
        <v>-3.4916692172074233E-3</v>
      </c>
      <c r="N118" s="240">
        <v>204440</v>
      </c>
      <c r="O118" s="245">
        <f t="shared" si="21"/>
        <v>0.11836850800319472</v>
      </c>
    </row>
    <row r="119" spans="1:15" s="235" customFormat="1" x14ac:dyDescent="0.35">
      <c r="A119" s="236" t="s">
        <v>733</v>
      </c>
      <c r="B119" s="240">
        <v>44600233</v>
      </c>
      <c r="C119" s="245">
        <f t="shared" si="16"/>
        <v>-4.1533221638869057E-2</v>
      </c>
      <c r="D119" s="240">
        <v>4930304</v>
      </c>
      <c r="E119" s="245">
        <f t="shared" si="16"/>
        <v>4.1711970243948404E-2</v>
      </c>
      <c r="F119" s="240">
        <v>38199326</v>
      </c>
      <c r="G119" s="245">
        <f t="shared" si="17"/>
        <v>-4.4289649994680956E-2</v>
      </c>
      <c r="H119" s="240">
        <v>6400907</v>
      </c>
      <c r="I119" s="245">
        <f t="shared" si="18"/>
        <v>-2.4747041517034798E-2</v>
      </c>
      <c r="J119" s="240">
        <v>2285330</v>
      </c>
      <c r="K119" s="245">
        <f t="shared" si="19"/>
        <v>-3.754952113947789E-2</v>
      </c>
      <c r="L119" s="240">
        <v>3908706</v>
      </c>
      <c r="M119" s="245">
        <f t="shared" si="20"/>
        <v>-2.4561487569523002E-2</v>
      </c>
      <c r="N119" s="240">
        <v>206871</v>
      </c>
      <c r="O119" s="245">
        <f t="shared" si="21"/>
        <v>0.13845535792903055</v>
      </c>
    </row>
    <row r="120" spans="1:15" s="235" customFormat="1" x14ac:dyDescent="0.35">
      <c r="A120" s="236" t="s">
        <v>734</v>
      </c>
      <c r="B120" s="240">
        <v>42449145</v>
      </c>
      <c r="C120" s="245">
        <f t="shared" si="16"/>
        <v>-9.2086912880402119E-2</v>
      </c>
      <c r="D120" s="240">
        <v>4746199</v>
      </c>
      <c r="E120" s="245">
        <f t="shared" si="16"/>
        <v>2.6609751599363106E-3</v>
      </c>
      <c r="F120" s="240">
        <v>36361887</v>
      </c>
      <c r="G120" s="245">
        <f t="shared" si="17"/>
        <v>-9.4449675494352889E-2</v>
      </c>
      <c r="H120" s="240">
        <v>6087258</v>
      </c>
      <c r="I120" s="245">
        <f t="shared" si="18"/>
        <v>-7.7712217196763966E-2</v>
      </c>
      <c r="J120" s="240">
        <v>2137970</v>
      </c>
      <c r="K120" s="245">
        <f t="shared" si="19"/>
        <v>-0.10003666412838086</v>
      </c>
      <c r="L120" s="240">
        <v>3749231</v>
      </c>
      <c r="M120" s="245">
        <f t="shared" si="20"/>
        <v>-7.2408309165644461E-2</v>
      </c>
      <c r="N120" s="240">
        <v>200057</v>
      </c>
      <c r="O120" s="245">
        <f t="shared" si="21"/>
        <v>9.5272508280638366E-2</v>
      </c>
    </row>
    <row r="121" spans="1:15" s="235" customFormat="1" x14ac:dyDescent="0.35">
      <c r="A121" s="236" t="s">
        <v>735</v>
      </c>
      <c r="B121" s="240">
        <v>38594318</v>
      </c>
      <c r="C121" s="245">
        <f t="shared" si="16"/>
        <v>-0.17433230499751612</v>
      </c>
      <c r="D121" s="240">
        <v>4333671</v>
      </c>
      <c r="E121" s="245">
        <f t="shared" si="16"/>
        <v>-8.811912500765394E-2</v>
      </c>
      <c r="F121" s="240">
        <v>33071901</v>
      </c>
      <c r="G121" s="245">
        <f t="shared" si="17"/>
        <v>-0.17563266867438135</v>
      </c>
      <c r="H121" s="240">
        <v>5522417</v>
      </c>
      <c r="I121" s="245">
        <f t="shared" si="18"/>
        <v>-0.16645819632578004</v>
      </c>
      <c r="J121" s="240">
        <v>1940347</v>
      </c>
      <c r="K121" s="245">
        <f t="shared" si="19"/>
        <v>-0.18361677241286456</v>
      </c>
      <c r="L121" s="240">
        <v>3397734</v>
      </c>
      <c r="M121" s="245">
        <f t="shared" si="20"/>
        <v>-0.16413447811757598</v>
      </c>
      <c r="N121" s="240">
        <v>184336</v>
      </c>
      <c r="O121" s="245">
        <f t="shared" si="21"/>
        <v>4.2603266613639584E-3</v>
      </c>
    </row>
    <row r="122" spans="1:15" s="235" customFormat="1" x14ac:dyDescent="0.35">
      <c r="A122" s="236" t="s">
        <v>736</v>
      </c>
      <c r="B122" s="240">
        <v>34520247</v>
      </c>
      <c r="C122" s="245">
        <f t="shared" si="16"/>
        <v>-0.26074528591435175</v>
      </c>
      <c r="D122" s="240">
        <v>3906700</v>
      </c>
      <c r="E122" s="245">
        <f t="shared" si="16"/>
        <v>-0.18017426464462433</v>
      </c>
      <c r="F122" s="240">
        <v>29566253</v>
      </c>
      <c r="G122" s="245">
        <f t="shared" si="17"/>
        <v>-0.26183554657606573</v>
      </c>
      <c r="H122" s="240">
        <v>4953994</v>
      </c>
      <c r="I122" s="245">
        <f t="shared" si="18"/>
        <v>-0.25417086704171948</v>
      </c>
      <c r="J122" s="240">
        <v>1740932</v>
      </c>
      <c r="K122" s="245">
        <f t="shared" si="19"/>
        <v>-0.26496804744920016</v>
      </c>
      <c r="L122" s="240">
        <v>3043121</v>
      </c>
      <c r="M122" s="245">
        <f t="shared" si="20"/>
        <v>-0.25603303150451373</v>
      </c>
      <c r="N122" s="240">
        <v>169941</v>
      </c>
      <c r="O122" s="245">
        <f t="shared" si="21"/>
        <v>-7.3153571779181262E-2</v>
      </c>
    </row>
    <row r="123" spans="1:15" s="235" customFormat="1" x14ac:dyDescent="0.35">
      <c r="A123" s="236" t="s">
        <v>737</v>
      </c>
      <c r="B123" s="240">
        <v>30666986</v>
      </c>
      <c r="C123" s="245">
        <f t="shared" si="16"/>
        <v>-0.34026810464922641</v>
      </c>
      <c r="D123" s="240">
        <v>3491883</v>
      </c>
      <c r="E123" s="245">
        <f t="shared" si="16"/>
        <v>-0.26863289251559341</v>
      </c>
      <c r="F123" s="240">
        <v>26233929</v>
      </c>
      <c r="G123" s="245">
        <f t="shared" si="17"/>
        <v>-0.34164189995625072</v>
      </c>
      <c r="H123" s="240">
        <v>4433057</v>
      </c>
      <c r="I123" s="245">
        <f t="shared" si="18"/>
        <v>-0.33201943914463422</v>
      </c>
      <c r="J123" s="240">
        <v>1539304</v>
      </c>
      <c r="K123" s="245">
        <f t="shared" si="19"/>
        <v>-0.34970288262575211</v>
      </c>
      <c r="L123" s="240">
        <v>2739244</v>
      </c>
      <c r="M123" s="245">
        <f t="shared" si="20"/>
        <v>-0.32936176546988361</v>
      </c>
      <c r="N123" s="240">
        <v>154509</v>
      </c>
      <c r="O123" s="245">
        <f t="shared" si="21"/>
        <v>-0.16434192379458612</v>
      </c>
    </row>
    <row r="124" spans="1:15" s="235" customFormat="1" x14ac:dyDescent="0.35">
      <c r="A124" s="236" t="s">
        <v>738</v>
      </c>
      <c r="B124" s="240">
        <v>27077314</v>
      </c>
      <c r="C124" s="245">
        <f t="shared" si="16"/>
        <v>-0.4145079261824513</v>
      </c>
      <c r="D124" s="240">
        <v>3105682</v>
      </c>
      <c r="E124" s="245">
        <f t="shared" si="16"/>
        <v>-0.35207122688883485</v>
      </c>
      <c r="F124" s="240">
        <v>23110173</v>
      </c>
      <c r="G124" s="245">
        <f t="shared" si="17"/>
        <v>-0.41680981762913943</v>
      </c>
      <c r="H124" s="240">
        <v>3967141</v>
      </c>
      <c r="I124" s="245">
        <f t="shared" si="18"/>
        <v>-0.40072873750253402</v>
      </c>
      <c r="J124" s="240">
        <v>1326691</v>
      </c>
      <c r="K124" s="245">
        <f t="shared" si="19"/>
        <v>-0.44118102959523997</v>
      </c>
      <c r="L124" s="240">
        <v>2498539</v>
      </c>
      <c r="M124" s="245">
        <f t="shared" si="20"/>
        <v>-0.3843693105561336</v>
      </c>
      <c r="N124" s="240">
        <v>141911</v>
      </c>
      <c r="O124" s="245">
        <f t="shared" si="21"/>
        <v>-0.2424989724619811</v>
      </c>
    </row>
    <row r="125" spans="1:15" s="235" customFormat="1" x14ac:dyDescent="0.35">
      <c r="A125" s="236" t="s">
        <v>739</v>
      </c>
      <c r="B125" s="240">
        <v>24006357</v>
      </c>
      <c r="C125" s="245">
        <f t="shared" si="16"/>
        <v>-0.47791264725081251</v>
      </c>
      <c r="D125" s="240">
        <v>2773680</v>
      </c>
      <c r="E125" s="245">
        <f t="shared" si="16"/>
        <v>-0.4231154403474352</v>
      </c>
      <c r="F125" s="240">
        <v>20410161</v>
      </c>
      <c r="G125" s="245">
        <f t="shared" si="17"/>
        <v>-0.48185146390404199</v>
      </c>
      <c r="H125" s="240">
        <v>3596196</v>
      </c>
      <c r="I125" s="245">
        <f t="shared" si="18"/>
        <v>-0.45437240694984854</v>
      </c>
      <c r="J125" s="240">
        <v>1124834</v>
      </c>
      <c r="K125" s="245">
        <f t="shared" si="19"/>
        <v>-0.5254826026796261</v>
      </c>
      <c r="L125" s="240">
        <v>2341003</v>
      </c>
      <c r="M125" s="245">
        <f t="shared" si="20"/>
        <v>-0.41905031102234608</v>
      </c>
      <c r="N125" s="240">
        <v>130359</v>
      </c>
      <c r="O125" s="245">
        <f t="shared" si="21"/>
        <v>-0.31692351224317628</v>
      </c>
    </row>
    <row r="126" spans="1:15" s="235" customFormat="1" x14ac:dyDescent="0.35">
      <c r="A126" s="236" t="s">
        <v>740</v>
      </c>
      <c r="B126" s="240">
        <v>21207848</v>
      </c>
      <c r="C126" s="245">
        <f t="shared" si="16"/>
        <v>-0.53629200309406178</v>
      </c>
      <c r="D126" s="240">
        <v>2494887</v>
      </c>
      <c r="E126" s="245">
        <f t="shared" si="16"/>
        <v>-0.47851510326286661</v>
      </c>
      <c r="F126" s="240">
        <v>17945929</v>
      </c>
      <c r="G126" s="245">
        <f t="shared" si="17"/>
        <v>-0.54171219514138436</v>
      </c>
      <c r="H126" s="240">
        <v>3261919</v>
      </c>
      <c r="I126" s="245">
        <f t="shared" si="18"/>
        <v>-0.50401941275474182</v>
      </c>
      <c r="J126" s="240">
        <v>965210</v>
      </c>
      <c r="K126" s="245">
        <f t="shared" si="19"/>
        <v>-0.59210211033836324</v>
      </c>
      <c r="L126" s="240">
        <v>2176835</v>
      </c>
      <c r="M126" s="245">
        <f t="shared" si="20"/>
        <v>-0.45790784880434343</v>
      </c>
      <c r="N126" s="240">
        <v>119874</v>
      </c>
      <c r="O126" s="245">
        <f t="shared" si="21"/>
        <v>-0.38458616122308587</v>
      </c>
    </row>
    <row r="127" spans="1:15" s="235" customFormat="1" x14ac:dyDescent="0.35">
      <c r="A127" s="236" t="s">
        <v>741</v>
      </c>
      <c r="B127" s="240">
        <v>18101612</v>
      </c>
      <c r="C127" s="245">
        <f t="shared" si="16"/>
        <v>-0.60206889917350259</v>
      </c>
      <c r="D127" s="240">
        <v>2190771</v>
      </c>
      <c r="E127" s="245">
        <f t="shared" si="16"/>
        <v>-0.54258095660057237</v>
      </c>
      <c r="F127" s="240">
        <v>15245550</v>
      </c>
      <c r="G127" s="245">
        <f t="shared" si="17"/>
        <v>-0.60841745975430561</v>
      </c>
      <c r="H127" s="240">
        <v>2856062</v>
      </c>
      <c r="I127" s="245">
        <f t="shared" si="18"/>
        <v>-0.56436842953804689</v>
      </c>
      <c r="J127" s="240">
        <v>799171</v>
      </c>
      <c r="K127" s="245">
        <f t="shared" si="19"/>
        <v>-0.66167887367827927</v>
      </c>
      <c r="L127" s="240">
        <v>1951587</v>
      </c>
      <c r="M127" s="245">
        <f t="shared" si="20"/>
        <v>-0.51134999601886311</v>
      </c>
      <c r="N127" s="240">
        <v>105304</v>
      </c>
      <c r="O127" s="245">
        <f t="shared" si="21"/>
        <v>-0.47384830618567003</v>
      </c>
    </row>
    <row r="128" spans="1:15" s="235" customFormat="1" x14ac:dyDescent="0.35">
      <c r="A128" s="236" t="s">
        <v>742</v>
      </c>
      <c r="B128" s="240">
        <v>14927910</v>
      </c>
      <c r="C128" s="245">
        <f t="shared" si="16"/>
        <v>-0.66964788673952913</v>
      </c>
      <c r="D128" s="240">
        <v>1833176</v>
      </c>
      <c r="E128" s="245">
        <f t="shared" si="16"/>
        <v>-0.62008982676267199</v>
      </c>
      <c r="F128" s="240">
        <v>12516750</v>
      </c>
      <c r="G128" s="245">
        <f t="shared" si="17"/>
        <v>-0.67638534053450872</v>
      </c>
      <c r="H128" s="240">
        <v>2411160</v>
      </c>
      <c r="I128" s="245">
        <f t="shared" si="18"/>
        <v>-0.62961813721499305</v>
      </c>
      <c r="J128" s="240">
        <v>653793</v>
      </c>
      <c r="K128" s="245">
        <f t="shared" si="19"/>
        <v>-0.72151148724169889</v>
      </c>
      <c r="L128" s="240">
        <v>1664488</v>
      </c>
      <c r="M128" s="245">
        <f t="shared" si="20"/>
        <v>-0.57978627389548887</v>
      </c>
      <c r="N128" s="240">
        <v>92879</v>
      </c>
      <c r="O128" s="245">
        <f t="shared" si="21"/>
        <v>-0.53844586569663722</v>
      </c>
    </row>
    <row r="129" spans="1:15" s="235" customFormat="1" x14ac:dyDescent="0.35">
      <c r="A129" s="236" t="s">
        <v>743</v>
      </c>
      <c r="B129" s="240">
        <v>12021734</v>
      </c>
      <c r="C129" s="245">
        <f t="shared" si="16"/>
        <v>-0.73292647151117485</v>
      </c>
      <c r="D129" s="240">
        <v>1520428</v>
      </c>
      <c r="E129" s="245">
        <f t="shared" si="16"/>
        <v>-0.68756135276620445</v>
      </c>
      <c r="F129" s="240">
        <v>9998185</v>
      </c>
      <c r="G129" s="245">
        <f t="shared" si="17"/>
        <v>-0.74059343640890818</v>
      </c>
      <c r="H129" s="240">
        <v>2023549</v>
      </c>
      <c r="I129" s="245">
        <f t="shared" si="18"/>
        <v>-0.68725557532452919</v>
      </c>
      <c r="J129" s="240">
        <v>529603</v>
      </c>
      <c r="K129" s="245">
        <f t="shared" si="19"/>
        <v>-0.77270052648543186</v>
      </c>
      <c r="L129" s="240">
        <v>1413522</v>
      </c>
      <c r="M129" s="245">
        <f t="shared" si="20"/>
        <v>-0.64095612138059688</v>
      </c>
      <c r="N129" s="240">
        <v>80424</v>
      </c>
      <c r="O129" s="245">
        <f t="shared" si="21"/>
        <v>-0.60462315214024809</v>
      </c>
    </row>
    <row r="130" spans="1:15" s="235" customFormat="1" x14ac:dyDescent="0.35">
      <c r="A130" s="236" t="s">
        <v>744</v>
      </c>
      <c r="B130" s="240">
        <v>9248504</v>
      </c>
      <c r="C130" s="245">
        <f t="shared" si="16"/>
        <v>-0.79378045602806324</v>
      </c>
      <c r="D130" s="240">
        <v>1218069</v>
      </c>
      <c r="E130" s="245">
        <f t="shared" si="16"/>
        <v>-0.75153370291111343</v>
      </c>
      <c r="F130" s="240">
        <v>7629038</v>
      </c>
      <c r="G130" s="245">
        <f t="shared" si="17"/>
        <v>-0.80129459740699205</v>
      </c>
      <c r="H130" s="240">
        <v>1619466</v>
      </c>
      <c r="I130" s="245">
        <f t="shared" si="18"/>
        <v>-0.7490811327051683</v>
      </c>
      <c r="J130" s="240">
        <v>409314</v>
      </c>
      <c r="K130" s="245">
        <f t="shared" si="19"/>
        <v>-0.82281515573378772</v>
      </c>
      <c r="L130" s="240">
        <v>1143816</v>
      </c>
      <c r="M130" s="245">
        <f t="shared" si="20"/>
        <v>-0.70966233679205482</v>
      </c>
      <c r="N130" s="240">
        <v>66336</v>
      </c>
      <c r="O130" s="245">
        <f t="shared" si="21"/>
        <v>-0.67552338094306397</v>
      </c>
    </row>
    <row r="131" spans="1:15" s="235" customFormat="1" x14ac:dyDescent="0.35">
      <c r="A131" s="236" t="s">
        <v>745</v>
      </c>
      <c r="B131" s="240">
        <v>6382005</v>
      </c>
      <c r="C131" s="245">
        <f t="shared" si="16"/>
        <v>-0.85690646504021628</v>
      </c>
      <c r="D131" s="240">
        <v>921455</v>
      </c>
      <c r="E131" s="245">
        <f t="shared" si="16"/>
        <v>-0.81310381672205201</v>
      </c>
      <c r="F131" s="240">
        <v>5187698</v>
      </c>
      <c r="G131" s="245">
        <f t="shared" ref="G131:G147" si="22">(F131-F119)/F119</f>
        <v>-0.86419399127618113</v>
      </c>
      <c r="H131" s="240">
        <v>1194307</v>
      </c>
      <c r="I131" s="245">
        <f t="shared" ref="I131:I147" si="23">(H131-H119)/H119</f>
        <v>-0.81341597370497654</v>
      </c>
      <c r="J131" s="240">
        <v>278562</v>
      </c>
      <c r="K131" s="245">
        <f t="shared" ref="K131:K147" si="24">(J131-J119)/J119</f>
        <v>-0.87810863201375733</v>
      </c>
      <c r="L131" s="240">
        <v>864558</v>
      </c>
      <c r="M131" s="245">
        <f t="shared" ref="M131:M147" si="25">(L131-L119)/L119</f>
        <v>-0.77881222071959366</v>
      </c>
      <c r="N131" s="240">
        <v>51187</v>
      </c>
      <c r="O131" s="245">
        <f t="shared" ref="O131:O147" si="26">(N131-N119)/N119</f>
        <v>-0.75256560851931875</v>
      </c>
    </row>
    <row r="132" spans="1:15" s="235" customFormat="1" x14ac:dyDescent="0.35">
      <c r="A132" s="341" t="s">
        <v>746</v>
      </c>
      <c r="B132" s="342">
        <v>5035277</v>
      </c>
      <c r="C132" s="245">
        <f t="shared" si="16"/>
        <v>-0.88138095596507304</v>
      </c>
      <c r="D132" s="342">
        <v>774341</v>
      </c>
      <c r="E132" s="245">
        <f t="shared" si="16"/>
        <v>-0.83685028798834604</v>
      </c>
      <c r="F132" s="342">
        <v>4031022</v>
      </c>
      <c r="G132" s="245">
        <f t="shared" si="22"/>
        <v>-0.889141561877688</v>
      </c>
      <c r="H132" s="342">
        <v>1004255</v>
      </c>
      <c r="I132" s="245">
        <f t="shared" si="23"/>
        <v>-0.83502342105427441</v>
      </c>
      <c r="J132" s="342">
        <v>252260</v>
      </c>
      <c r="K132" s="245">
        <f t="shared" si="24"/>
        <v>-0.88200956982558221</v>
      </c>
      <c r="L132" s="342">
        <v>708882</v>
      </c>
      <c r="M132" s="245">
        <f t="shared" si="25"/>
        <v>-0.81092602723065077</v>
      </c>
      <c r="N132" s="342">
        <v>43113</v>
      </c>
      <c r="O132" s="245">
        <f t="shared" si="26"/>
        <v>-0.78449641852072161</v>
      </c>
    </row>
    <row r="133" spans="1:15" s="235" customFormat="1" x14ac:dyDescent="0.35">
      <c r="A133" s="341" t="s">
        <v>747</v>
      </c>
      <c r="B133" s="342">
        <v>5377358</v>
      </c>
      <c r="C133" s="245">
        <f>(B133-B121)/B121</f>
        <v>-0.8606696975445971</v>
      </c>
      <c r="D133" s="342">
        <v>829627</v>
      </c>
      <c r="E133" s="245">
        <f>(D133-D121)/D121</f>
        <v>-0.80856253278109946</v>
      </c>
      <c r="F133" s="342">
        <v>4288867</v>
      </c>
      <c r="G133" s="245">
        <f t="shared" si="22"/>
        <v>-0.87031688925290385</v>
      </c>
      <c r="H133" s="342">
        <v>1088491</v>
      </c>
      <c r="I133" s="245">
        <f t="shared" si="23"/>
        <v>-0.80289590590496873</v>
      </c>
      <c r="J133" s="342">
        <v>278104</v>
      </c>
      <c r="K133" s="245">
        <f t="shared" si="24"/>
        <v>-0.85667305899408719</v>
      </c>
      <c r="L133" s="342">
        <v>764080</v>
      </c>
      <c r="M133" s="245">
        <f t="shared" si="25"/>
        <v>-0.77512071280447503</v>
      </c>
      <c r="N133" s="342">
        <v>46307</v>
      </c>
      <c r="O133" s="245">
        <f t="shared" si="26"/>
        <v>-0.74879025258224108</v>
      </c>
    </row>
    <row r="134" spans="1:15" s="235" customFormat="1" x14ac:dyDescent="0.35">
      <c r="A134" s="341" t="s">
        <v>748</v>
      </c>
      <c r="B134" s="342">
        <v>6111819</v>
      </c>
      <c r="C134" s="245">
        <f>(B134-B122)/B122</f>
        <v>-0.82294973150105211</v>
      </c>
      <c r="D134" s="342">
        <v>925700</v>
      </c>
      <c r="E134" s="245">
        <f>(D134-D122)/D122</f>
        <v>-0.7630480968592418</v>
      </c>
      <c r="F134" s="342">
        <v>4872323</v>
      </c>
      <c r="G134" s="245">
        <f t="shared" si="22"/>
        <v>-0.83520661207898073</v>
      </c>
      <c r="H134" s="342">
        <v>1239496</v>
      </c>
      <c r="I134" s="245">
        <f t="shared" si="23"/>
        <v>-0.74979864731366253</v>
      </c>
      <c r="J134" s="342">
        <v>309651</v>
      </c>
      <c r="K134" s="245">
        <f t="shared" si="24"/>
        <v>-0.82213492543074629</v>
      </c>
      <c r="L134" s="342">
        <v>880015</v>
      </c>
      <c r="M134" s="245">
        <f t="shared" si="25"/>
        <v>-0.71081826848160157</v>
      </c>
      <c r="N134" s="342">
        <v>49830</v>
      </c>
      <c r="O134" s="245">
        <f t="shared" si="26"/>
        <v>-0.70678058855720516</v>
      </c>
    </row>
    <row r="135" spans="1:15" s="235" customFormat="1" x14ac:dyDescent="0.35">
      <c r="A135" s="341" t="s">
        <v>749</v>
      </c>
      <c r="B135" s="342">
        <v>7308873</v>
      </c>
      <c r="C135" s="245">
        <f>(B135-B123)/B123</f>
        <v>-0.76166966652673329</v>
      </c>
      <c r="D135" s="342">
        <v>1060641</v>
      </c>
      <c r="E135" s="245">
        <f>(D135-D123)/D123</f>
        <v>-0.69625528690394267</v>
      </c>
      <c r="F135" s="342">
        <v>5856441</v>
      </c>
      <c r="G135" s="245">
        <f t="shared" si="22"/>
        <v>-0.77676081230531657</v>
      </c>
      <c r="H135" s="342">
        <v>1452432</v>
      </c>
      <c r="I135" s="245">
        <f t="shared" si="23"/>
        <v>-0.67236333753434707</v>
      </c>
      <c r="J135" s="342">
        <v>361647</v>
      </c>
      <c r="K135" s="245">
        <f t="shared" si="24"/>
        <v>-0.76505810418214981</v>
      </c>
      <c r="L135" s="342">
        <v>1035013</v>
      </c>
      <c r="M135" s="245">
        <f t="shared" si="25"/>
        <v>-0.62215377673547889</v>
      </c>
      <c r="N135" s="342">
        <v>55772</v>
      </c>
      <c r="O135" s="245">
        <f t="shared" si="26"/>
        <v>-0.63903720818851972</v>
      </c>
    </row>
    <row r="136" spans="1:15" s="235" customFormat="1" x14ac:dyDescent="0.35">
      <c r="A136" s="236" t="s">
        <v>762</v>
      </c>
      <c r="B136" s="240">
        <v>8627044</v>
      </c>
      <c r="C136" s="245">
        <f>(B136-B124)/B124</f>
        <v>-0.68139217944586383</v>
      </c>
      <c r="D136" s="240">
        <v>1178995</v>
      </c>
      <c r="E136" s="245">
        <f>(D136-D124)/D124</f>
        <v>-0.62037484842298729</v>
      </c>
      <c r="F136" s="240">
        <v>6712749</v>
      </c>
      <c r="G136" s="245">
        <f t="shared" si="22"/>
        <v>-0.70953272396532907</v>
      </c>
      <c r="H136" s="240">
        <v>1687159</v>
      </c>
      <c r="I136" s="245">
        <f t="shared" si="23"/>
        <v>-0.57471665363041047</v>
      </c>
      <c r="J136" s="240">
        <v>423226</v>
      </c>
      <c r="K136" s="245">
        <f t="shared" si="24"/>
        <v>-0.68099127830067441</v>
      </c>
      <c r="L136" s="240">
        <v>1205514</v>
      </c>
      <c r="M136" s="245">
        <f t="shared" si="25"/>
        <v>-0.51751243426658544</v>
      </c>
      <c r="N136" s="240">
        <v>58419</v>
      </c>
      <c r="O136" s="245">
        <f t="shared" si="26"/>
        <v>-0.58834057965908215</v>
      </c>
    </row>
    <row r="137" spans="1:15" s="235" customFormat="1" x14ac:dyDescent="0.35">
      <c r="A137" s="545" t="s">
        <v>775</v>
      </c>
      <c r="B137" s="240">
        <v>9833015</v>
      </c>
      <c r="C137" s="245">
        <f t="shared" ref="C137:C147" si="27">(B137-B125)/B125</f>
        <v>-0.59039953458994221</v>
      </c>
      <c r="D137" s="240">
        <v>1288009</v>
      </c>
      <c r="E137" s="245">
        <f t="shared" ref="E137:E147" si="28">(D137-D125)/D125</f>
        <v>-0.5356317239191255</v>
      </c>
      <c r="F137" s="240">
        <v>7713730</v>
      </c>
      <c r="G137" s="245">
        <f t="shared" si="22"/>
        <v>-0.62206422575500508</v>
      </c>
      <c r="H137" s="240">
        <v>1892149</v>
      </c>
      <c r="I137" s="245">
        <f t="shared" si="23"/>
        <v>-0.47384708731114766</v>
      </c>
      <c r="J137" s="240">
        <v>498044</v>
      </c>
      <c r="K137" s="245">
        <f t="shared" si="24"/>
        <v>-0.55722888888493771</v>
      </c>
      <c r="L137" s="240">
        <v>1333971</v>
      </c>
      <c r="M137" s="245">
        <f t="shared" si="25"/>
        <v>-0.43017117022062767</v>
      </c>
      <c r="N137" s="240">
        <v>60134</v>
      </c>
      <c r="O137" s="245">
        <f t="shared" si="26"/>
        <v>-0.53870465407068169</v>
      </c>
    </row>
    <row r="138" spans="1:15" x14ac:dyDescent="0.35">
      <c r="A138" s="545" t="s">
        <v>1077</v>
      </c>
      <c r="B138" s="240">
        <v>10978917</v>
      </c>
      <c r="C138" s="245">
        <f t="shared" si="27"/>
        <v>-0.4823181965468632</v>
      </c>
      <c r="D138" s="240">
        <v>1403193</v>
      </c>
      <c r="E138" s="245">
        <f t="shared" si="28"/>
        <v>-0.4375725233247037</v>
      </c>
      <c r="F138" s="240">
        <v>8686435</v>
      </c>
      <c r="G138" s="245">
        <f t="shared" si="22"/>
        <v>-0.5159662673356169</v>
      </c>
      <c r="H138" s="240">
        <v>2065346</v>
      </c>
      <c r="I138" s="245">
        <f t="shared" si="23"/>
        <v>-0.36683099733623059</v>
      </c>
      <c r="J138" s="240">
        <v>554130</v>
      </c>
      <c r="K138" s="245">
        <f t="shared" si="24"/>
        <v>-0.42589695506677305</v>
      </c>
      <c r="L138" s="240">
        <v>1449048</v>
      </c>
      <c r="M138" s="245">
        <f t="shared" si="25"/>
        <v>-0.33433264349387987</v>
      </c>
      <c r="N138" s="240">
        <v>62168</v>
      </c>
      <c r="O138" s="245">
        <f t="shared" si="26"/>
        <v>-0.48138879156447606</v>
      </c>
    </row>
    <row r="139" spans="1:15" x14ac:dyDescent="0.35">
      <c r="A139" s="545" t="s">
        <v>1075</v>
      </c>
      <c r="B139" s="240">
        <v>12586871</v>
      </c>
      <c r="C139" s="245">
        <f t="shared" si="27"/>
        <v>-0.3046546904220464</v>
      </c>
      <c r="D139" s="240">
        <v>1541708</v>
      </c>
      <c r="E139" s="245">
        <f t="shared" si="28"/>
        <v>-0.29627149528636265</v>
      </c>
      <c r="F139" s="240">
        <v>10246138</v>
      </c>
      <c r="G139" s="245">
        <f t="shared" si="22"/>
        <v>-0.32792598495954556</v>
      </c>
      <c r="H139" s="240">
        <v>2340733</v>
      </c>
      <c r="I139" s="245">
        <f t="shared" si="23"/>
        <v>-0.1804334079582306</v>
      </c>
      <c r="J139" s="240">
        <v>626682</v>
      </c>
      <c r="K139" s="245">
        <f t="shared" si="24"/>
        <v>-0.21583490892437288</v>
      </c>
      <c r="L139" s="240">
        <v>1647762</v>
      </c>
      <c r="M139" s="245">
        <f t="shared" si="25"/>
        <v>-0.15568099193118215</v>
      </c>
      <c r="N139" s="240">
        <v>66289</v>
      </c>
      <c r="O139" s="245">
        <f t="shared" si="26"/>
        <v>-0.37049874648636327</v>
      </c>
    </row>
    <row r="140" spans="1:15" x14ac:dyDescent="0.35">
      <c r="A140" s="604" t="s">
        <v>1110</v>
      </c>
      <c r="B140" s="605">
        <v>14413651</v>
      </c>
      <c r="C140" s="245">
        <f t="shared" si="27"/>
        <v>-3.444949761888972E-2</v>
      </c>
      <c r="D140" s="605">
        <v>1762937</v>
      </c>
      <c r="E140" s="245">
        <f t="shared" si="28"/>
        <v>-3.8315469982151198E-2</v>
      </c>
      <c r="F140" s="605">
        <v>11770337</v>
      </c>
      <c r="G140" s="245">
        <f t="shared" si="22"/>
        <v>-5.9633131603651107E-2</v>
      </c>
      <c r="H140" s="605">
        <v>2643314</v>
      </c>
      <c r="I140" s="245">
        <f t="shared" si="23"/>
        <v>9.6283116840027202E-2</v>
      </c>
      <c r="J140" s="605">
        <v>695452</v>
      </c>
      <c r="K140" s="245">
        <f t="shared" si="24"/>
        <v>6.3718944681267625E-2</v>
      </c>
      <c r="L140" s="605">
        <v>1880215</v>
      </c>
      <c r="M140" s="245">
        <f t="shared" si="25"/>
        <v>0.12960562046707455</v>
      </c>
      <c r="N140" s="605">
        <v>67647</v>
      </c>
      <c r="O140" s="245">
        <f t="shared" si="26"/>
        <v>-0.27166528494062164</v>
      </c>
    </row>
    <row r="141" spans="1:15" x14ac:dyDescent="0.35">
      <c r="A141" s="604" t="s">
        <v>1111</v>
      </c>
      <c r="B141" s="605">
        <v>15943344</v>
      </c>
      <c r="C141" s="245">
        <f t="shared" si="27"/>
        <v>0.32621001263212113</v>
      </c>
      <c r="D141" s="605">
        <v>1924958</v>
      </c>
      <c r="E141" s="245">
        <f t="shared" si="28"/>
        <v>0.26606324008765952</v>
      </c>
      <c r="F141" s="605">
        <v>13049821</v>
      </c>
      <c r="G141" s="245">
        <f t="shared" si="22"/>
        <v>0.3052189972480005</v>
      </c>
      <c r="H141" s="605">
        <v>2893523</v>
      </c>
      <c r="I141" s="245">
        <f t="shared" si="23"/>
        <v>0.42992484985537788</v>
      </c>
      <c r="J141" s="605">
        <v>753736</v>
      </c>
      <c r="K141" s="245">
        <f t="shared" si="24"/>
        <v>0.42320946067148413</v>
      </c>
      <c r="L141" s="605">
        <v>2066763</v>
      </c>
      <c r="M141" s="245">
        <f t="shared" si="25"/>
        <v>0.46213712980767191</v>
      </c>
      <c r="N141" s="605">
        <v>73024</v>
      </c>
      <c r="O141" s="245">
        <f t="shared" si="26"/>
        <v>-9.2012334626479661E-2</v>
      </c>
    </row>
    <row r="142" spans="1:15" x14ac:dyDescent="0.35">
      <c r="A142" s="604" t="s">
        <v>1179</v>
      </c>
      <c r="B142" s="626">
        <v>17135506</v>
      </c>
      <c r="C142" s="245">
        <f t="shared" si="27"/>
        <v>0.852786785841256</v>
      </c>
      <c r="D142" s="626">
        <v>2071369</v>
      </c>
      <c r="E142" s="245">
        <f t="shared" si="28"/>
        <v>0.7005350271618439</v>
      </c>
      <c r="F142" s="626">
        <v>14030102</v>
      </c>
      <c r="G142" s="245">
        <f t="shared" si="22"/>
        <v>0.83903946998297818</v>
      </c>
      <c r="H142" s="626">
        <v>3105404</v>
      </c>
      <c r="I142" s="245">
        <f t="shared" si="23"/>
        <v>0.91754813006262559</v>
      </c>
      <c r="J142" s="626">
        <v>797709</v>
      </c>
      <c r="K142" s="245">
        <f t="shared" si="24"/>
        <v>0.9488925372696756</v>
      </c>
      <c r="L142" s="626">
        <v>2228490</v>
      </c>
      <c r="M142" s="245">
        <f t="shared" si="25"/>
        <v>0.94829413122390316</v>
      </c>
      <c r="N142" s="626">
        <v>79205</v>
      </c>
      <c r="O142" s="245">
        <f t="shared" si="26"/>
        <v>0.19399722624216112</v>
      </c>
    </row>
    <row r="143" spans="1:15" x14ac:dyDescent="0.35">
      <c r="A143" s="604" t="s">
        <v>1184</v>
      </c>
      <c r="B143" s="626">
        <v>18820535</v>
      </c>
      <c r="C143" s="245">
        <f t="shared" si="27"/>
        <v>1.9490003533372349</v>
      </c>
      <c r="D143" s="626">
        <v>2240348</v>
      </c>
      <c r="E143" s="245">
        <f t="shared" si="28"/>
        <v>1.4313156909452984</v>
      </c>
      <c r="F143" s="626">
        <v>15403810</v>
      </c>
      <c r="G143" s="245">
        <f t="shared" si="22"/>
        <v>1.9692958225401711</v>
      </c>
      <c r="H143" s="626">
        <v>3416725</v>
      </c>
      <c r="I143" s="245">
        <f t="shared" si="23"/>
        <v>1.8608431500443354</v>
      </c>
      <c r="J143" s="626">
        <v>870699</v>
      </c>
      <c r="K143" s="245">
        <f t="shared" si="24"/>
        <v>2.1256919464966506</v>
      </c>
      <c r="L143" s="626">
        <v>2457797</v>
      </c>
      <c r="M143" s="245">
        <f t="shared" si="25"/>
        <v>1.8428364551597465</v>
      </c>
      <c r="N143" s="626">
        <v>88229</v>
      </c>
      <c r="O143" s="245">
        <f t="shared" si="26"/>
        <v>0.72366030437415751</v>
      </c>
    </row>
    <row r="144" spans="1:15" x14ac:dyDescent="0.35">
      <c r="A144" s="604" t="s">
        <v>1185</v>
      </c>
      <c r="B144" s="626">
        <v>20920034</v>
      </c>
      <c r="C144" s="245">
        <f t="shared" si="27"/>
        <v>3.1546937735500946</v>
      </c>
      <c r="D144" s="626">
        <v>2486207</v>
      </c>
      <c r="E144" s="245">
        <f t="shared" si="28"/>
        <v>2.2107391962972387</v>
      </c>
      <c r="F144" s="626">
        <v>17154803</v>
      </c>
      <c r="G144" s="245">
        <f t="shared" si="22"/>
        <v>3.2556957019832686</v>
      </c>
      <c r="H144" s="626">
        <v>3765231</v>
      </c>
      <c r="I144" s="245">
        <f t="shared" si="23"/>
        <v>2.7492778228637147</v>
      </c>
      <c r="J144" s="626">
        <v>956083</v>
      </c>
      <c r="K144" s="245">
        <f t="shared" si="24"/>
        <v>2.7900697692856578</v>
      </c>
      <c r="L144" s="626">
        <v>2711690</v>
      </c>
      <c r="M144" s="245">
        <f t="shared" si="25"/>
        <v>2.8253051988906477</v>
      </c>
      <c r="N144" s="626">
        <v>97458</v>
      </c>
      <c r="O144" s="245">
        <f t="shared" si="26"/>
        <v>1.2605246677336301</v>
      </c>
    </row>
    <row r="145" spans="1:15" x14ac:dyDescent="0.35">
      <c r="A145" s="604" t="s">
        <v>1296</v>
      </c>
      <c r="B145" s="626">
        <v>23214361</v>
      </c>
      <c r="C145" s="245">
        <f t="shared" si="27"/>
        <v>3.317057000854323</v>
      </c>
      <c r="D145" s="626">
        <v>2746601</v>
      </c>
      <c r="E145" s="245">
        <f t="shared" si="28"/>
        <v>2.3106456274928373</v>
      </c>
      <c r="F145" s="626">
        <v>19102708</v>
      </c>
      <c r="G145" s="245">
        <f t="shared" si="22"/>
        <v>3.4540220062781151</v>
      </c>
      <c r="H145" s="626">
        <v>4111653</v>
      </c>
      <c r="I145" s="245">
        <f t="shared" si="23"/>
        <v>2.7773881456070835</v>
      </c>
      <c r="J145" s="626">
        <v>1035057</v>
      </c>
      <c r="K145" s="245">
        <f t="shared" si="24"/>
        <v>2.7218342778241236</v>
      </c>
      <c r="L145" s="626">
        <v>2969688</v>
      </c>
      <c r="M145" s="245">
        <f t="shared" si="25"/>
        <v>2.8866192021777826</v>
      </c>
      <c r="N145" s="626">
        <v>106908</v>
      </c>
      <c r="O145" s="245">
        <f t="shared" si="26"/>
        <v>1.3086790334074763</v>
      </c>
    </row>
    <row r="146" spans="1:15" x14ac:dyDescent="0.35">
      <c r="A146" s="604" t="s">
        <v>1346</v>
      </c>
      <c r="B146" s="626">
        <v>25279727</v>
      </c>
      <c r="C146" s="245">
        <f t="shared" si="27"/>
        <v>3.1362034772299374</v>
      </c>
      <c r="D146" s="626">
        <v>2995096</v>
      </c>
      <c r="E146" s="245">
        <f t="shared" si="28"/>
        <v>2.2354931403262395</v>
      </c>
      <c r="F146" s="626">
        <v>20877013</v>
      </c>
      <c r="G146" s="245">
        <f t="shared" si="22"/>
        <v>3.2848171190620983</v>
      </c>
      <c r="H146" s="626">
        <v>4402714</v>
      </c>
      <c r="I146" s="245">
        <f t="shared" si="23"/>
        <v>2.552019530518856</v>
      </c>
      <c r="J146" s="626">
        <v>1123880</v>
      </c>
      <c r="K146" s="245">
        <f t="shared" si="24"/>
        <v>2.6295054755192138</v>
      </c>
      <c r="L146" s="626">
        <v>3162485</v>
      </c>
      <c r="M146" s="245">
        <f t="shared" si="25"/>
        <v>2.5936716987778619</v>
      </c>
      <c r="N146" s="626">
        <v>116349</v>
      </c>
      <c r="O146" s="245">
        <f t="shared" si="26"/>
        <v>1.3349187236604456</v>
      </c>
    </row>
    <row r="147" spans="1:15" x14ac:dyDescent="0.35">
      <c r="A147" s="604" t="s">
        <v>1379</v>
      </c>
      <c r="B147" s="626">
        <v>26842073</v>
      </c>
      <c r="C147" s="245">
        <f t="shared" si="27"/>
        <v>2.6725324136840247</v>
      </c>
      <c r="D147" s="626">
        <v>3187344</v>
      </c>
      <c r="E147" s="245">
        <f t="shared" si="28"/>
        <v>2.0051110601985025</v>
      </c>
      <c r="F147" s="626">
        <v>22235726</v>
      </c>
      <c r="G147" s="245">
        <f t="shared" si="22"/>
        <v>2.7967984309924749</v>
      </c>
      <c r="H147" s="626">
        <v>4606347</v>
      </c>
      <c r="I147" s="245">
        <f t="shared" si="23"/>
        <v>2.1714717108959318</v>
      </c>
      <c r="J147" s="626">
        <v>1194833</v>
      </c>
      <c r="K147" s="245">
        <f t="shared" si="24"/>
        <v>2.30386537148103</v>
      </c>
      <c r="L147" s="626">
        <v>3287568</v>
      </c>
      <c r="M147" s="245">
        <f t="shared" si="25"/>
        <v>2.1763543066608824</v>
      </c>
      <c r="N147" s="626">
        <v>123946</v>
      </c>
      <c r="O147" s="245">
        <f t="shared" si="26"/>
        <v>1.2223696478519688</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topLeftCell="A7" workbookViewId="0">
      <selection activeCell="S58" sqref="S58"/>
    </sheetView>
  </sheetViews>
  <sheetFormatPr defaultRowHeight="14.5" x14ac:dyDescent="0.35"/>
  <sheetData>
    <row r="1" spans="1:109" s="100" customFormat="1" ht="23.15" customHeight="1" thickBot="1" x14ac:dyDescent="0.4">
      <c r="A1" s="197" t="s">
        <v>520</v>
      </c>
      <c r="B1" s="214"/>
      <c r="C1" s="215"/>
      <c r="D1" s="156"/>
      <c r="E1" s="156"/>
      <c r="F1" s="156"/>
      <c r="G1" s="156"/>
      <c r="H1" s="156"/>
      <c r="I1" s="102"/>
      <c r="J1" s="102"/>
    </row>
    <row r="2" spans="1:109" s="100" customFormat="1" ht="23.15" customHeight="1" thickTop="1" x14ac:dyDescent="0.3">
      <c r="A2" s="198" t="s">
        <v>516</v>
      </c>
      <c r="B2" s="214"/>
      <c r="C2" s="215"/>
      <c r="D2" s="156"/>
      <c r="E2" s="156"/>
      <c r="F2" s="156"/>
      <c r="G2" s="156"/>
      <c r="H2" s="156"/>
      <c r="I2" s="102"/>
      <c r="J2" s="102"/>
    </row>
    <row r="3" spans="1:109" s="134" customFormat="1" ht="23.15" customHeight="1" x14ac:dyDescent="0.35">
      <c r="A3" s="216" t="s">
        <v>501</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47" customFormat="1" ht="23.15" customHeight="1" x14ac:dyDescent="0.25">
      <c r="A4" s="198" t="s">
        <v>499</v>
      </c>
      <c r="B4" s="217"/>
      <c r="C4" s="218"/>
      <c r="D4" s="219"/>
      <c r="E4" s="219"/>
      <c r="F4" s="219"/>
      <c r="G4" s="219"/>
      <c r="H4" s="219"/>
      <c r="I4" s="219"/>
      <c r="J4" s="219"/>
      <c r="K4" s="211"/>
      <c r="L4" s="211"/>
      <c r="M4" s="211"/>
      <c r="N4" s="211"/>
    </row>
    <row r="5" spans="1:109" s="47" customFormat="1" ht="23.15" customHeight="1" x14ac:dyDescent="0.25">
      <c r="A5" s="198" t="s">
        <v>500</v>
      </c>
      <c r="B5" s="217"/>
      <c r="C5" s="218"/>
      <c r="D5" s="219"/>
      <c r="E5" s="219"/>
      <c r="F5" s="219"/>
      <c r="G5" s="219"/>
      <c r="H5" s="219"/>
      <c r="I5" s="219"/>
      <c r="J5" s="219"/>
      <c r="K5" s="211"/>
      <c r="L5" s="211"/>
      <c r="M5" s="211"/>
      <c r="N5" s="211"/>
    </row>
    <row r="6" spans="1:109" s="100" customFormat="1" ht="23.15" customHeight="1" x14ac:dyDescent="0.3">
      <c r="A6" s="200" t="s">
        <v>503</v>
      </c>
      <c r="B6" s="190"/>
      <c r="C6" s="192"/>
      <c r="D6" s="23"/>
      <c r="E6" s="23"/>
      <c r="F6" s="23"/>
      <c r="G6" s="23"/>
      <c r="H6" s="23"/>
      <c r="I6" s="23"/>
      <c r="J6" s="23"/>
      <c r="K6" s="23"/>
      <c r="L6" s="23"/>
      <c r="M6" s="23"/>
      <c r="N6" s="23"/>
    </row>
    <row r="7" spans="1:109" s="112" customFormat="1" ht="23.15" customHeight="1" x14ac:dyDescent="0.35">
      <c r="A7" s="201" t="s">
        <v>97</v>
      </c>
    </row>
  </sheetData>
  <hyperlinks>
    <hyperlink ref="A7" location="Contents!A1" display="&lt;&lt; link back to contents &gt;&g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46"/>
  <sheetViews>
    <sheetView showGridLines="0" topLeftCell="A128" workbookViewId="0">
      <selection activeCell="K144" sqref="K144"/>
    </sheetView>
  </sheetViews>
  <sheetFormatPr defaultColWidth="8.7265625" defaultRowHeight="26.5" customHeight="1" x14ac:dyDescent="0.35"/>
  <cols>
    <col min="1" max="1" width="22.1796875" style="258" customWidth="1"/>
    <col min="2" max="2" width="14.7265625" style="268" customWidth="1"/>
    <col min="3" max="3" width="14.7265625" style="158" customWidth="1"/>
    <col min="4" max="4" width="14.7265625" style="268" customWidth="1"/>
    <col min="5" max="5" width="14.7265625" style="158" customWidth="1"/>
    <col min="6" max="6" width="14.7265625" style="268" customWidth="1"/>
    <col min="7" max="7" width="14.7265625" style="158" customWidth="1"/>
    <col min="8" max="8" width="14.7265625" style="268" customWidth="1"/>
    <col min="9" max="9" width="14.7265625" style="158" customWidth="1"/>
    <col min="10" max="10" width="14.7265625" style="268" customWidth="1"/>
    <col min="11" max="11" width="14.7265625" style="158" customWidth="1"/>
    <col min="12" max="12" width="14.7265625" style="268" customWidth="1"/>
    <col min="13" max="13" width="14.7265625" style="158" customWidth="1"/>
    <col min="14" max="14" width="14.7265625" style="268" customWidth="1"/>
    <col min="15" max="15" width="14.7265625" style="158" customWidth="1"/>
    <col min="16" max="192" width="13.7265625" style="27" customWidth="1"/>
    <col min="193" max="16384" width="8.7265625" style="27"/>
  </cols>
  <sheetData>
    <row r="1" spans="1:120" s="100" customFormat="1" ht="26.5" customHeight="1" thickBot="1" x14ac:dyDescent="0.4">
      <c r="A1" s="255" t="s">
        <v>521</v>
      </c>
      <c r="B1" s="261"/>
      <c r="C1" s="248"/>
      <c r="D1" s="261"/>
      <c r="E1" s="248"/>
      <c r="F1" s="261"/>
      <c r="G1" s="248"/>
      <c r="H1" s="261"/>
      <c r="I1" s="248"/>
      <c r="J1" s="261"/>
      <c r="K1" s="248"/>
      <c r="L1" s="261"/>
      <c r="M1" s="248"/>
      <c r="N1" s="261"/>
      <c r="O1" s="248"/>
      <c r="P1" s="26"/>
      <c r="Q1" s="26"/>
      <c r="R1" s="26"/>
      <c r="S1" s="26"/>
      <c r="T1" s="26"/>
      <c r="U1" s="26"/>
    </row>
    <row r="2" spans="1:120" s="100" customFormat="1" ht="26.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6.5" customHeight="1" x14ac:dyDescent="0.35">
      <c r="A3" s="256" t="s">
        <v>501</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6.5" customHeight="1" x14ac:dyDescent="0.25">
      <c r="A4" s="213" t="s">
        <v>499</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100" customFormat="1" ht="26.5" customHeight="1" x14ac:dyDescent="0.3">
      <c r="A5" s="213" t="s">
        <v>517</v>
      </c>
      <c r="B5" s="264"/>
      <c r="C5" s="251"/>
      <c r="D5" s="264"/>
      <c r="E5" s="251"/>
      <c r="F5" s="264"/>
      <c r="G5" s="251"/>
      <c r="H5" s="264"/>
      <c r="I5" s="251"/>
      <c r="J5" s="264"/>
      <c r="K5" s="251"/>
      <c r="L5" s="264"/>
      <c r="M5" s="251"/>
      <c r="N5" s="264"/>
      <c r="O5" s="251"/>
      <c r="P5" s="239"/>
      <c r="Q5" s="239"/>
      <c r="R5" s="239"/>
      <c r="S5" s="239"/>
      <c r="T5" s="239"/>
      <c r="U5" s="239"/>
      <c r="V5" s="23"/>
      <c r="W5" s="23"/>
      <c r="X5" s="23"/>
      <c r="Y5" s="23"/>
    </row>
    <row r="6" spans="1:120" s="112" customFormat="1" ht="26.5" customHeight="1" x14ac:dyDescent="0.35">
      <c r="A6" s="257" t="s">
        <v>97</v>
      </c>
      <c r="B6" s="265"/>
      <c r="C6" s="252"/>
      <c r="D6" s="265"/>
      <c r="E6" s="252"/>
      <c r="F6" s="265"/>
      <c r="G6" s="252"/>
      <c r="H6" s="265"/>
      <c r="I6" s="252"/>
      <c r="J6" s="265"/>
      <c r="K6" s="252"/>
      <c r="L6" s="265"/>
      <c r="M6" s="252"/>
      <c r="N6" s="265"/>
      <c r="O6" s="252"/>
      <c r="P6" s="49"/>
      <c r="Q6" s="49"/>
      <c r="R6" s="49"/>
      <c r="S6" s="49"/>
      <c r="T6" s="49"/>
      <c r="U6" s="49"/>
    </row>
    <row r="7" spans="1:120" s="134" customFormat="1" ht="26.5" customHeight="1" x14ac:dyDescent="0.35">
      <c r="A7" s="260" t="s">
        <v>325</v>
      </c>
      <c r="B7" s="266" t="s">
        <v>89</v>
      </c>
      <c r="C7" s="259" t="s">
        <v>509</v>
      </c>
      <c r="D7" s="269" t="s">
        <v>90</v>
      </c>
      <c r="E7" s="259" t="s">
        <v>510</v>
      </c>
      <c r="F7" s="269" t="s">
        <v>91</v>
      </c>
      <c r="G7" s="259" t="s">
        <v>511</v>
      </c>
      <c r="H7" s="266" t="s">
        <v>92</v>
      </c>
      <c r="I7" s="259" t="s">
        <v>512</v>
      </c>
      <c r="J7" s="269" t="s">
        <v>93</v>
      </c>
      <c r="K7" s="259" t="s">
        <v>513</v>
      </c>
      <c r="L7" s="269" t="s">
        <v>94</v>
      </c>
      <c r="M7" s="259" t="s">
        <v>514</v>
      </c>
      <c r="N7" s="269" t="s">
        <v>95</v>
      </c>
      <c r="O7" s="259" t="s">
        <v>515</v>
      </c>
      <c r="P7" s="237"/>
      <c r="Q7" s="237"/>
      <c r="R7" s="237"/>
      <c r="S7" s="237"/>
      <c r="T7" s="237"/>
      <c r="U7" s="237"/>
    </row>
    <row r="8" spans="1:120" s="246" customFormat="1" ht="26.5" customHeight="1" x14ac:dyDescent="0.35">
      <c r="A8" s="236" t="s">
        <v>763</v>
      </c>
      <c r="B8" s="267">
        <v>173353917</v>
      </c>
      <c r="C8" s="253"/>
      <c r="D8" s="267">
        <v>61040828</v>
      </c>
      <c r="E8" s="253"/>
      <c r="F8" s="267">
        <v>171599300</v>
      </c>
      <c r="G8" s="253"/>
      <c r="H8" s="267">
        <v>1754617</v>
      </c>
      <c r="I8" s="253"/>
      <c r="J8" s="267">
        <v>62886</v>
      </c>
      <c r="K8" s="253"/>
      <c r="L8" s="267">
        <v>1626466</v>
      </c>
      <c r="M8" s="253"/>
      <c r="N8" s="267">
        <v>65265</v>
      </c>
      <c r="O8" s="253"/>
    </row>
    <row r="9" spans="1:120" s="246" customFormat="1" ht="26.5" customHeight="1" x14ac:dyDescent="0.35">
      <c r="A9" s="236" t="s">
        <v>764</v>
      </c>
      <c r="B9" s="267">
        <v>173773350</v>
      </c>
      <c r="C9" s="253"/>
      <c r="D9" s="267">
        <v>61207475</v>
      </c>
      <c r="E9" s="253"/>
      <c r="F9" s="267">
        <v>172033276</v>
      </c>
      <c r="G9" s="253"/>
      <c r="H9" s="267">
        <v>1740074</v>
      </c>
      <c r="I9" s="253"/>
      <c r="J9" s="267">
        <v>60687</v>
      </c>
      <c r="K9" s="253"/>
      <c r="L9" s="267">
        <v>1614444</v>
      </c>
      <c r="M9" s="253"/>
      <c r="N9" s="267">
        <v>64943</v>
      </c>
      <c r="O9" s="253"/>
    </row>
    <row r="10" spans="1:120" s="246" customFormat="1" ht="26.5" customHeight="1" x14ac:dyDescent="0.35">
      <c r="A10" s="236" t="s">
        <v>765</v>
      </c>
      <c r="B10" s="267">
        <v>173803559</v>
      </c>
      <c r="C10" s="253"/>
      <c r="D10" s="267">
        <v>61224308</v>
      </c>
      <c r="E10" s="253"/>
      <c r="F10" s="267">
        <v>172067094</v>
      </c>
      <c r="G10" s="253"/>
      <c r="H10" s="267">
        <v>1736465</v>
      </c>
      <c r="I10" s="253"/>
      <c r="J10" s="267">
        <v>58311</v>
      </c>
      <c r="K10" s="253"/>
      <c r="L10" s="267">
        <v>1614090</v>
      </c>
      <c r="M10" s="253"/>
      <c r="N10" s="267">
        <v>64064</v>
      </c>
      <c r="O10" s="253"/>
    </row>
    <row r="11" spans="1:120" s="246" customFormat="1" ht="26.5" customHeight="1" x14ac:dyDescent="0.35">
      <c r="A11" s="236" t="s">
        <v>766</v>
      </c>
      <c r="B11" s="267">
        <v>173687681</v>
      </c>
      <c r="C11" s="253"/>
      <c r="D11" s="267">
        <v>61304132</v>
      </c>
      <c r="E11" s="253"/>
      <c r="F11" s="267">
        <v>171961255</v>
      </c>
      <c r="G11" s="253"/>
      <c r="H11" s="267">
        <v>1726426</v>
      </c>
      <c r="I11" s="253"/>
      <c r="J11" s="267">
        <v>54622</v>
      </c>
      <c r="K11" s="253"/>
      <c r="L11" s="267">
        <v>1608415</v>
      </c>
      <c r="M11" s="253"/>
      <c r="N11" s="267">
        <v>63389</v>
      </c>
      <c r="O11" s="253"/>
    </row>
    <row r="12" spans="1:120" s="246" customFormat="1" ht="26.5" customHeight="1" x14ac:dyDescent="0.35">
      <c r="A12" s="236" t="s">
        <v>767</v>
      </c>
      <c r="B12" s="267">
        <v>177431163</v>
      </c>
      <c r="C12" s="253"/>
      <c r="D12" s="267">
        <v>62649332</v>
      </c>
      <c r="E12" s="253"/>
      <c r="F12" s="267">
        <v>175691645</v>
      </c>
      <c r="G12" s="253"/>
      <c r="H12" s="267">
        <v>1739518</v>
      </c>
      <c r="I12" s="253"/>
      <c r="J12" s="267">
        <v>53625</v>
      </c>
      <c r="K12" s="253"/>
      <c r="L12" s="267">
        <v>1623625</v>
      </c>
      <c r="M12" s="253"/>
      <c r="N12" s="267">
        <v>62268</v>
      </c>
      <c r="O12" s="253"/>
    </row>
    <row r="13" spans="1:120" s="246" customFormat="1" ht="26.5" customHeight="1" x14ac:dyDescent="0.35">
      <c r="A13" s="236" t="s">
        <v>768</v>
      </c>
      <c r="B13" s="267">
        <v>178622088</v>
      </c>
      <c r="C13" s="253"/>
      <c r="D13" s="267">
        <v>63213463</v>
      </c>
      <c r="E13" s="253"/>
      <c r="F13" s="267">
        <v>176884907</v>
      </c>
      <c r="G13" s="253"/>
      <c r="H13" s="267">
        <v>1737181</v>
      </c>
      <c r="I13" s="253"/>
      <c r="J13" s="267">
        <v>52790</v>
      </c>
      <c r="K13" s="253"/>
      <c r="L13" s="267">
        <v>1622666</v>
      </c>
      <c r="M13" s="253"/>
      <c r="N13" s="267">
        <v>61725</v>
      </c>
      <c r="O13" s="253"/>
    </row>
    <row r="14" spans="1:120" s="246" customFormat="1" ht="26.5" customHeight="1" x14ac:dyDescent="0.35">
      <c r="A14" s="236" t="s">
        <v>769</v>
      </c>
      <c r="B14" s="267">
        <v>179338744</v>
      </c>
      <c r="C14" s="253"/>
      <c r="D14" s="267">
        <v>63578677</v>
      </c>
      <c r="E14" s="253"/>
      <c r="F14" s="267">
        <v>177614965</v>
      </c>
      <c r="G14" s="253"/>
      <c r="H14" s="267">
        <v>1723779</v>
      </c>
      <c r="I14" s="253"/>
      <c r="J14" s="267">
        <v>51061</v>
      </c>
      <c r="K14" s="253"/>
      <c r="L14" s="267">
        <v>1612355</v>
      </c>
      <c r="M14" s="253"/>
      <c r="N14" s="267">
        <v>60363</v>
      </c>
      <c r="O14" s="253"/>
    </row>
    <row r="15" spans="1:120" s="246" customFormat="1" ht="26.5" customHeight="1" x14ac:dyDescent="0.35">
      <c r="A15" s="236" t="s">
        <v>770</v>
      </c>
      <c r="B15" s="267">
        <v>179931137</v>
      </c>
      <c r="C15" s="253"/>
      <c r="D15" s="267">
        <v>63800409</v>
      </c>
      <c r="E15" s="253"/>
      <c r="F15" s="267">
        <v>178237764</v>
      </c>
      <c r="G15" s="253"/>
      <c r="H15" s="267">
        <v>1693373</v>
      </c>
      <c r="I15" s="253"/>
      <c r="J15" s="267">
        <v>50631</v>
      </c>
      <c r="K15" s="253"/>
      <c r="L15" s="267">
        <v>1582749</v>
      </c>
      <c r="M15" s="253"/>
      <c r="N15" s="267">
        <v>59993</v>
      </c>
      <c r="O15" s="253"/>
    </row>
    <row r="16" spans="1:120" s="246" customFormat="1" ht="26.5" customHeight="1" x14ac:dyDescent="0.35">
      <c r="A16" s="236" t="s">
        <v>771</v>
      </c>
      <c r="B16" s="267">
        <v>180223505</v>
      </c>
      <c r="C16" s="253"/>
      <c r="D16" s="267">
        <v>63895590</v>
      </c>
      <c r="E16" s="253"/>
      <c r="F16" s="267">
        <v>178541347</v>
      </c>
      <c r="G16" s="253"/>
      <c r="H16" s="267">
        <v>1682158</v>
      </c>
      <c r="I16" s="253"/>
      <c r="J16" s="267">
        <v>47742</v>
      </c>
      <c r="K16" s="253"/>
      <c r="L16" s="267">
        <v>1575119</v>
      </c>
      <c r="M16" s="253"/>
      <c r="N16" s="267">
        <v>59297</v>
      </c>
      <c r="O16" s="253"/>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row>
    <row r="17" spans="1:63" s="102" customFormat="1" ht="26.5" customHeight="1" x14ac:dyDescent="0.3">
      <c r="A17" s="236" t="s">
        <v>772</v>
      </c>
      <c r="B17" s="267">
        <v>180819146</v>
      </c>
      <c r="C17" s="253"/>
      <c r="D17" s="267">
        <v>64048920</v>
      </c>
      <c r="E17" s="253"/>
      <c r="F17" s="267">
        <v>179138596</v>
      </c>
      <c r="G17" s="253"/>
      <c r="H17" s="267">
        <v>1680550</v>
      </c>
      <c r="I17" s="253"/>
      <c r="J17" s="267">
        <v>47597</v>
      </c>
      <c r="K17" s="253"/>
      <c r="L17" s="267">
        <v>1575350</v>
      </c>
      <c r="M17" s="253"/>
      <c r="N17" s="267">
        <v>57603</v>
      </c>
      <c r="O17" s="253"/>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row>
    <row r="18" spans="1:63" s="102" customFormat="1" ht="26.5" customHeight="1" x14ac:dyDescent="0.3">
      <c r="A18" s="236" t="s">
        <v>773</v>
      </c>
      <c r="B18" s="267">
        <v>180925345</v>
      </c>
      <c r="C18" s="253"/>
      <c r="D18" s="267">
        <v>64046541</v>
      </c>
      <c r="E18" s="253"/>
      <c r="F18" s="267">
        <v>179263588</v>
      </c>
      <c r="G18" s="253"/>
      <c r="H18" s="267">
        <v>1661757</v>
      </c>
      <c r="I18" s="253"/>
      <c r="J18" s="267">
        <v>45847</v>
      </c>
      <c r="K18" s="253"/>
      <c r="L18" s="267">
        <v>1560430</v>
      </c>
      <c r="M18" s="253"/>
      <c r="N18" s="267">
        <v>55480</v>
      </c>
      <c r="O18" s="253"/>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row>
    <row r="19" spans="1:63" s="102" customFormat="1" ht="26.5" customHeight="1" x14ac:dyDescent="0.3">
      <c r="A19" s="236" t="s">
        <v>774</v>
      </c>
      <c r="B19" s="267">
        <v>180865771</v>
      </c>
      <c r="C19" s="253"/>
      <c r="D19" s="267">
        <v>64076151</v>
      </c>
      <c r="E19" s="253"/>
      <c r="F19" s="267">
        <v>179205276</v>
      </c>
      <c r="G19" s="253"/>
      <c r="H19" s="267">
        <v>1660495</v>
      </c>
      <c r="I19" s="253"/>
      <c r="J19" s="267">
        <v>45824</v>
      </c>
      <c r="K19" s="253"/>
      <c r="L19" s="267">
        <v>1560274</v>
      </c>
      <c r="M19" s="253"/>
      <c r="N19" s="267">
        <v>54397</v>
      </c>
      <c r="O19" s="253"/>
      <c r="U19" s="69"/>
    </row>
    <row r="20" spans="1:63" s="246" customFormat="1" ht="26.5" customHeight="1" x14ac:dyDescent="0.35">
      <c r="A20" s="236" t="s">
        <v>750</v>
      </c>
      <c r="B20" s="267">
        <v>182013186</v>
      </c>
      <c r="C20" s="254">
        <f>(B20-B8)/B8</f>
        <v>4.9951389330302819E-2</v>
      </c>
      <c r="D20" s="267">
        <v>64729788</v>
      </c>
      <c r="E20" s="254">
        <f>(D20-D8)/D8</f>
        <v>6.0434304724700003E-2</v>
      </c>
      <c r="F20" s="267">
        <v>180348769</v>
      </c>
      <c r="G20" s="254">
        <f t="shared" ref="G20:G51" si="0">(F20-F8)/F8</f>
        <v>5.0987789577230207E-2</v>
      </c>
      <c r="H20" s="267">
        <v>1664417</v>
      </c>
      <c r="I20" s="254">
        <f t="shared" ref="I20:I51" si="1">(H20-H8)/H8</f>
        <v>-5.1407230181857354E-2</v>
      </c>
      <c r="J20" s="267">
        <v>46896</v>
      </c>
      <c r="K20" s="254">
        <f t="shared" ref="K20:K51" si="2">(J20-J8)/J8</f>
        <v>-0.25426963076042364</v>
      </c>
      <c r="L20" s="267">
        <v>1563655</v>
      </c>
      <c r="M20" s="254">
        <f t="shared" ref="M20:M51" si="3">(L20-L8)/L8</f>
        <v>-3.8618083624250371E-2</v>
      </c>
      <c r="N20" s="267">
        <v>53866</v>
      </c>
      <c r="O20" s="254">
        <f t="shared" ref="O20:O51" si="4">(N20-N8)/N8</f>
        <v>-0.17465716693480426</v>
      </c>
    </row>
    <row r="21" spans="1:63" s="246" customFormat="1" ht="26.5" customHeight="1" x14ac:dyDescent="0.35">
      <c r="A21" s="236" t="s">
        <v>751</v>
      </c>
      <c r="B21" s="267">
        <v>182087985</v>
      </c>
      <c r="C21" s="254">
        <f t="shared" ref="C21:E84" si="5">(B21-B9)/B9</f>
        <v>4.7847584223933072E-2</v>
      </c>
      <c r="D21" s="267">
        <v>64873508</v>
      </c>
      <c r="E21" s="254">
        <f t="shared" si="5"/>
        <v>5.9895184370863198E-2</v>
      </c>
      <c r="F21" s="267">
        <v>180423773</v>
      </c>
      <c r="G21" s="254">
        <f t="shared" si="0"/>
        <v>4.8772523520391485E-2</v>
      </c>
      <c r="H21" s="267">
        <v>1664212</v>
      </c>
      <c r="I21" s="254">
        <f t="shared" si="1"/>
        <v>-4.3596996449576285E-2</v>
      </c>
      <c r="J21" s="267">
        <v>47502</v>
      </c>
      <c r="K21" s="254">
        <f t="shared" si="2"/>
        <v>-0.2172623461367344</v>
      </c>
      <c r="L21" s="267">
        <v>1563770</v>
      </c>
      <c r="M21" s="254">
        <f t="shared" si="3"/>
        <v>-3.1387895770927945E-2</v>
      </c>
      <c r="N21" s="267">
        <v>52940</v>
      </c>
      <c r="O21" s="254">
        <f t="shared" si="4"/>
        <v>-0.18482361455430146</v>
      </c>
    </row>
    <row r="22" spans="1:63" s="246" customFormat="1" ht="26.5" customHeight="1" x14ac:dyDescent="0.35">
      <c r="A22" s="236" t="s">
        <v>752</v>
      </c>
      <c r="B22" s="267">
        <v>182399125</v>
      </c>
      <c r="C22" s="254">
        <f t="shared" si="5"/>
        <v>4.9455638592533081E-2</v>
      </c>
      <c r="D22" s="267">
        <v>65062973</v>
      </c>
      <c r="E22" s="254">
        <f t="shared" si="5"/>
        <v>6.2698381172393167E-2</v>
      </c>
      <c r="F22" s="267">
        <v>180735149</v>
      </c>
      <c r="G22" s="254">
        <f t="shared" si="0"/>
        <v>5.0376017857313264E-2</v>
      </c>
      <c r="H22" s="267">
        <v>1663976</v>
      </c>
      <c r="I22" s="254">
        <f t="shared" si="1"/>
        <v>-4.1745154667672542E-2</v>
      </c>
      <c r="J22" s="267">
        <v>49402</v>
      </c>
      <c r="K22" s="254">
        <f t="shared" si="2"/>
        <v>-0.1527842088113735</v>
      </c>
      <c r="L22" s="267">
        <v>1562446</v>
      </c>
      <c r="M22" s="254">
        <f t="shared" si="3"/>
        <v>-3.1995737536320776E-2</v>
      </c>
      <c r="N22" s="267">
        <v>52128</v>
      </c>
      <c r="O22" s="254">
        <f t="shared" si="4"/>
        <v>-0.18631368631368631</v>
      </c>
    </row>
    <row r="23" spans="1:63" ht="26.5" customHeight="1" x14ac:dyDescent="0.35">
      <c r="A23" s="236" t="s">
        <v>753</v>
      </c>
      <c r="B23" s="267">
        <v>183033819</v>
      </c>
      <c r="C23" s="254">
        <f t="shared" si="5"/>
        <v>5.3810022369980288E-2</v>
      </c>
      <c r="D23" s="267">
        <v>65446406</v>
      </c>
      <c r="E23" s="254">
        <f t="shared" si="5"/>
        <v>6.7569246392722757E-2</v>
      </c>
      <c r="F23" s="267">
        <v>181365336</v>
      </c>
      <c r="G23" s="254">
        <f t="shared" si="0"/>
        <v>5.4687208464488123E-2</v>
      </c>
      <c r="H23" s="267">
        <v>1668483</v>
      </c>
      <c r="I23" s="254">
        <f t="shared" si="1"/>
        <v>-3.3562400010194469E-2</v>
      </c>
      <c r="J23" s="267">
        <v>54991</v>
      </c>
      <c r="K23" s="254">
        <f t="shared" si="2"/>
        <v>6.7555197539452966E-3</v>
      </c>
      <c r="L23" s="267">
        <v>1562271</v>
      </c>
      <c r="M23" s="254">
        <f t="shared" si="3"/>
        <v>-2.8689113195288531E-2</v>
      </c>
      <c r="N23" s="267">
        <v>51221</v>
      </c>
      <c r="O23" s="254">
        <f t="shared" si="4"/>
        <v>-0.19195759516635377</v>
      </c>
    </row>
    <row r="24" spans="1:63" ht="26.5" customHeight="1" x14ac:dyDescent="0.35">
      <c r="A24" s="236" t="s">
        <v>754</v>
      </c>
      <c r="B24" s="267">
        <v>182906594</v>
      </c>
      <c r="C24" s="254">
        <f t="shared" si="5"/>
        <v>3.0859466327231366E-2</v>
      </c>
      <c r="D24" s="267">
        <v>65436894</v>
      </c>
      <c r="E24" s="254">
        <f t="shared" si="5"/>
        <v>4.4494680326360066E-2</v>
      </c>
      <c r="F24" s="267">
        <v>181236417</v>
      </c>
      <c r="G24" s="254">
        <f t="shared" si="0"/>
        <v>3.1559679459999365E-2</v>
      </c>
      <c r="H24" s="267">
        <v>1670177</v>
      </c>
      <c r="I24" s="254">
        <f t="shared" si="1"/>
        <v>-3.9862191710577297E-2</v>
      </c>
      <c r="J24" s="267">
        <v>65193</v>
      </c>
      <c r="K24" s="254">
        <f t="shared" si="2"/>
        <v>0.21572027972027971</v>
      </c>
      <c r="L24" s="267">
        <v>1554810</v>
      </c>
      <c r="M24" s="254">
        <f t="shared" si="3"/>
        <v>-4.2383555316036645E-2</v>
      </c>
      <c r="N24" s="267">
        <v>50174</v>
      </c>
      <c r="O24" s="254">
        <f t="shared" si="4"/>
        <v>-0.19422496306288944</v>
      </c>
    </row>
    <row r="25" spans="1:63" ht="26.5" customHeight="1" x14ac:dyDescent="0.35">
      <c r="A25" s="236" t="s">
        <v>755</v>
      </c>
      <c r="B25" s="267">
        <v>182701051</v>
      </c>
      <c r="C25" s="254">
        <f t="shared" si="5"/>
        <v>2.2835714472221377E-2</v>
      </c>
      <c r="D25" s="267">
        <v>65379157</v>
      </c>
      <c r="E25" s="254">
        <f t="shared" si="5"/>
        <v>3.4260011985105136E-2</v>
      </c>
      <c r="F25" s="267">
        <v>181021665</v>
      </c>
      <c r="G25" s="254">
        <f t="shared" si="0"/>
        <v>2.3386721174577095E-2</v>
      </c>
      <c r="H25" s="267">
        <v>1679386</v>
      </c>
      <c r="I25" s="254">
        <f t="shared" si="1"/>
        <v>-3.3269417521835661E-2</v>
      </c>
      <c r="J25" s="267">
        <v>75713</v>
      </c>
      <c r="K25" s="254">
        <f t="shared" si="2"/>
        <v>0.43422996779693124</v>
      </c>
      <c r="L25" s="267">
        <v>1555966</v>
      </c>
      <c r="M25" s="254">
        <f t="shared" si="3"/>
        <v>-4.1105193551846157E-2</v>
      </c>
      <c r="N25" s="267">
        <v>47707</v>
      </c>
      <c r="O25" s="254">
        <f t="shared" si="4"/>
        <v>-0.22710409072498988</v>
      </c>
    </row>
    <row r="26" spans="1:63" ht="26.5" customHeight="1" x14ac:dyDescent="0.35">
      <c r="A26" s="236" t="s">
        <v>756</v>
      </c>
      <c r="B26" s="267">
        <v>183140284</v>
      </c>
      <c r="C26" s="254">
        <f t="shared" si="5"/>
        <v>2.1197538887637129E-2</v>
      </c>
      <c r="D26" s="267">
        <v>65476603</v>
      </c>
      <c r="E26" s="254">
        <f t="shared" si="5"/>
        <v>2.9851612042823727E-2</v>
      </c>
      <c r="F26" s="267">
        <v>181452589</v>
      </c>
      <c r="G26" s="254">
        <f t="shared" si="0"/>
        <v>2.1606422634489159E-2</v>
      </c>
      <c r="H26" s="267">
        <v>1687695</v>
      </c>
      <c r="I26" s="254">
        <f t="shared" si="1"/>
        <v>-2.0933077848146426E-2</v>
      </c>
      <c r="J26" s="267">
        <v>79439</v>
      </c>
      <c r="K26" s="254">
        <f t="shared" si="2"/>
        <v>0.55576663206752708</v>
      </c>
      <c r="L26" s="267">
        <v>1562506</v>
      </c>
      <c r="M26" s="254">
        <f t="shared" si="3"/>
        <v>-3.0916888650452289E-2</v>
      </c>
      <c r="N26" s="267">
        <v>45750</v>
      </c>
      <c r="O26" s="254">
        <f t="shared" si="4"/>
        <v>-0.24208538343024699</v>
      </c>
    </row>
    <row r="27" spans="1:63" ht="26.5" customHeight="1" x14ac:dyDescent="0.35">
      <c r="A27" s="236" t="s">
        <v>757</v>
      </c>
      <c r="B27" s="267">
        <v>182764816</v>
      </c>
      <c r="C27" s="254">
        <f t="shared" si="5"/>
        <v>1.5748686120957485E-2</v>
      </c>
      <c r="D27" s="267">
        <v>65168934</v>
      </c>
      <c r="E27" s="254">
        <f t="shared" si="5"/>
        <v>2.1450097600471497E-2</v>
      </c>
      <c r="F27" s="267">
        <v>181095005</v>
      </c>
      <c r="G27" s="254">
        <f t="shared" si="0"/>
        <v>1.6030502941004131E-2</v>
      </c>
      <c r="H27" s="267">
        <v>1669811</v>
      </c>
      <c r="I27" s="254">
        <f t="shared" si="1"/>
        <v>-1.3914240985299755E-2</v>
      </c>
      <c r="J27" s="267">
        <v>77957</v>
      </c>
      <c r="K27" s="254">
        <f t="shared" si="2"/>
        <v>0.5397088740099939</v>
      </c>
      <c r="L27" s="267">
        <v>1547444</v>
      </c>
      <c r="M27" s="254">
        <f t="shared" si="3"/>
        <v>-2.2306126871664427E-2</v>
      </c>
      <c r="N27" s="267">
        <v>44410</v>
      </c>
      <c r="O27" s="254">
        <f t="shared" si="4"/>
        <v>-0.25974697047988932</v>
      </c>
    </row>
    <row r="28" spans="1:63" ht="26.5" customHeight="1" x14ac:dyDescent="0.35">
      <c r="A28" s="236" t="s">
        <v>758</v>
      </c>
      <c r="B28" s="267">
        <v>182716332</v>
      </c>
      <c r="C28" s="254">
        <f t="shared" si="5"/>
        <v>1.3831863940277935E-2</v>
      </c>
      <c r="D28" s="267">
        <v>65036902</v>
      </c>
      <c r="E28" s="254">
        <f t="shared" si="5"/>
        <v>1.7862140407499172E-2</v>
      </c>
      <c r="F28" s="267">
        <v>181048551</v>
      </c>
      <c r="G28" s="254">
        <f t="shared" si="0"/>
        <v>1.404270798965127E-2</v>
      </c>
      <c r="H28" s="267">
        <v>1667781</v>
      </c>
      <c r="I28" s="254">
        <f t="shared" si="1"/>
        <v>-8.5467595790645109E-3</v>
      </c>
      <c r="J28" s="267">
        <v>78002</v>
      </c>
      <c r="K28" s="254">
        <f t="shared" si="2"/>
        <v>0.63382346780612464</v>
      </c>
      <c r="L28" s="267">
        <v>1546038</v>
      </c>
      <c r="M28" s="254">
        <f t="shared" si="3"/>
        <v>-1.8462732022151977E-2</v>
      </c>
      <c r="N28" s="267">
        <v>43741</v>
      </c>
      <c r="O28" s="254">
        <f t="shared" si="4"/>
        <v>-0.26234042194377455</v>
      </c>
    </row>
    <row r="29" spans="1:63" ht="26.5" customHeight="1" x14ac:dyDescent="0.35">
      <c r="A29" s="236" t="s">
        <v>759</v>
      </c>
      <c r="B29" s="267">
        <v>182842424</v>
      </c>
      <c r="C29" s="254">
        <f t="shared" si="5"/>
        <v>1.1189511977896411E-2</v>
      </c>
      <c r="D29" s="267">
        <v>65070420</v>
      </c>
      <c r="E29" s="254">
        <f t="shared" si="5"/>
        <v>1.5948746676758951E-2</v>
      </c>
      <c r="F29" s="267">
        <v>181176562</v>
      </c>
      <c r="G29" s="254">
        <f t="shared" si="0"/>
        <v>1.1376476345722839E-2</v>
      </c>
      <c r="H29" s="267">
        <v>1665862</v>
      </c>
      <c r="I29" s="254">
        <f t="shared" si="1"/>
        <v>-8.7399958346969734E-3</v>
      </c>
      <c r="J29" s="267">
        <v>78119</v>
      </c>
      <c r="K29" s="254">
        <f t="shared" si="2"/>
        <v>0.6412589028720298</v>
      </c>
      <c r="L29" s="267">
        <v>1545486</v>
      </c>
      <c r="M29" s="254">
        <f t="shared" si="3"/>
        <v>-1.8957057161900531E-2</v>
      </c>
      <c r="N29" s="267">
        <v>42257</v>
      </c>
      <c r="O29" s="254">
        <f t="shared" si="4"/>
        <v>-0.2664097356040484</v>
      </c>
    </row>
    <row r="30" spans="1:63" ht="26.5" customHeight="1" x14ac:dyDescent="0.35">
      <c r="A30" s="236" t="s">
        <v>760</v>
      </c>
      <c r="B30" s="267">
        <v>182853860</v>
      </c>
      <c r="C30" s="254">
        <f t="shared" si="5"/>
        <v>1.0659175473729233E-2</v>
      </c>
      <c r="D30" s="267">
        <v>65058775</v>
      </c>
      <c r="E30" s="254">
        <f t="shared" si="5"/>
        <v>1.5804663049640729E-2</v>
      </c>
      <c r="F30" s="267">
        <v>181202814</v>
      </c>
      <c r="G30" s="254">
        <f t="shared" si="0"/>
        <v>1.0817735055040849E-2</v>
      </c>
      <c r="H30" s="267">
        <v>1651046</v>
      </c>
      <c r="I30" s="254">
        <f t="shared" si="1"/>
        <v>-6.4455874113964915E-3</v>
      </c>
      <c r="J30" s="267">
        <v>78068</v>
      </c>
      <c r="K30" s="254">
        <f t="shared" si="2"/>
        <v>0.70279407594826271</v>
      </c>
      <c r="L30" s="267">
        <v>1531294</v>
      </c>
      <c r="M30" s="254">
        <f t="shared" si="3"/>
        <v>-1.8671776369334092E-2</v>
      </c>
      <c r="N30" s="267">
        <v>41684</v>
      </c>
      <c r="O30" s="254">
        <f t="shared" si="4"/>
        <v>-0.24866618601297766</v>
      </c>
    </row>
    <row r="31" spans="1:63" ht="26.5" customHeight="1" x14ac:dyDescent="0.35">
      <c r="A31" s="236" t="s">
        <v>761</v>
      </c>
      <c r="B31" s="267">
        <v>183347222</v>
      </c>
      <c r="C31" s="254">
        <f t="shared" si="5"/>
        <v>1.3719848627411099E-2</v>
      </c>
      <c r="D31" s="267">
        <v>65213671</v>
      </c>
      <c r="E31" s="254">
        <f t="shared" si="5"/>
        <v>1.7752626870487273E-2</v>
      </c>
      <c r="F31" s="267">
        <v>181711710</v>
      </c>
      <c r="G31" s="254">
        <f t="shared" si="0"/>
        <v>1.3986385088349743E-2</v>
      </c>
      <c r="H31" s="267">
        <v>1635512</v>
      </c>
      <c r="I31" s="254">
        <f t="shared" si="1"/>
        <v>-1.5045513536626127E-2</v>
      </c>
      <c r="J31" s="267">
        <v>76343</v>
      </c>
      <c r="K31" s="254">
        <f t="shared" si="2"/>
        <v>0.66600471368715086</v>
      </c>
      <c r="L31" s="267">
        <v>1517260</v>
      </c>
      <c r="M31" s="254">
        <f t="shared" si="3"/>
        <v>-2.7568234810039775E-2</v>
      </c>
      <c r="N31" s="267">
        <v>41909</v>
      </c>
      <c r="O31" s="254">
        <f t="shared" si="4"/>
        <v>-0.22957148372152877</v>
      </c>
    </row>
    <row r="32" spans="1:63" ht="26.5" customHeight="1" x14ac:dyDescent="0.35">
      <c r="A32" s="236" t="s">
        <v>647</v>
      </c>
      <c r="B32" s="267">
        <v>183539324</v>
      </c>
      <c r="C32" s="254">
        <f t="shared" si="5"/>
        <v>8.3847661454593738E-3</v>
      </c>
      <c r="D32" s="267">
        <v>65311397</v>
      </c>
      <c r="E32" s="254">
        <f t="shared" si="5"/>
        <v>8.9851831431921273E-3</v>
      </c>
      <c r="F32" s="267">
        <v>181911868</v>
      </c>
      <c r="G32" s="254">
        <f t="shared" si="0"/>
        <v>8.6670899317311118E-3</v>
      </c>
      <c r="H32" s="267">
        <v>1627456</v>
      </c>
      <c r="I32" s="254">
        <f t="shared" si="1"/>
        <v>-2.2206574434171244E-2</v>
      </c>
      <c r="J32" s="267">
        <v>73277</v>
      </c>
      <c r="K32" s="254">
        <f t="shared" si="2"/>
        <v>0.56254264756055949</v>
      </c>
      <c r="L32" s="267">
        <v>1512270</v>
      </c>
      <c r="M32" s="254">
        <f t="shared" si="3"/>
        <v>-3.286210832952282E-2</v>
      </c>
      <c r="N32" s="267">
        <v>41909</v>
      </c>
      <c r="O32" s="254">
        <f t="shared" si="4"/>
        <v>-0.2219767571380834</v>
      </c>
    </row>
    <row r="33" spans="1:15" ht="26.5" customHeight="1" x14ac:dyDescent="0.35">
      <c r="A33" s="236" t="s">
        <v>648</v>
      </c>
      <c r="B33" s="267">
        <v>183512476</v>
      </c>
      <c r="C33" s="254">
        <f t="shared" si="5"/>
        <v>7.8230916773558666E-3</v>
      </c>
      <c r="D33" s="267">
        <v>65344928</v>
      </c>
      <c r="E33" s="254">
        <f t="shared" si="5"/>
        <v>7.2667567167787502E-3</v>
      </c>
      <c r="F33" s="267">
        <v>181898315</v>
      </c>
      <c r="G33" s="254">
        <f t="shared" si="0"/>
        <v>8.1726591539575E-3</v>
      </c>
      <c r="H33" s="267">
        <v>1614161</v>
      </c>
      <c r="I33" s="254">
        <f t="shared" si="1"/>
        <v>-3.0074894304331419E-2</v>
      </c>
      <c r="J33" s="267">
        <v>69040</v>
      </c>
      <c r="K33" s="254">
        <f t="shared" si="2"/>
        <v>0.45341248789524652</v>
      </c>
      <c r="L33" s="267">
        <v>1503212</v>
      </c>
      <c r="M33" s="254">
        <f t="shared" si="3"/>
        <v>-3.8725643796722026E-2</v>
      </c>
      <c r="N33" s="267">
        <v>41909</v>
      </c>
      <c r="O33" s="254">
        <f t="shared" si="4"/>
        <v>-0.20836796373252739</v>
      </c>
    </row>
    <row r="34" spans="1:15" ht="26.5" customHeight="1" x14ac:dyDescent="0.35">
      <c r="A34" s="236" t="s">
        <v>649</v>
      </c>
      <c r="B34" s="267">
        <v>183478572</v>
      </c>
      <c r="C34" s="254">
        <f t="shared" si="5"/>
        <v>5.9180492230979723E-3</v>
      </c>
      <c r="D34" s="267">
        <v>65401576</v>
      </c>
      <c r="E34" s="254">
        <f t="shared" si="5"/>
        <v>5.2042349801629875E-3</v>
      </c>
      <c r="F34" s="267">
        <v>181879033</v>
      </c>
      <c r="G34" s="254">
        <f t="shared" si="0"/>
        <v>6.3290622013983571E-3</v>
      </c>
      <c r="H34" s="267">
        <v>1599539</v>
      </c>
      <c r="I34" s="254">
        <f t="shared" si="1"/>
        <v>-3.8724717183420916E-2</v>
      </c>
      <c r="J34" s="267">
        <v>64249</v>
      </c>
      <c r="K34" s="254">
        <f t="shared" si="2"/>
        <v>0.30053439132018944</v>
      </c>
      <c r="L34" s="267">
        <v>1493381</v>
      </c>
      <c r="M34" s="254">
        <f t="shared" si="3"/>
        <v>-4.4203127660091934E-2</v>
      </c>
      <c r="N34" s="267">
        <v>41909</v>
      </c>
      <c r="O34" s="254">
        <f t="shared" si="4"/>
        <v>-0.19603667894413751</v>
      </c>
    </row>
    <row r="35" spans="1:15" ht="26.5" customHeight="1" x14ac:dyDescent="0.35">
      <c r="A35" s="236" t="s">
        <v>650</v>
      </c>
      <c r="B35" s="267">
        <v>183963754</v>
      </c>
      <c r="C35" s="254">
        <f t="shared" si="5"/>
        <v>5.080673096811688E-3</v>
      </c>
      <c r="D35" s="267">
        <v>65626755</v>
      </c>
      <c r="E35" s="254">
        <f t="shared" si="5"/>
        <v>2.7556746202381226E-3</v>
      </c>
      <c r="F35" s="267">
        <v>182375460</v>
      </c>
      <c r="G35" s="254">
        <f t="shared" si="0"/>
        <v>5.569553820361792E-3</v>
      </c>
      <c r="H35" s="267">
        <v>1588294</v>
      </c>
      <c r="I35" s="254">
        <f t="shared" si="1"/>
        <v>-4.8061023097028858E-2</v>
      </c>
      <c r="J35" s="267">
        <v>59342</v>
      </c>
      <c r="K35" s="254">
        <f t="shared" si="2"/>
        <v>7.9122038151697549E-2</v>
      </c>
      <c r="L35" s="267">
        <v>1486754</v>
      </c>
      <c r="M35" s="254">
        <f t="shared" si="3"/>
        <v>-4.8337964412064234E-2</v>
      </c>
      <c r="N35" s="267">
        <v>42198</v>
      </c>
      <c r="O35" s="254">
        <f t="shared" si="4"/>
        <v>-0.1761582163565725</v>
      </c>
    </row>
    <row r="36" spans="1:15" ht="26.5" customHeight="1" x14ac:dyDescent="0.35">
      <c r="A36" s="236" t="s">
        <v>651</v>
      </c>
      <c r="B36" s="267">
        <v>184044161</v>
      </c>
      <c r="C36" s="254">
        <f t="shared" si="5"/>
        <v>6.2193875853376835E-3</v>
      </c>
      <c r="D36" s="267">
        <v>65579171</v>
      </c>
      <c r="E36" s="254">
        <f t="shared" si="5"/>
        <v>2.1742627331914621E-3</v>
      </c>
      <c r="F36" s="267">
        <v>182475688</v>
      </c>
      <c r="G36" s="254">
        <f t="shared" si="0"/>
        <v>6.8378696760486059E-3</v>
      </c>
      <c r="H36" s="267">
        <v>1568473</v>
      </c>
      <c r="I36" s="254">
        <f t="shared" si="1"/>
        <v>-6.089414475232266E-2</v>
      </c>
      <c r="J36" s="267">
        <v>60857</v>
      </c>
      <c r="K36" s="254">
        <f t="shared" si="2"/>
        <v>-6.6510208151181874E-2</v>
      </c>
      <c r="L36" s="267">
        <v>1465397</v>
      </c>
      <c r="M36" s="254">
        <f t="shared" si="3"/>
        <v>-5.7507348164727523E-2</v>
      </c>
      <c r="N36" s="267">
        <v>42219</v>
      </c>
      <c r="O36" s="254">
        <f t="shared" si="4"/>
        <v>-0.15854825208275203</v>
      </c>
    </row>
    <row r="37" spans="1:15" ht="26.5" customHeight="1" x14ac:dyDescent="0.35">
      <c r="A37" s="236" t="s">
        <v>652</v>
      </c>
      <c r="B37" s="267">
        <v>185253766</v>
      </c>
      <c r="C37" s="254">
        <f t="shared" si="5"/>
        <v>1.3972087111857939E-2</v>
      </c>
      <c r="D37" s="267">
        <v>65843920</v>
      </c>
      <c r="E37" s="254">
        <f t="shared" si="5"/>
        <v>7.1087334454312404E-3</v>
      </c>
      <c r="F37" s="267">
        <v>183708388</v>
      </c>
      <c r="G37" s="254">
        <f t="shared" si="0"/>
        <v>1.4841996951027933E-2</v>
      </c>
      <c r="H37" s="267">
        <v>1545378</v>
      </c>
      <c r="I37" s="254">
        <f t="shared" si="1"/>
        <v>-7.97958301426831E-2</v>
      </c>
      <c r="J37" s="267">
        <v>67375</v>
      </c>
      <c r="K37" s="254">
        <f t="shared" si="2"/>
        <v>-0.11012639837280255</v>
      </c>
      <c r="L37" s="267">
        <v>1436006</v>
      </c>
      <c r="M37" s="254">
        <f t="shared" si="3"/>
        <v>-7.7096800315688135E-2</v>
      </c>
      <c r="N37" s="267">
        <v>41997</v>
      </c>
      <c r="O37" s="254">
        <f t="shared" si="4"/>
        <v>-0.11968893453790848</v>
      </c>
    </row>
    <row r="38" spans="1:15" ht="26.5" customHeight="1" x14ac:dyDescent="0.35">
      <c r="A38" s="236" t="s">
        <v>653</v>
      </c>
      <c r="B38" s="267">
        <v>185973678</v>
      </c>
      <c r="C38" s="254">
        <f t="shared" si="5"/>
        <v>1.5471167446698946E-2</v>
      </c>
      <c r="D38" s="267">
        <v>66097452</v>
      </c>
      <c r="E38" s="254">
        <f t="shared" si="5"/>
        <v>9.4819977145118532E-3</v>
      </c>
      <c r="F38" s="267">
        <v>184445920</v>
      </c>
      <c r="G38" s="254">
        <f t="shared" si="0"/>
        <v>1.6496490992476277E-2</v>
      </c>
      <c r="H38" s="267">
        <v>1527758</v>
      </c>
      <c r="I38" s="254">
        <f t="shared" si="1"/>
        <v>-9.4766530682380404E-2</v>
      </c>
      <c r="J38" s="267">
        <v>82074</v>
      </c>
      <c r="K38" s="254">
        <f t="shared" si="2"/>
        <v>3.3170105363864097E-2</v>
      </c>
      <c r="L38" s="267">
        <v>1403233</v>
      </c>
      <c r="M38" s="254">
        <f t="shared" si="3"/>
        <v>-0.10193432857217828</v>
      </c>
      <c r="N38" s="267">
        <v>42451</v>
      </c>
      <c r="O38" s="254">
        <f t="shared" si="4"/>
        <v>-7.2109289617486333E-2</v>
      </c>
    </row>
    <row r="39" spans="1:15" ht="26.5" customHeight="1" x14ac:dyDescent="0.35">
      <c r="A39" s="236" t="s">
        <v>654</v>
      </c>
      <c r="B39" s="267">
        <v>186820125</v>
      </c>
      <c r="C39" s="254">
        <f t="shared" si="5"/>
        <v>2.2188674432829566E-2</v>
      </c>
      <c r="D39" s="267">
        <v>66408218</v>
      </c>
      <c r="E39" s="254">
        <f t="shared" si="5"/>
        <v>1.9016484142582415E-2</v>
      </c>
      <c r="F39" s="267">
        <v>185311889</v>
      </c>
      <c r="G39" s="254">
        <f t="shared" si="0"/>
        <v>2.3285479353778973E-2</v>
      </c>
      <c r="H39" s="267">
        <v>1508236</v>
      </c>
      <c r="I39" s="254">
        <f t="shared" si="1"/>
        <v>-9.6762447965667978E-2</v>
      </c>
      <c r="J39" s="267">
        <v>101803</v>
      </c>
      <c r="K39" s="254">
        <f t="shared" si="2"/>
        <v>0.30588657849840295</v>
      </c>
      <c r="L39" s="267">
        <v>1364389</v>
      </c>
      <c r="M39" s="254">
        <f t="shared" si="3"/>
        <v>-0.11829507239034175</v>
      </c>
      <c r="N39" s="267">
        <v>42044</v>
      </c>
      <c r="O39" s="254">
        <f t="shared" si="4"/>
        <v>-5.3276289124071154E-2</v>
      </c>
    </row>
    <row r="40" spans="1:15" ht="26.5" customHeight="1" x14ac:dyDescent="0.35">
      <c r="A40" s="236" t="s">
        <v>655</v>
      </c>
      <c r="B40" s="267">
        <v>187893084</v>
      </c>
      <c r="C40" s="254">
        <f t="shared" si="5"/>
        <v>2.8332179960792996E-2</v>
      </c>
      <c r="D40" s="267">
        <v>66852891</v>
      </c>
      <c r="E40" s="254">
        <f t="shared" si="5"/>
        <v>2.7922440094086891E-2</v>
      </c>
      <c r="F40" s="267">
        <v>186402051</v>
      </c>
      <c r="G40" s="254">
        <f t="shared" si="0"/>
        <v>2.9569416437914491E-2</v>
      </c>
      <c r="H40" s="267">
        <v>1491033</v>
      </c>
      <c r="I40" s="254">
        <f t="shared" si="1"/>
        <v>-0.10597794314721178</v>
      </c>
      <c r="J40" s="267">
        <v>122047</v>
      </c>
      <c r="K40" s="254">
        <f t="shared" si="2"/>
        <v>0.5646650085895234</v>
      </c>
      <c r="L40" s="267">
        <v>1327579</v>
      </c>
      <c r="M40" s="254">
        <f t="shared" si="3"/>
        <v>-0.14130247768812926</v>
      </c>
      <c r="N40" s="267">
        <v>41407</v>
      </c>
      <c r="O40" s="254">
        <f t="shared" si="4"/>
        <v>-5.3359548249925698E-2</v>
      </c>
    </row>
    <row r="41" spans="1:15" ht="26.5" customHeight="1" x14ac:dyDescent="0.35">
      <c r="A41" s="236" t="s">
        <v>656</v>
      </c>
      <c r="B41" s="267">
        <v>188539748</v>
      </c>
      <c r="C41" s="254">
        <f t="shared" si="5"/>
        <v>3.1159748790029168E-2</v>
      </c>
      <c r="D41" s="267">
        <v>67019189</v>
      </c>
      <c r="E41" s="254">
        <f t="shared" si="5"/>
        <v>2.9948615668993685E-2</v>
      </c>
      <c r="F41" s="267">
        <v>187061283</v>
      </c>
      <c r="G41" s="254">
        <f t="shared" si="0"/>
        <v>3.2480586534145622E-2</v>
      </c>
      <c r="H41" s="267">
        <v>1478465</v>
      </c>
      <c r="I41" s="254">
        <f t="shared" si="1"/>
        <v>-0.11249251138449644</v>
      </c>
      <c r="J41" s="267">
        <v>141196</v>
      </c>
      <c r="K41" s="254">
        <f t="shared" si="2"/>
        <v>0.80744761197659976</v>
      </c>
      <c r="L41" s="267">
        <v>1295018</v>
      </c>
      <c r="M41" s="254">
        <f t="shared" si="3"/>
        <v>-0.16206423092800581</v>
      </c>
      <c r="N41" s="267">
        <v>42251</v>
      </c>
      <c r="O41" s="254">
        <f t="shared" si="4"/>
        <v>-1.4198830962917387E-4</v>
      </c>
    </row>
    <row r="42" spans="1:15" ht="26.5" customHeight="1" x14ac:dyDescent="0.35">
      <c r="A42" s="236" t="s">
        <v>657</v>
      </c>
      <c r="B42" s="267">
        <v>189330378</v>
      </c>
      <c r="C42" s="254">
        <f t="shared" si="5"/>
        <v>3.5419093695916511E-2</v>
      </c>
      <c r="D42" s="267">
        <v>67243471</v>
      </c>
      <c r="E42" s="254">
        <f t="shared" si="5"/>
        <v>3.358034331264307E-2</v>
      </c>
      <c r="F42" s="267">
        <v>187850890</v>
      </c>
      <c r="G42" s="254">
        <f t="shared" si="0"/>
        <v>3.668859138136784E-2</v>
      </c>
      <c r="H42" s="267">
        <v>1479488</v>
      </c>
      <c r="I42" s="254">
        <f t="shared" si="1"/>
        <v>-0.10390867365294486</v>
      </c>
      <c r="J42" s="267">
        <v>157075</v>
      </c>
      <c r="K42" s="254">
        <f t="shared" si="2"/>
        <v>1.0120279756110058</v>
      </c>
      <c r="L42" s="267">
        <v>1279874</v>
      </c>
      <c r="M42" s="254">
        <f t="shared" si="3"/>
        <v>-0.16418793517116895</v>
      </c>
      <c r="N42" s="267">
        <v>42539</v>
      </c>
      <c r="O42" s="254">
        <f t="shared" si="4"/>
        <v>2.0511467229632471E-2</v>
      </c>
    </row>
    <row r="43" spans="1:15" ht="26.5" customHeight="1" x14ac:dyDescent="0.35">
      <c r="A43" s="236" t="s">
        <v>658</v>
      </c>
      <c r="B43" s="267">
        <v>189755415</v>
      </c>
      <c r="C43" s="254">
        <f t="shared" si="5"/>
        <v>3.4951132229317332E-2</v>
      </c>
      <c r="D43" s="267">
        <v>67228978</v>
      </c>
      <c r="E43" s="254">
        <f t="shared" si="5"/>
        <v>3.0903136859141082E-2</v>
      </c>
      <c r="F43" s="267">
        <v>188267345</v>
      </c>
      <c r="G43" s="254">
        <f t="shared" si="0"/>
        <v>3.6077119080547976E-2</v>
      </c>
      <c r="H43" s="267">
        <v>1488070</v>
      </c>
      <c r="I43" s="254">
        <f t="shared" si="1"/>
        <v>-9.0150362699876252E-2</v>
      </c>
      <c r="J43" s="267">
        <v>158079</v>
      </c>
      <c r="K43" s="254">
        <f t="shared" si="2"/>
        <v>1.0706417091285383</v>
      </c>
      <c r="L43" s="267">
        <v>1287649</v>
      </c>
      <c r="M43" s="254">
        <f t="shared" si="3"/>
        <v>-0.15133266546274204</v>
      </c>
      <c r="N43" s="267">
        <v>42342</v>
      </c>
      <c r="O43" s="254">
        <f t="shared" si="4"/>
        <v>1.0331909613686798E-2</v>
      </c>
    </row>
    <row r="44" spans="1:15" ht="26.5" customHeight="1" x14ac:dyDescent="0.35">
      <c r="A44" s="236" t="s">
        <v>659</v>
      </c>
      <c r="B44" s="267">
        <v>190396272</v>
      </c>
      <c r="C44" s="254">
        <f t="shared" si="5"/>
        <v>3.7359557889621517E-2</v>
      </c>
      <c r="D44" s="267">
        <v>67360579</v>
      </c>
      <c r="E44" s="254">
        <f t="shared" si="5"/>
        <v>3.1375565278445969E-2</v>
      </c>
      <c r="F44" s="267">
        <v>188908447</v>
      </c>
      <c r="G44" s="254">
        <f t="shared" si="0"/>
        <v>3.8461366357911295E-2</v>
      </c>
      <c r="H44" s="267">
        <v>1487825</v>
      </c>
      <c r="I44" s="254">
        <f t="shared" si="1"/>
        <v>-8.5797096818592947E-2</v>
      </c>
      <c r="J44" s="267">
        <v>158065</v>
      </c>
      <c r="K44" s="254">
        <f t="shared" si="2"/>
        <v>1.1570888546201401</v>
      </c>
      <c r="L44" s="267">
        <v>1287418</v>
      </c>
      <c r="M44" s="254">
        <f t="shared" si="3"/>
        <v>-0.14868508930283614</v>
      </c>
      <c r="N44" s="267">
        <v>42342</v>
      </c>
      <c r="O44" s="254">
        <f t="shared" si="4"/>
        <v>1.0331909613686798E-2</v>
      </c>
    </row>
    <row r="45" spans="1:15" ht="26.5" customHeight="1" x14ac:dyDescent="0.35">
      <c r="A45" s="236" t="s">
        <v>660</v>
      </c>
      <c r="B45" s="267">
        <v>191043065</v>
      </c>
      <c r="C45" s="254">
        <f t="shared" si="5"/>
        <v>4.1035842162578634E-2</v>
      </c>
      <c r="D45" s="267">
        <v>67525199</v>
      </c>
      <c r="E45" s="254">
        <f t="shared" si="5"/>
        <v>3.3365573530052706E-2</v>
      </c>
      <c r="F45" s="267">
        <v>189558079</v>
      </c>
      <c r="G45" s="254">
        <f t="shared" si="0"/>
        <v>4.21101426915362E-2</v>
      </c>
      <c r="H45" s="267">
        <v>1484986</v>
      </c>
      <c r="I45" s="254">
        <f t="shared" si="1"/>
        <v>-8.0026094051336885E-2</v>
      </c>
      <c r="J45" s="267">
        <v>158675</v>
      </c>
      <c r="K45" s="254">
        <f t="shared" si="2"/>
        <v>1.2983053302433372</v>
      </c>
      <c r="L45" s="267">
        <v>1283969</v>
      </c>
      <c r="M45" s="254">
        <f t="shared" si="3"/>
        <v>-0.14584968720313568</v>
      </c>
      <c r="N45" s="267">
        <v>42342</v>
      </c>
      <c r="O45" s="254">
        <f t="shared" si="4"/>
        <v>1.0331909613686798E-2</v>
      </c>
    </row>
    <row r="46" spans="1:15" ht="26.5" customHeight="1" x14ac:dyDescent="0.35">
      <c r="A46" s="236" t="s">
        <v>661</v>
      </c>
      <c r="B46" s="267">
        <v>191544262</v>
      </c>
      <c r="C46" s="254">
        <f t="shared" si="5"/>
        <v>4.3959847256713987E-2</v>
      </c>
      <c r="D46" s="267">
        <v>67550016</v>
      </c>
      <c r="E46" s="254">
        <f t="shared" si="5"/>
        <v>3.2849972911967749E-2</v>
      </c>
      <c r="F46" s="267">
        <v>190060005</v>
      </c>
      <c r="G46" s="254">
        <f t="shared" si="0"/>
        <v>4.4980291928426959E-2</v>
      </c>
      <c r="H46" s="267">
        <v>1484257</v>
      </c>
      <c r="I46" s="254">
        <f t="shared" si="1"/>
        <v>-7.2072015749537838E-2</v>
      </c>
      <c r="J46" s="267">
        <v>158835</v>
      </c>
      <c r="K46" s="254">
        <f t="shared" si="2"/>
        <v>1.4721785553082538</v>
      </c>
      <c r="L46" s="267">
        <v>1283080</v>
      </c>
      <c r="M46" s="254">
        <f t="shared" si="3"/>
        <v>-0.14082206750989867</v>
      </c>
      <c r="N46" s="267">
        <v>42342</v>
      </c>
      <c r="O46" s="254">
        <f t="shared" si="4"/>
        <v>1.0331909613686798E-2</v>
      </c>
    </row>
    <row r="47" spans="1:15" ht="26.5" customHeight="1" x14ac:dyDescent="0.35">
      <c r="A47" s="236" t="s">
        <v>662</v>
      </c>
      <c r="B47" s="267">
        <v>191483028</v>
      </c>
      <c r="C47" s="254">
        <f t="shared" si="5"/>
        <v>4.0873671234171488E-2</v>
      </c>
      <c r="D47" s="267">
        <v>67357957</v>
      </c>
      <c r="E47" s="254">
        <f t="shared" si="5"/>
        <v>2.6379515488766738E-2</v>
      </c>
      <c r="F47" s="267">
        <v>190008566</v>
      </c>
      <c r="G47" s="254">
        <f t="shared" si="0"/>
        <v>4.1853799847852334E-2</v>
      </c>
      <c r="H47" s="267">
        <v>1474462</v>
      </c>
      <c r="I47" s="254">
        <f t="shared" si="1"/>
        <v>-7.1669350888437525E-2</v>
      </c>
      <c r="J47" s="267">
        <v>157094</v>
      </c>
      <c r="K47" s="254">
        <f t="shared" si="2"/>
        <v>1.6472650062350442</v>
      </c>
      <c r="L47" s="267">
        <v>1275685</v>
      </c>
      <c r="M47" s="254">
        <f t="shared" si="3"/>
        <v>-0.14196632395137326</v>
      </c>
      <c r="N47" s="267">
        <v>41683</v>
      </c>
      <c r="O47" s="254">
        <f t="shared" si="4"/>
        <v>-1.2204369875349542E-2</v>
      </c>
    </row>
    <row r="48" spans="1:15" ht="26.5" customHeight="1" x14ac:dyDescent="0.35">
      <c r="A48" s="236" t="s">
        <v>663</v>
      </c>
      <c r="B48" s="267">
        <v>192853108</v>
      </c>
      <c r="C48" s="254">
        <f t="shared" si="5"/>
        <v>4.7863224522510114E-2</v>
      </c>
      <c r="D48" s="267">
        <v>67706349</v>
      </c>
      <c r="E48" s="254">
        <f t="shared" si="5"/>
        <v>3.2436793078704819E-2</v>
      </c>
      <c r="F48" s="267">
        <v>191373203</v>
      </c>
      <c r="G48" s="254">
        <f t="shared" si="0"/>
        <v>4.8760002483180118E-2</v>
      </c>
      <c r="H48" s="267">
        <v>1479905</v>
      </c>
      <c r="I48" s="254">
        <f t="shared" si="1"/>
        <v>-5.6467659946967529E-2</v>
      </c>
      <c r="J48" s="267">
        <v>155381</v>
      </c>
      <c r="K48" s="254">
        <f t="shared" si="2"/>
        <v>1.5532149136500319</v>
      </c>
      <c r="L48" s="267">
        <v>1283053</v>
      </c>
      <c r="M48" s="254">
        <f t="shared" si="3"/>
        <v>-0.12443317408183584</v>
      </c>
      <c r="N48" s="267">
        <v>41471</v>
      </c>
      <c r="O48" s="254">
        <f t="shared" si="4"/>
        <v>-1.7717141571330444E-2</v>
      </c>
    </row>
    <row r="49" spans="1:15" ht="26.5" customHeight="1" x14ac:dyDescent="0.35">
      <c r="A49" s="236" t="s">
        <v>664</v>
      </c>
      <c r="B49" s="267">
        <v>193644485</v>
      </c>
      <c r="C49" s="254">
        <f t="shared" si="5"/>
        <v>4.5293108913100316E-2</v>
      </c>
      <c r="D49" s="267">
        <v>67798489</v>
      </c>
      <c r="E49" s="254">
        <f t="shared" si="5"/>
        <v>2.968488206655983E-2</v>
      </c>
      <c r="F49" s="267">
        <v>192155769</v>
      </c>
      <c r="G49" s="254">
        <f t="shared" si="0"/>
        <v>4.5982554699679802E-2</v>
      </c>
      <c r="H49" s="267">
        <v>1488716</v>
      </c>
      <c r="I49" s="254">
        <f t="shared" si="1"/>
        <v>-3.6665463077641847E-2</v>
      </c>
      <c r="J49" s="267">
        <v>152836</v>
      </c>
      <c r="K49" s="254">
        <f t="shared" si="2"/>
        <v>1.2684378478664193</v>
      </c>
      <c r="L49" s="267">
        <v>1294907</v>
      </c>
      <c r="M49" s="254">
        <f t="shared" si="3"/>
        <v>-9.8257945997440116E-2</v>
      </c>
      <c r="N49" s="267">
        <v>40973</v>
      </c>
      <c r="O49" s="254">
        <f t="shared" si="4"/>
        <v>-2.4382694001952521E-2</v>
      </c>
    </row>
    <row r="50" spans="1:15" ht="26.5" customHeight="1" x14ac:dyDescent="0.35">
      <c r="A50" s="236" t="s">
        <v>665</v>
      </c>
      <c r="B50" s="267">
        <v>194362871</v>
      </c>
      <c r="C50" s="254">
        <f t="shared" si="5"/>
        <v>4.5109571904041176E-2</v>
      </c>
      <c r="D50" s="267">
        <v>67835754</v>
      </c>
      <c r="E50" s="254">
        <f t="shared" si="5"/>
        <v>2.6299077307851443E-2</v>
      </c>
      <c r="F50" s="267">
        <v>192866672</v>
      </c>
      <c r="G50" s="254">
        <f t="shared" si="0"/>
        <v>4.5654314283558019E-2</v>
      </c>
      <c r="H50" s="267">
        <v>1496199</v>
      </c>
      <c r="I50" s="254">
        <f t="shared" si="1"/>
        <v>-2.0657067415127264E-2</v>
      </c>
      <c r="J50" s="267">
        <v>148747</v>
      </c>
      <c r="K50" s="254">
        <f t="shared" si="2"/>
        <v>0.81235226746594535</v>
      </c>
      <c r="L50" s="267">
        <v>1306375</v>
      </c>
      <c r="M50" s="254">
        <f t="shared" si="3"/>
        <v>-6.9024887527588077E-2</v>
      </c>
      <c r="N50" s="267">
        <v>41077</v>
      </c>
      <c r="O50" s="254">
        <f t="shared" si="4"/>
        <v>-3.236672869897058E-2</v>
      </c>
    </row>
    <row r="51" spans="1:15" ht="26.5" customHeight="1" x14ac:dyDescent="0.35">
      <c r="A51" s="236" t="s">
        <v>666</v>
      </c>
      <c r="B51" s="267">
        <v>195174070</v>
      </c>
      <c r="C51" s="254">
        <f t="shared" si="5"/>
        <v>4.4716515418239872E-2</v>
      </c>
      <c r="D51" s="267">
        <v>67860369</v>
      </c>
      <c r="E51" s="254">
        <f t="shared" si="5"/>
        <v>2.1867037600677677E-2</v>
      </c>
      <c r="F51" s="267">
        <v>193674201</v>
      </c>
      <c r="G51" s="254">
        <f t="shared" si="0"/>
        <v>4.5125609830678481E-2</v>
      </c>
      <c r="H51" s="267">
        <v>1499869</v>
      </c>
      <c r="I51" s="254">
        <f t="shared" si="1"/>
        <v>-5.5475403053633519E-3</v>
      </c>
      <c r="J51" s="267">
        <v>147306</v>
      </c>
      <c r="K51" s="254">
        <f t="shared" si="2"/>
        <v>0.44697111087099595</v>
      </c>
      <c r="L51" s="267">
        <v>1312359</v>
      </c>
      <c r="M51" s="254">
        <f t="shared" si="3"/>
        <v>-3.8134285749885116E-2</v>
      </c>
      <c r="N51" s="267">
        <v>40204</v>
      </c>
      <c r="O51" s="254">
        <f t="shared" si="4"/>
        <v>-4.3763676148796497E-2</v>
      </c>
    </row>
    <row r="52" spans="1:15" ht="26.5" customHeight="1" x14ac:dyDescent="0.35">
      <c r="A52" s="236" t="s">
        <v>667</v>
      </c>
      <c r="B52" s="267">
        <v>196309158</v>
      </c>
      <c r="C52" s="254">
        <f t="shared" si="5"/>
        <v>4.4791824269593661E-2</v>
      </c>
      <c r="D52" s="267">
        <v>67959245</v>
      </c>
      <c r="E52" s="254">
        <f t="shared" si="5"/>
        <v>1.6549082372518491E-2</v>
      </c>
      <c r="F52" s="267">
        <v>194800594</v>
      </c>
      <c r="G52" s="254">
        <f t="shared" ref="G52:G83" si="6">(F52-F40)/F40</f>
        <v>4.5056065397048664E-2</v>
      </c>
      <c r="H52" s="267">
        <v>1508564</v>
      </c>
      <c r="I52" s="254">
        <f t="shared" ref="I52:I83" si="7">(H52-H40)/H40</f>
        <v>1.1757620388012873E-2</v>
      </c>
      <c r="J52" s="267">
        <v>144818</v>
      </c>
      <c r="K52" s="254">
        <f t="shared" ref="K52:K83" si="8">(J52-J40)/J40</f>
        <v>0.18657566347390758</v>
      </c>
      <c r="L52" s="267">
        <v>1326352</v>
      </c>
      <c r="M52" s="254">
        <f t="shared" ref="M52:M83" si="9">(L52-L40)/L40</f>
        <v>-9.242387835300197E-4</v>
      </c>
      <c r="N52" s="267">
        <v>37394</v>
      </c>
      <c r="O52" s="254">
        <f t="shared" ref="O52:O83" si="10">(N52-N40)/N40</f>
        <v>-9.6915980389789172E-2</v>
      </c>
    </row>
    <row r="53" spans="1:15" ht="26.5" customHeight="1" x14ac:dyDescent="0.35">
      <c r="A53" s="236" t="s">
        <v>668</v>
      </c>
      <c r="B53" s="267">
        <v>197150602</v>
      </c>
      <c r="C53" s="254">
        <f t="shared" si="5"/>
        <v>4.5671292612526455E-2</v>
      </c>
      <c r="D53" s="267">
        <v>67964063</v>
      </c>
      <c r="E53" s="254">
        <f t="shared" si="5"/>
        <v>1.4098559145500851E-2</v>
      </c>
      <c r="F53" s="267">
        <v>195631179</v>
      </c>
      <c r="G53" s="254">
        <f t="shared" si="6"/>
        <v>4.5813307075414422E-2</v>
      </c>
      <c r="H53" s="267">
        <v>1519423</v>
      </c>
      <c r="I53" s="254">
        <f t="shared" si="7"/>
        <v>2.770305688670344E-2</v>
      </c>
      <c r="J53" s="267">
        <v>144993</v>
      </c>
      <c r="K53" s="254">
        <f t="shared" si="8"/>
        <v>2.6891696648630274E-2</v>
      </c>
      <c r="L53" s="267">
        <v>1339000</v>
      </c>
      <c r="M53" s="254">
        <f t="shared" si="9"/>
        <v>3.3962462297821343E-2</v>
      </c>
      <c r="N53" s="267">
        <v>35430</v>
      </c>
      <c r="O53" s="254">
        <f t="shared" si="10"/>
        <v>-0.16143996591796644</v>
      </c>
    </row>
    <row r="54" spans="1:15" ht="26.5" customHeight="1" x14ac:dyDescent="0.35">
      <c r="A54" s="236" t="s">
        <v>669</v>
      </c>
      <c r="B54" s="267">
        <v>197939124</v>
      </c>
      <c r="C54" s="254">
        <f t="shared" si="5"/>
        <v>4.5469438612751302E-2</v>
      </c>
      <c r="D54" s="267">
        <v>67976665</v>
      </c>
      <c r="E54" s="254">
        <f t="shared" si="5"/>
        <v>1.0903571589872272E-2</v>
      </c>
      <c r="F54" s="267">
        <v>196419286</v>
      </c>
      <c r="G54" s="254">
        <f t="shared" si="6"/>
        <v>4.5612751688320456E-2</v>
      </c>
      <c r="H54" s="267">
        <v>1519838</v>
      </c>
      <c r="I54" s="254">
        <f t="shared" si="7"/>
        <v>2.727294847947398E-2</v>
      </c>
      <c r="J54" s="267">
        <v>141467</v>
      </c>
      <c r="K54" s="254">
        <f t="shared" si="8"/>
        <v>-9.9366544644278215E-2</v>
      </c>
      <c r="L54" s="267">
        <v>1343210</v>
      </c>
      <c r="M54" s="254">
        <f t="shared" si="9"/>
        <v>4.9486121290064487E-2</v>
      </c>
      <c r="N54" s="267">
        <v>35161</v>
      </c>
      <c r="O54" s="254">
        <f t="shared" si="10"/>
        <v>-0.17344084252098074</v>
      </c>
    </row>
    <row r="55" spans="1:15" ht="26.5" customHeight="1" x14ac:dyDescent="0.35">
      <c r="A55" s="236" t="s">
        <v>670</v>
      </c>
      <c r="B55" s="267">
        <v>198636991</v>
      </c>
      <c r="C55" s="254">
        <f t="shared" si="5"/>
        <v>4.6805388926582148E-2</v>
      </c>
      <c r="D55" s="267">
        <v>68021538</v>
      </c>
      <c r="E55" s="254">
        <f t="shared" si="5"/>
        <v>1.1788963979193615E-2</v>
      </c>
      <c r="F55" s="267">
        <v>197126970</v>
      </c>
      <c r="G55" s="254">
        <f t="shared" si="6"/>
        <v>4.7058745105265067E-2</v>
      </c>
      <c r="H55" s="267">
        <v>1510021</v>
      </c>
      <c r="I55" s="254">
        <f t="shared" si="7"/>
        <v>1.4751322182424214E-2</v>
      </c>
      <c r="J55" s="267">
        <v>139234</v>
      </c>
      <c r="K55" s="254">
        <f t="shared" si="8"/>
        <v>-0.11921254562592122</v>
      </c>
      <c r="L55" s="267">
        <v>1335437</v>
      </c>
      <c r="M55" s="254">
        <f t="shared" si="9"/>
        <v>3.7112598231350311E-2</v>
      </c>
      <c r="N55" s="267">
        <v>35350</v>
      </c>
      <c r="O55" s="254">
        <f t="shared" si="10"/>
        <v>-0.16513154787208917</v>
      </c>
    </row>
    <row r="56" spans="1:15" ht="26.5" customHeight="1" x14ac:dyDescent="0.35">
      <c r="A56" s="236" t="s">
        <v>671</v>
      </c>
      <c r="B56" s="267">
        <v>199442720</v>
      </c>
      <c r="C56" s="254">
        <f t="shared" si="5"/>
        <v>4.7513787454829995E-2</v>
      </c>
      <c r="D56" s="267">
        <v>68122651</v>
      </c>
      <c r="E56" s="254">
        <f t="shared" si="5"/>
        <v>1.1313323182688202E-2</v>
      </c>
      <c r="F56" s="267">
        <v>197941955</v>
      </c>
      <c r="G56" s="254">
        <f t="shared" si="6"/>
        <v>4.7819502745687172E-2</v>
      </c>
      <c r="H56" s="267">
        <v>1500765</v>
      </c>
      <c r="I56" s="254">
        <f t="shared" si="7"/>
        <v>8.6972594223110912E-3</v>
      </c>
      <c r="J56" s="267">
        <v>137278</v>
      </c>
      <c r="K56" s="254">
        <f t="shared" si="8"/>
        <v>-0.1315091892575839</v>
      </c>
      <c r="L56" s="267">
        <v>1328137</v>
      </c>
      <c r="M56" s="254">
        <f t="shared" si="9"/>
        <v>3.1628422159702602E-2</v>
      </c>
      <c r="N56" s="267">
        <v>35350</v>
      </c>
      <c r="O56" s="254">
        <f t="shared" si="10"/>
        <v>-0.16513154787208917</v>
      </c>
    </row>
    <row r="57" spans="1:15" ht="26.5" customHeight="1" x14ac:dyDescent="0.35">
      <c r="A57" s="236" t="s">
        <v>672</v>
      </c>
      <c r="B57" s="267">
        <v>200242782</v>
      </c>
      <c r="C57" s="254">
        <f t="shared" si="5"/>
        <v>4.8155199980695451E-2</v>
      </c>
      <c r="D57" s="267">
        <v>68173261</v>
      </c>
      <c r="E57" s="254">
        <f t="shared" si="5"/>
        <v>9.5973356553899231E-3</v>
      </c>
      <c r="F57" s="267">
        <v>198750884</v>
      </c>
      <c r="G57" s="254">
        <f t="shared" si="6"/>
        <v>4.8495981012763902E-2</v>
      </c>
      <c r="H57" s="267">
        <v>1491898</v>
      </c>
      <c r="I57" s="254">
        <f t="shared" si="7"/>
        <v>4.654589336195762E-3</v>
      </c>
      <c r="J57" s="267">
        <v>136211</v>
      </c>
      <c r="K57" s="254">
        <f t="shared" si="8"/>
        <v>-0.14157239640775168</v>
      </c>
      <c r="L57" s="267">
        <v>1320334</v>
      </c>
      <c r="M57" s="254">
        <f t="shared" si="9"/>
        <v>2.8322334885032271E-2</v>
      </c>
      <c r="N57" s="267">
        <v>35353</v>
      </c>
      <c r="O57" s="254">
        <f t="shared" si="10"/>
        <v>-0.16506069623541636</v>
      </c>
    </row>
    <row r="58" spans="1:15" ht="26.5" customHeight="1" x14ac:dyDescent="0.35">
      <c r="A58" s="236" t="s">
        <v>673</v>
      </c>
      <c r="B58" s="267">
        <v>201064568</v>
      </c>
      <c r="C58" s="254">
        <f t="shared" si="5"/>
        <v>4.970290365576182E-2</v>
      </c>
      <c r="D58" s="267">
        <v>68219651</v>
      </c>
      <c r="E58" s="254">
        <f t="shared" si="5"/>
        <v>9.9131730775607815E-3</v>
      </c>
      <c r="F58" s="267">
        <v>199582616</v>
      </c>
      <c r="G58" s="254">
        <f t="shared" si="6"/>
        <v>5.0103181887215041E-2</v>
      </c>
      <c r="H58" s="267">
        <v>1481952</v>
      </c>
      <c r="I58" s="254">
        <f t="shared" si="7"/>
        <v>-1.5529655578515043E-3</v>
      </c>
      <c r="J58" s="267">
        <v>135151</v>
      </c>
      <c r="K58" s="254">
        <f t="shared" si="8"/>
        <v>-0.14911071237447665</v>
      </c>
      <c r="L58" s="267">
        <v>1311448</v>
      </c>
      <c r="M58" s="254">
        <f t="shared" si="9"/>
        <v>2.2109299498082737E-2</v>
      </c>
      <c r="N58" s="267">
        <v>35353</v>
      </c>
      <c r="O58" s="254">
        <f t="shared" si="10"/>
        <v>-0.16506069623541636</v>
      </c>
    </row>
    <row r="59" spans="1:15" ht="26.5" customHeight="1" x14ac:dyDescent="0.35">
      <c r="A59" s="236" t="s">
        <v>674</v>
      </c>
      <c r="B59" s="267">
        <v>202293604</v>
      </c>
      <c r="C59" s="254">
        <f t="shared" si="5"/>
        <v>5.645709759718235E-2</v>
      </c>
      <c r="D59" s="267">
        <v>68397296</v>
      </c>
      <c r="E59" s="254">
        <f t="shared" si="5"/>
        <v>1.5430084971252913E-2</v>
      </c>
      <c r="F59" s="267">
        <v>200810053</v>
      </c>
      <c r="G59" s="254">
        <f t="shared" si="6"/>
        <v>5.6847368660210826E-2</v>
      </c>
      <c r="H59" s="267">
        <v>1483551</v>
      </c>
      <c r="I59" s="254">
        <f t="shared" si="7"/>
        <v>6.1642822941520362E-3</v>
      </c>
      <c r="J59" s="267">
        <v>134587</v>
      </c>
      <c r="K59" s="254">
        <f t="shared" si="8"/>
        <v>-0.14327090786408136</v>
      </c>
      <c r="L59" s="267">
        <v>1313611</v>
      </c>
      <c r="M59" s="254">
        <f t="shared" si="9"/>
        <v>2.9729909813159205E-2</v>
      </c>
      <c r="N59" s="267">
        <v>35353</v>
      </c>
      <c r="O59" s="254">
        <f t="shared" si="10"/>
        <v>-0.15186047069548736</v>
      </c>
    </row>
    <row r="60" spans="1:15" ht="26.5" customHeight="1" x14ac:dyDescent="0.35">
      <c r="A60" s="236" t="s">
        <v>675</v>
      </c>
      <c r="B60" s="267">
        <v>202651091</v>
      </c>
      <c r="C60" s="254">
        <f t="shared" si="5"/>
        <v>5.0805419220933686E-2</v>
      </c>
      <c r="D60" s="267">
        <v>68337835</v>
      </c>
      <c r="E60" s="254">
        <f t="shared" si="5"/>
        <v>9.3268358038328131E-3</v>
      </c>
      <c r="F60" s="267">
        <v>201160193</v>
      </c>
      <c r="G60" s="254">
        <f t="shared" si="6"/>
        <v>5.1140859047021335E-2</v>
      </c>
      <c r="H60" s="267">
        <v>1490898</v>
      </c>
      <c r="I60" s="254">
        <f t="shared" si="7"/>
        <v>7.4281795115226992E-3</v>
      </c>
      <c r="J60" s="267">
        <v>133618</v>
      </c>
      <c r="K60" s="254">
        <f t="shared" si="8"/>
        <v>-0.14006216976335589</v>
      </c>
      <c r="L60" s="267">
        <v>1324144</v>
      </c>
      <c r="M60" s="254">
        <f t="shared" si="9"/>
        <v>3.2025956838883506E-2</v>
      </c>
      <c r="N60" s="267">
        <v>33136</v>
      </c>
      <c r="O60" s="254">
        <f t="shared" si="10"/>
        <v>-0.20098382001880832</v>
      </c>
    </row>
    <row r="61" spans="1:15" ht="26.5" customHeight="1" x14ac:dyDescent="0.35">
      <c r="A61" s="236" t="s">
        <v>676</v>
      </c>
      <c r="B61" s="267">
        <v>203495712</v>
      </c>
      <c r="C61" s="254">
        <f t="shared" si="5"/>
        <v>5.0872747550750025E-2</v>
      </c>
      <c r="D61" s="267">
        <v>68450985</v>
      </c>
      <c r="E61" s="254">
        <f t="shared" si="5"/>
        <v>9.624049291128008E-3</v>
      </c>
      <c r="F61" s="267">
        <v>201993132</v>
      </c>
      <c r="G61" s="254">
        <f t="shared" si="6"/>
        <v>5.1194731499318136E-2</v>
      </c>
      <c r="H61" s="267">
        <v>1502580</v>
      </c>
      <c r="I61" s="254">
        <f t="shared" si="7"/>
        <v>9.3127231789004745E-3</v>
      </c>
      <c r="J61" s="267">
        <v>136971</v>
      </c>
      <c r="K61" s="254">
        <f t="shared" si="8"/>
        <v>-0.10380407757334659</v>
      </c>
      <c r="L61" s="267">
        <v>1335724</v>
      </c>
      <c r="M61" s="254">
        <f t="shared" si="9"/>
        <v>3.1521182602302716E-2</v>
      </c>
      <c r="N61" s="267">
        <v>29885</v>
      </c>
      <c r="O61" s="254">
        <f t="shared" si="10"/>
        <v>-0.2706172357406097</v>
      </c>
    </row>
    <row r="62" spans="1:15" ht="26.5" customHeight="1" x14ac:dyDescent="0.35">
      <c r="A62" s="236" t="s">
        <v>677</v>
      </c>
      <c r="B62" s="267">
        <v>204337668</v>
      </c>
      <c r="C62" s="254">
        <f t="shared" si="5"/>
        <v>5.1320485999612551E-2</v>
      </c>
      <c r="D62" s="267">
        <v>68528940</v>
      </c>
      <c r="E62" s="254">
        <f t="shared" si="5"/>
        <v>1.0218593575299539E-2</v>
      </c>
      <c r="F62" s="267">
        <v>202816739</v>
      </c>
      <c r="G62" s="254">
        <f t="shared" si="6"/>
        <v>5.1590390899678096E-2</v>
      </c>
      <c r="H62" s="267">
        <v>1520929</v>
      </c>
      <c r="I62" s="254">
        <f t="shared" si="7"/>
        <v>1.6528550012398082E-2</v>
      </c>
      <c r="J62" s="267">
        <v>145336</v>
      </c>
      <c r="K62" s="254">
        <f t="shared" si="8"/>
        <v>-2.2931554922116078E-2</v>
      </c>
      <c r="L62" s="267">
        <v>1350903</v>
      </c>
      <c r="M62" s="254">
        <f t="shared" si="9"/>
        <v>3.4085159314898097E-2</v>
      </c>
      <c r="N62" s="267">
        <v>24690</v>
      </c>
      <c r="O62" s="254">
        <f t="shared" si="10"/>
        <v>-0.39893370986196652</v>
      </c>
    </row>
    <row r="63" spans="1:15" ht="26.5" customHeight="1" x14ac:dyDescent="0.35">
      <c r="A63" s="236" t="s">
        <v>678</v>
      </c>
      <c r="B63" s="267">
        <v>205664972</v>
      </c>
      <c r="C63" s="254">
        <f t="shared" si="5"/>
        <v>5.3751515249950976E-2</v>
      </c>
      <c r="D63" s="267">
        <v>68843917</v>
      </c>
      <c r="E63" s="254">
        <f t="shared" si="5"/>
        <v>1.449370250256081E-2</v>
      </c>
      <c r="F63" s="267">
        <v>204120440</v>
      </c>
      <c r="G63" s="254">
        <f t="shared" si="6"/>
        <v>5.3937173593916102E-2</v>
      </c>
      <c r="H63" s="267">
        <v>1544532</v>
      </c>
      <c r="I63" s="254">
        <f t="shared" si="7"/>
        <v>2.9777933939564055E-2</v>
      </c>
      <c r="J63" s="267">
        <v>151437</v>
      </c>
      <c r="K63" s="254">
        <f t="shared" si="8"/>
        <v>2.804366420919718E-2</v>
      </c>
      <c r="L63" s="267">
        <v>1371998</v>
      </c>
      <c r="M63" s="254">
        <f t="shared" si="9"/>
        <v>4.5444120092139426E-2</v>
      </c>
      <c r="N63" s="267">
        <v>21097</v>
      </c>
      <c r="O63" s="254">
        <f t="shared" si="10"/>
        <v>-0.47525121878420057</v>
      </c>
    </row>
    <row r="64" spans="1:15" ht="26.5" customHeight="1" x14ac:dyDescent="0.35">
      <c r="A64" s="236" t="s">
        <v>679</v>
      </c>
      <c r="B64" s="267">
        <v>206703810</v>
      </c>
      <c r="C64" s="254">
        <f t="shared" si="5"/>
        <v>5.2950418135867101E-2</v>
      </c>
      <c r="D64" s="267">
        <v>69128306</v>
      </c>
      <c r="E64" s="254">
        <f t="shared" si="5"/>
        <v>1.7202383575626833E-2</v>
      </c>
      <c r="F64" s="267">
        <v>205137387</v>
      </c>
      <c r="G64" s="254">
        <f t="shared" si="6"/>
        <v>5.3063457291100458E-2</v>
      </c>
      <c r="H64" s="267">
        <v>1566423</v>
      </c>
      <c r="I64" s="254">
        <f t="shared" si="7"/>
        <v>3.8353692650759268E-2</v>
      </c>
      <c r="J64" s="267">
        <v>159348</v>
      </c>
      <c r="K64" s="254">
        <f t="shared" si="8"/>
        <v>0.10033283155408858</v>
      </c>
      <c r="L64" s="267">
        <v>1393351</v>
      </c>
      <c r="M64" s="254">
        <f t="shared" si="9"/>
        <v>5.0513739942338085E-2</v>
      </c>
      <c r="N64" s="267">
        <v>13724</v>
      </c>
      <c r="O64" s="254">
        <f t="shared" si="10"/>
        <v>-0.63298924961223724</v>
      </c>
    </row>
    <row r="65" spans="1:15" ht="26.5" customHeight="1" x14ac:dyDescent="0.35">
      <c r="A65" s="236" t="s">
        <v>680</v>
      </c>
      <c r="B65" s="267">
        <v>207728198</v>
      </c>
      <c r="C65" s="254">
        <f t="shared" si="5"/>
        <v>5.3652364703405772E-2</v>
      </c>
      <c r="D65" s="267">
        <v>69334847</v>
      </c>
      <c r="E65" s="254">
        <f t="shared" si="5"/>
        <v>2.0169247385931004E-2</v>
      </c>
      <c r="F65" s="267">
        <v>206144980</v>
      </c>
      <c r="G65" s="254">
        <f t="shared" si="6"/>
        <v>5.3742972126135373E-2</v>
      </c>
      <c r="H65" s="267">
        <v>1583218</v>
      </c>
      <c r="I65" s="254">
        <f t="shared" si="7"/>
        <v>4.1986332969818151E-2</v>
      </c>
      <c r="J65" s="267">
        <v>163483</v>
      </c>
      <c r="K65" s="254">
        <f t="shared" si="8"/>
        <v>0.12752339768126736</v>
      </c>
      <c r="L65" s="267">
        <v>1409683</v>
      </c>
      <c r="M65" s="254">
        <f t="shared" si="9"/>
        <v>5.2787901418969378E-2</v>
      </c>
      <c r="N65" s="267">
        <v>10052</v>
      </c>
      <c r="O65" s="254">
        <f t="shared" si="10"/>
        <v>-0.71628563364380471</v>
      </c>
    </row>
    <row r="66" spans="1:15" ht="26.5" customHeight="1" x14ac:dyDescent="0.35">
      <c r="A66" s="236" t="s">
        <v>681</v>
      </c>
      <c r="B66" s="267">
        <v>208958562</v>
      </c>
      <c r="C66" s="254">
        <f t="shared" si="5"/>
        <v>5.5670843526618823E-2</v>
      </c>
      <c r="D66" s="267">
        <v>69630423</v>
      </c>
      <c r="E66" s="254">
        <f t="shared" si="5"/>
        <v>2.432831913716273E-2</v>
      </c>
      <c r="F66" s="267">
        <v>207367408</v>
      </c>
      <c r="G66" s="254">
        <f t="shared" si="6"/>
        <v>5.5738528649371018E-2</v>
      </c>
      <c r="H66" s="267">
        <v>1591154</v>
      </c>
      <c r="I66" s="254">
        <f t="shared" si="7"/>
        <v>4.6923422101566088E-2</v>
      </c>
      <c r="J66" s="267">
        <v>166327</v>
      </c>
      <c r="K66" s="254">
        <f t="shared" si="8"/>
        <v>0.17573002891133621</v>
      </c>
      <c r="L66" s="267">
        <v>1417322</v>
      </c>
      <c r="M66" s="254">
        <f t="shared" si="9"/>
        <v>5.5175289046388874E-2</v>
      </c>
      <c r="N66" s="267">
        <v>7505</v>
      </c>
      <c r="O66" s="254">
        <f t="shared" si="10"/>
        <v>-0.78655328346747821</v>
      </c>
    </row>
    <row r="67" spans="1:15" ht="26.5" customHeight="1" x14ac:dyDescent="0.35">
      <c r="A67" s="236" t="s">
        <v>682</v>
      </c>
      <c r="B67" s="267">
        <v>209850645</v>
      </c>
      <c r="C67" s="254">
        <f t="shared" si="5"/>
        <v>5.6452999733569265E-2</v>
      </c>
      <c r="D67" s="267">
        <v>69803099</v>
      </c>
      <c r="E67" s="254">
        <f t="shared" si="5"/>
        <v>2.6191130815066251E-2</v>
      </c>
      <c r="F67" s="267">
        <v>208249458</v>
      </c>
      <c r="G67" s="254">
        <f t="shared" si="6"/>
        <v>5.6422964346278949E-2</v>
      </c>
      <c r="H67" s="267">
        <v>1601187</v>
      </c>
      <c r="I67" s="254">
        <f t="shared" si="7"/>
        <v>6.0373994798747832E-2</v>
      </c>
      <c r="J67" s="267">
        <v>168740</v>
      </c>
      <c r="K67" s="254">
        <f t="shared" si="8"/>
        <v>0.21191662955887211</v>
      </c>
      <c r="L67" s="267">
        <v>1425304</v>
      </c>
      <c r="M67" s="254">
        <f t="shared" si="9"/>
        <v>6.7294076770375535E-2</v>
      </c>
      <c r="N67" s="267">
        <v>7143</v>
      </c>
      <c r="O67" s="254">
        <f t="shared" si="10"/>
        <v>-0.79793493635077795</v>
      </c>
    </row>
    <row r="68" spans="1:15" ht="26.5" customHeight="1" x14ac:dyDescent="0.35">
      <c r="A68" s="236" t="s">
        <v>683</v>
      </c>
      <c r="B68" s="267">
        <v>210623339</v>
      </c>
      <c r="C68" s="254">
        <f t="shared" si="5"/>
        <v>5.6059298629701798E-2</v>
      </c>
      <c r="D68" s="267">
        <v>69844571</v>
      </c>
      <c r="E68" s="254">
        <f t="shared" si="5"/>
        <v>2.5276761469544103E-2</v>
      </c>
      <c r="F68" s="267">
        <v>209007396</v>
      </c>
      <c r="G68" s="254">
        <f t="shared" si="6"/>
        <v>5.590245382794163E-2</v>
      </c>
      <c r="H68" s="267">
        <v>1615943</v>
      </c>
      <c r="I68" s="254">
        <f t="shared" si="7"/>
        <v>7.6746192775018068E-2</v>
      </c>
      <c r="J68" s="267">
        <v>171117</v>
      </c>
      <c r="K68" s="254">
        <f t="shared" si="8"/>
        <v>0.24649980331881291</v>
      </c>
      <c r="L68" s="267">
        <v>1437683</v>
      </c>
      <c r="M68" s="254">
        <f t="shared" si="9"/>
        <v>8.248094887801484E-2</v>
      </c>
      <c r="N68" s="267">
        <v>7143</v>
      </c>
      <c r="O68" s="254">
        <f t="shared" si="10"/>
        <v>-0.79793493635077795</v>
      </c>
    </row>
    <row r="69" spans="1:15" ht="26.5" customHeight="1" x14ac:dyDescent="0.35">
      <c r="A69" s="236" t="s">
        <v>684</v>
      </c>
      <c r="B69" s="267">
        <v>211544211</v>
      </c>
      <c r="C69" s="254">
        <f t="shared" si="5"/>
        <v>5.6438633578312948E-2</v>
      </c>
      <c r="D69" s="267">
        <v>69946036</v>
      </c>
      <c r="E69" s="254">
        <f t="shared" si="5"/>
        <v>2.6003963636124141E-2</v>
      </c>
      <c r="F69" s="267">
        <v>209914805</v>
      </c>
      <c r="G69" s="254">
        <f t="shared" si="6"/>
        <v>5.6170421863381496E-2</v>
      </c>
      <c r="H69" s="267">
        <v>1629406</v>
      </c>
      <c r="I69" s="254">
        <f t="shared" si="7"/>
        <v>9.2169840029278138E-2</v>
      </c>
      <c r="J69" s="267">
        <v>173385</v>
      </c>
      <c r="K69" s="254">
        <f t="shared" si="8"/>
        <v>0.27291481598402478</v>
      </c>
      <c r="L69" s="267">
        <v>1448881</v>
      </c>
      <c r="M69" s="254">
        <f t="shared" si="9"/>
        <v>9.73594560164322E-2</v>
      </c>
      <c r="N69" s="267">
        <v>7140</v>
      </c>
      <c r="O69" s="254">
        <f t="shared" si="10"/>
        <v>-0.79803694170226003</v>
      </c>
    </row>
    <row r="70" spans="1:15" ht="26.5" customHeight="1" x14ac:dyDescent="0.35">
      <c r="A70" s="236" t="s">
        <v>685</v>
      </c>
      <c r="B70" s="267">
        <v>212890047</v>
      </c>
      <c r="C70" s="254">
        <f t="shared" si="5"/>
        <v>5.88143357013554E-2</v>
      </c>
      <c r="D70" s="267">
        <v>70206693</v>
      </c>
      <c r="E70" s="254">
        <f t="shared" si="5"/>
        <v>2.9127120571167977E-2</v>
      </c>
      <c r="F70" s="267">
        <v>211247371</v>
      </c>
      <c r="G70" s="254">
        <f t="shared" si="6"/>
        <v>5.8445746597489232E-2</v>
      </c>
      <c r="H70" s="267">
        <v>1642676</v>
      </c>
      <c r="I70" s="254">
        <f t="shared" si="7"/>
        <v>0.10845425492863467</v>
      </c>
      <c r="J70" s="267">
        <v>176203</v>
      </c>
      <c r="K70" s="254">
        <f t="shared" si="8"/>
        <v>0.30374913985098151</v>
      </c>
      <c r="L70" s="267">
        <v>1459333</v>
      </c>
      <c r="M70" s="254">
        <f t="shared" si="9"/>
        <v>0.11276466928158799</v>
      </c>
      <c r="N70" s="267">
        <v>7140</v>
      </c>
      <c r="O70" s="254">
        <f t="shared" si="10"/>
        <v>-0.79803694170226003</v>
      </c>
    </row>
    <row r="71" spans="1:15" ht="26.5" customHeight="1" x14ac:dyDescent="0.35">
      <c r="A71" s="236" t="s">
        <v>686</v>
      </c>
      <c r="B71" s="267">
        <v>214335963</v>
      </c>
      <c r="C71" s="254">
        <f t="shared" si="5"/>
        <v>5.9529113930858635E-2</v>
      </c>
      <c r="D71" s="267">
        <v>70419322</v>
      </c>
      <c r="E71" s="254">
        <f t="shared" si="5"/>
        <v>2.9562952313202558E-2</v>
      </c>
      <c r="F71" s="267">
        <v>212680817</v>
      </c>
      <c r="G71" s="254">
        <f t="shared" si="6"/>
        <v>5.9114391050930103E-2</v>
      </c>
      <c r="H71" s="267">
        <v>1655146</v>
      </c>
      <c r="I71" s="254">
        <f t="shared" si="7"/>
        <v>0.1156650496005867</v>
      </c>
      <c r="J71" s="267">
        <v>180553</v>
      </c>
      <c r="K71" s="254">
        <f t="shared" si="8"/>
        <v>0.34153372911202418</v>
      </c>
      <c r="L71" s="267">
        <v>1467453</v>
      </c>
      <c r="M71" s="254">
        <f t="shared" si="9"/>
        <v>0.11711381832216691</v>
      </c>
      <c r="N71" s="267">
        <v>7140</v>
      </c>
      <c r="O71" s="254">
        <f t="shared" si="10"/>
        <v>-0.79803694170226003</v>
      </c>
    </row>
    <row r="72" spans="1:15" ht="26.5" customHeight="1" x14ac:dyDescent="0.35">
      <c r="A72" s="236" t="s">
        <v>687</v>
      </c>
      <c r="B72" s="267">
        <v>213272883</v>
      </c>
      <c r="C72" s="254">
        <f t="shared" si="5"/>
        <v>5.2414186114596341E-2</v>
      </c>
      <c r="D72" s="267">
        <v>70362714</v>
      </c>
      <c r="E72" s="254">
        <f t="shared" si="5"/>
        <v>2.9630423615263784E-2</v>
      </c>
      <c r="F72" s="267">
        <v>211608796</v>
      </c>
      <c r="G72" s="254">
        <f t="shared" si="6"/>
        <v>5.19417029988632E-2</v>
      </c>
      <c r="H72" s="267">
        <v>1664087</v>
      </c>
      <c r="I72" s="254">
        <f t="shared" si="7"/>
        <v>0.11616421780698613</v>
      </c>
      <c r="J72" s="267">
        <v>185916</v>
      </c>
      <c r="K72" s="254">
        <f t="shared" si="8"/>
        <v>0.39139936236135853</v>
      </c>
      <c r="L72" s="267">
        <v>1470929</v>
      </c>
      <c r="M72" s="254">
        <f t="shared" si="9"/>
        <v>0.11085274713324231</v>
      </c>
      <c r="N72" s="267">
        <v>7242</v>
      </c>
      <c r="O72" s="254">
        <f t="shared" si="10"/>
        <v>-0.78144616127474653</v>
      </c>
    </row>
    <row r="73" spans="1:15" ht="26.5" customHeight="1" x14ac:dyDescent="0.35">
      <c r="A73" s="236" t="s">
        <v>688</v>
      </c>
      <c r="B73" s="267">
        <v>214345405</v>
      </c>
      <c r="C73" s="254">
        <f t="shared" si="5"/>
        <v>5.33165681643454E-2</v>
      </c>
      <c r="D73" s="267">
        <v>70367550</v>
      </c>
      <c r="E73" s="254">
        <f t="shared" si="5"/>
        <v>2.7999085769182138E-2</v>
      </c>
      <c r="F73" s="267">
        <v>212662855</v>
      </c>
      <c r="G73" s="254">
        <f t="shared" si="6"/>
        <v>5.2822206846121877E-2</v>
      </c>
      <c r="H73" s="267">
        <v>1682550</v>
      </c>
      <c r="I73" s="254">
        <f t="shared" si="7"/>
        <v>0.11977398873936829</v>
      </c>
      <c r="J73" s="267">
        <v>203735</v>
      </c>
      <c r="K73" s="254">
        <f t="shared" si="8"/>
        <v>0.48743164611487105</v>
      </c>
      <c r="L73" s="267">
        <v>1471573</v>
      </c>
      <c r="M73" s="254">
        <f t="shared" si="9"/>
        <v>0.10170439402151941</v>
      </c>
      <c r="N73" s="267">
        <v>7242</v>
      </c>
      <c r="O73" s="254">
        <f t="shared" si="10"/>
        <v>-0.75767107244437004</v>
      </c>
    </row>
    <row r="74" spans="1:15" ht="26.5" customHeight="1" x14ac:dyDescent="0.35">
      <c r="A74" s="236" t="s">
        <v>689</v>
      </c>
      <c r="B74" s="267">
        <v>215760599</v>
      </c>
      <c r="C74" s="254">
        <f t="shared" si="5"/>
        <v>5.5902228462350857E-2</v>
      </c>
      <c r="D74" s="267">
        <v>70355425</v>
      </c>
      <c r="E74" s="254">
        <f t="shared" si="5"/>
        <v>2.6652754296214123E-2</v>
      </c>
      <c r="F74" s="267">
        <v>214055756</v>
      </c>
      <c r="G74" s="254">
        <f t="shared" si="6"/>
        <v>5.5414642082377626E-2</v>
      </c>
      <c r="H74" s="267">
        <v>1704843</v>
      </c>
      <c r="I74" s="254">
        <f t="shared" si="7"/>
        <v>0.12092214692467564</v>
      </c>
      <c r="J74" s="267">
        <v>215807</v>
      </c>
      <c r="K74" s="254">
        <f t="shared" si="8"/>
        <v>0.48488330489348819</v>
      </c>
      <c r="L74" s="267">
        <v>1480364</v>
      </c>
      <c r="M74" s="254">
        <f t="shared" si="9"/>
        <v>9.5832935451324042E-2</v>
      </c>
      <c r="N74" s="267">
        <v>8672</v>
      </c>
      <c r="O74" s="254">
        <f t="shared" si="10"/>
        <v>-0.64876468205751314</v>
      </c>
    </row>
    <row r="75" spans="1:15" ht="26.5" customHeight="1" x14ac:dyDescent="0.35">
      <c r="A75" s="236" t="s">
        <v>690</v>
      </c>
      <c r="B75" s="267">
        <v>217553864</v>
      </c>
      <c r="C75" s="254">
        <f t="shared" si="5"/>
        <v>5.7807082481697469E-2</v>
      </c>
      <c r="D75" s="267">
        <v>70585908</v>
      </c>
      <c r="E75" s="254">
        <f t="shared" si="5"/>
        <v>2.5303484692772493E-2</v>
      </c>
      <c r="F75" s="267">
        <v>215837476</v>
      </c>
      <c r="G75" s="254">
        <f t="shared" si="6"/>
        <v>5.740256095861835E-2</v>
      </c>
      <c r="H75" s="267">
        <v>1716388</v>
      </c>
      <c r="I75" s="254">
        <f t="shared" si="7"/>
        <v>0.11126736124599555</v>
      </c>
      <c r="J75" s="267">
        <v>229580</v>
      </c>
      <c r="K75" s="254">
        <f t="shared" si="8"/>
        <v>0.51600995793630355</v>
      </c>
      <c r="L75" s="267">
        <v>1480877</v>
      </c>
      <c r="M75" s="254">
        <f t="shared" si="9"/>
        <v>7.9357987402313993E-2</v>
      </c>
      <c r="N75" s="267">
        <v>5931</v>
      </c>
      <c r="O75" s="254">
        <f t="shared" si="10"/>
        <v>-0.71886998151395931</v>
      </c>
    </row>
    <row r="76" spans="1:15" ht="26.5" customHeight="1" x14ac:dyDescent="0.35">
      <c r="A76" s="236" t="s">
        <v>691</v>
      </c>
      <c r="B76" s="267">
        <v>219139221</v>
      </c>
      <c r="C76" s="254">
        <f t="shared" si="5"/>
        <v>6.0160531148409892E-2</v>
      </c>
      <c r="D76" s="267">
        <v>70643968</v>
      </c>
      <c r="E76" s="254">
        <f t="shared" si="5"/>
        <v>2.1925345603000888E-2</v>
      </c>
      <c r="F76" s="267">
        <v>217407584</v>
      </c>
      <c r="G76" s="254">
        <f t="shared" si="6"/>
        <v>5.9814532979305231E-2</v>
      </c>
      <c r="H76" s="267">
        <v>1731637</v>
      </c>
      <c r="I76" s="254">
        <f t="shared" si="7"/>
        <v>0.10547214896614772</v>
      </c>
      <c r="J76" s="267">
        <v>240735</v>
      </c>
      <c r="K76" s="254">
        <f t="shared" si="8"/>
        <v>0.51075005648015659</v>
      </c>
      <c r="L76" s="267">
        <v>1481989</v>
      </c>
      <c r="M76" s="254">
        <f t="shared" si="9"/>
        <v>6.3614982872226736E-2</v>
      </c>
      <c r="N76" s="267">
        <v>8913</v>
      </c>
      <c r="O76" s="254">
        <f t="shared" si="10"/>
        <v>-0.35055377440979307</v>
      </c>
    </row>
    <row r="77" spans="1:15" ht="26.5" customHeight="1" x14ac:dyDescent="0.35">
      <c r="A77" s="236" t="s">
        <v>692</v>
      </c>
      <c r="B77" s="267">
        <v>220611484</v>
      </c>
      <c r="C77" s="254">
        <f t="shared" si="5"/>
        <v>6.2019918932719957E-2</v>
      </c>
      <c r="D77" s="267">
        <v>70716846</v>
      </c>
      <c r="E77" s="254">
        <f t="shared" si="5"/>
        <v>1.9932242729258493E-2</v>
      </c>
      <c r="F77" s="267">
        <v>218848706</v>
      </c>
      <c r="G77" s="254">
        <f t="shared" si="6"/>
        <v>6.1625201836105835E-2</v>
      </c>
      <c r="H77" s="267">
        <v>1762778</v>
      </c>
      <c r="I77" s="254">
        <f t="shared" si="7"/>
        <v>0.11341457714604053</v>
      </c>
      <c r="J77" s="267">
        <v>252816</v>
      </c>
      <c r="K77" s="254">
        <f t="shared" si="8"/>
        <v>0.54643602087067156</v>
      </c>
      <c r="L77" s="267">
        <v>1498140</v>
      </c>
      <c r="M77" s="254">
        <f t="shared" si="9"/>
        <v>6.2749568520014787E-2</v>
      </c>
      <c r="N77" s="267">
        <v>11822</v>
      </c>
      <c r="O77" s="254">
        <f t="shared" si="10"/>
        <v>0.17608436132113012</v>
      </c>
    </row>
    <row r="78" spans="1:15" ht="26.5" customHeight="1" x14ac:dyDescent="0.35">
      <c r="A78" s="236" t="s">
        <v>693</v>
      </c>
      <c r="B78" s="267">
        <v>221894373</v>
      </c>
      <c r="C78" s="254">
        <f t="shared" si="5"/>
        <v>6.1906106532260689E-2</v>
      </c>
      <c r="D78" s="267">
        <v>70652944</v>
      </c>
      <c r="E78" s="254">
        <f t="shared" si="5"/>
        <v>1.4684974698487757E-2</v>
      </c>
      <c r="F78" s="267">
        <v>220109491</v>
      </c>
      <c r="G78" s="254">
        <f t="shared" si="6"/>
        <v>6.1446893332437275E-2</v>
      </c>
      <c r="H78" s="267">
        <v>1784882</v>
      </c>
      <c r="I78" s="254">
        <f t="shared" si="7"/>
        <v>0.12175314268763426</v>
      </c>
      <c r="J78" s="267">
        <v>256906</v>
      </c>
      <c r="K78" s="254">
        <f t="shared" si="8"/>
        <v>0.54458386191057373</v>
      </c>
      <c r="L78" s="267">
        <v>1516191</v>
      </c>
      <c r="M78" s="254">
        <f t="shared" si="9"/>
        <v>6.9757613301705615E-2</v>
      </c>
      <c r="N78" s="267">
        <v>11785</v>
      </c>
      <c r="O78" s="254">
        <f t="shared" si="10"/>
        <v>0.57028647568287805</v>
      </c>
    </row>
    <row r="79" spans="1:15" ht="26.5" customHeight="1" x14ac:dyDescent="0.35">
      <c r="A79" s="236" t="s">
        <v>694</v>
      </c>
      <c r="B79" s="267">
        <v>222974643</v>
      </c>
      <c r="C79" s="254">
        <f t="shared" si="5"/>
        <v>6.2539707704972747E-2</v>
      </c>
      <c r="D79" s="267">
        <v>70777423</v>
      </c>
      <c r="E79" s="254">
        <f t="shared" si="5"/>
        <v>1.395817684254964E-2</v>
      </c>
      <c r="F79" s="267">
        <v>221155895</v>
      </c>
      <c r="G79" s="254">
        <f t="shared" si="6"/>
        <v>6.1975849176039634E-2</v>
      </c>
      <c r="H79" s="267">
        <v>1818748</v>
      </c>
      <c r="I79" s="254">
        <f t="shared" si="7"/>
        <v>0.13587482286578645</v>
      </c>
      <c r="J79" s="267">
        <v>258768</v>
      </c>
      <c r="K79" s="254">
        <f t="shared" si="8"/>
        <v>0.53353087590375725</v>
      </c>
      <c r="L79" s="267">
        <v>1548216</v>
      </c>
      <c r="M79" s="254">
        <f t="shared" si="9"/>
        <v>8.6235638151580293E-2</v>
      </c>
      <c r="N79" s="267">
        <v>11764</v>
      </c>
      <c r="O79" s="254">
        <f t="shared" si="10"/>
        <v>0.64692706145877088</v>
      </c>
    </row>
    <row r="80" spans="1:15" ht="26.5" customHeight="1" x14ac:dyDescent="0.35">
      <c r="A80" s="236" t="s">
        <v>695</v>
      </c>
      <c r="B80" s="267">
        <v>224855771</v>
      </c>
      <c r="C80" s="254">
        <f t="shared" si="5"/>
        <v>6.7572910331651331E-2</v>
      </c>
      <c r="D80" s="267">
        <v>71041459</v>
      </c>
      <c r="E80" s="254">
        <f t="shared" si="5"/>
        <v>1.7136450018427344E-2</v>
      </c>
      <c r="F80" s="267">
        <v>222998697</v>
      </c>
      <c r="G80" s="254">
        <f t="shared" si="6"/>
        <v>6.6941655021624205E-2</v>
      </c>
      <c r="H80" s="267">
        <v>1857074</v>
      </c>
      <c r="I80" s="254">
        <f t="shared" si="7"/>
        <v>0.14921999105166456</v>
      </c>
      <c r="J80" s="267">
        <v>261376</v>
      </c>
      <c r="K80" s="254">
        <f t="shared" si="8"/>
        <v>0.52746950916624302</v>
      </c>
      <c r="L80" s="267">
        <v>1583888</v>
      </c>
      <c r="M80" s="254">
        <f t="shared" si="9"/>
        <v>0.10169487988659531</v>
      </c>
      <c r="N80" s="267">
        <v>11810</v>
      </c>
      <c r="O80" s="254">
        <f t="shared" si="10"/>
        <v>0.65336693266134682</v>
      </c>
    </row>
    <row r="81" spans="1:15" ht="26.5" customHeight="1" x14ac:dyDescent="0.35">
      <c r="A81" s="236" t="s">
        <v>696</v>
      </c>
      <c r="B81" s="267">
        <v>226332812</v>
      </c>
      <c r="C81" s="254">
        <f t="shared" si="5"/>
        <v>6.9907850137293517E-2</v>
      </c>
      <c r="D81" s="267">
        <v>71269291</v>
      </c>
      <c r="E81" s="254">
        <f t="shared" si="5"/>
        <v>1.8918227188743048E-2</v>
      </c>
      <c r="F81" s="267">
        <v>224439072</v>
      </c>
      <c r="G81" s="254">
        <f t="shared" si="6"/>
        <v>6.9191246420184607E-2</v>
      </c>
      <c r="H81" s="267">
        <v>1893740</v>
      </c>
      <c r="I81" s="254">
        <f t="shared" si="7"/>
        <v>0.16222721654394301</v>
      </c>
      <c r="J81" s="267">
        <v>263876</v>
      </c>
      <c r="K81" s="254">
        <f t="shared" si="8"/>
        <v>0.52190789283963435</v>
      </c>
      <c r="L81" s="267">
        <v>1618054</v>
      </c>
      <c r="M81" s="254">
        <f t="shared" si="9"/>
        <v>0.11676114187431542</v>
      </c>
      <c r="N81" s="267">
        <v>11810</v>
      </c>
      <c r="O81" s="254">
        <f t="shared" si="10"/>
        <v>0.65406162464985995</v>
      </c>
    </row>
    <row r="82" spans="1:15" ht="26.5" customHeight="1" x14ac:dyDescent="0.35">
      <c r="A82" s="236" t="s">
        <v>697</v>
      </c>
      <c r="B82" s="267">
        <v>227404154</v>
      </c>
      <c r="C82" s="254">
        <f t="shared" si="5"/>
        <v>6.8176540916447828E-2</v>
      </c>
      <c r="D82" s="267">
        <v>71363953</v>
      </c>
      <c r="E82" s="254">
        <f t="shared" si="5"/>
        <v>1.6483613606469116E-2</v>
      </c>
      <c r="F82" s="267">
        <v>225478688</v>
      </c>
      <c r="G82" s="254">
        <f t="shared" si="6"/>
        <v>6.7368019458097783E-2</v>
      </c>
      <c r="H82" s="267">
        <v>1925466</v>
      </c>
      <c r="I82" s="254">
        <f t="shared" si="7"/>
        <v>0.17215202511024694</v>
      </c>
      <c r="J82" s="267">
        <v>265772</v>
      </c>
      <c r="K82" s="254">
        <f t="shared" si="8"/>
        <v>0.50832846205796722</v>
      </c>
      <c r="L82" s="267">
        <v>1647843</v>
      </c>
      <c r="M82" s="254">
        <f t="shared" si="9"/>
        <v>0.12917545207296757</v>
      </c>
      <c r="N82" s="267">
        <v>11851</v>
      </c>
      <c r="O82" s="254">
        <f t="shared" si="10"/>
        <v>0.65980392156862744</v>
      </c>
    </row>
    <row r="83" spans="1:15" ht="26.5" customHeight="1" x14ac:dyDescent="0.35">
      <c r="A83" s="236" t="s">
        <v>698</v>
      </c>
      <c r="B83" s="267">
        <v>228323309</v>
      </c>
      <c r="C83" s="254">
        <f t="shared" si="5"/>
        <v>6.5258978494430256E-2</v>
      </c>
      <c r="D83" s="267">
        <v>71402095</v>
      </c>
      <c r="E83" s="254">
        <f t="shared" si="5"/>
        <v>1.395601337939607E-2</v>
      </c>
      <c r="F83" s="267">
        <v>226369925</v>
      </c>
      <c r="G83" s="254">
        <f t="shared" si="6"/>
        <v>6.4364563730258756E-2</v>
      </c>
      <c r="H83" s="267">
        <v>1953384</v>
      </c>
      <c r="I83" s="254">
        <f t="shared" si="7"/>
        <v>0.18018833383882751</v>
      </c>
      <c r="J83" s="267">
        <v>266101</v>
      </c>
      <c r="K83" s="254">
        <f t="shared" si="8"/>
        <v>0.47381101394050501</v>
      </c>
      <c r="L83" s="267">
        <v>1675432</v>
      </c>
      <c r="M83" s="254">
        <f t="shared" si="9"/>
        <v>0.14172787816713722</v>
      </c>
      <c r="N83" s="267">
        <v>11851</v>
      </c>
      <c r="O83" s="254">
        <f t="shared" si="10"/>
        <v>0.65980392156862744</v>
      </c>
    </row>
    <row r="84" spans="1:15" ht="26.5" customHeight="1" x14ac:dyDescent="0.35">
      <c r="A84" s="236" t="s">
        <v>699</v>
      </c>
      <c r="B84" s="267">
        <v>232896290</v>
      </c>
      <c r="C84" s="254">
        <f t="shared" si="5"/>
        <v>9.2010792576944722E-2</v>
      </c>
      <c r="D84" s="267">
        <v>72085823</v>
      </c>
      <c r="E84" s="254">
        <f t="shared" si="5"/>
        <v>2.4488950213034703E-2</v>
      </c>
      <c r="F84" s="267">
        <v>230887159</v>
      </c>
      <c r="G84" s="254">
        <f t="shared" ref="G84:G115" si="11">(F84-F72)/F72</f>
        <v>9.1103788521153917E-2</v>
      </c>
      <c r="H84" s="267">
        <v>2009131</v>
      </c>
      <c r="I84" s="254">
        <f t="shared" ref="I84:I115" si="12">(H84-H72)/H72</f>
        <v>0.20734733220078036</v>
      </c>
      <c r="J84" s="267">
        <v>270277</v>
      </c>
      <c r="K84" s="254">
        <f t="shared" ref="K84:K115" si="13">(J84-J72)/J72</f>
        <v>0.45375868671873321</v>
      </c>
      <c r="L84" s="267">
        <v>1727105</v>
      </c>
      <c r="M84" s="254">
        <f t="shared" ref="M84:M115" si="14">(L84-L72)/L72</f>
        <v>0.17415932380148871</v>
      </c>
      <c r="N84" s="267">
        <v>11749</v>
      </c>
      <c r="O84" s="254">
        <f t="shared" ref="O84:O115" si="15">(N84-N72)/N72</f>
        <v>0.62234189450428057</v>
      </c>
    </row>
    <row r="85" spans="1:15" ht="26.5" customHeight="1" x14ac:dyDescent="0.35">
      <c r="A85" s="236" t="s">
        <v>700</v>
      </c>
      <c r="B85" s="267">
        <v>234525099</v>
      </c>
      <c r="C85" s="254">
        <f t="shared" ref="C85:E131" si="16">(B85-B73)/B73</f>
        <v>9.4145680426412692E-2</v>
      </c>
      <c r="D85" s="267">
        <v>72255512</v>
      </c>
      <c r="E85" s="254">
        <f t="shared" si="16"/>
        <v>2.6830009002729242E-2</v>
      </c>
      <c r="F85" s="267">
        <v>232477128</v>
      </c>
      <c r="G85" s="254">
        <f t="shared" si="11"/>
        <v>9.3172232640251165E-2</v>
      </c>
      <c r="H85" s="267">
        <v>2047971</v>
      </c>
      <c r="I85" s="254">
        <f t="shared" si="12"/>
        <v>0.21718284746367122</v>
      </c>
      <c r="J85" s="267">
        <v>258416</v>
      </c>
      <c r="K85" s="254">
        <f t="shared" si="13"/>
        <v>0.26839276511154198</v>
      </c>
      <c r="L85" s="267">
        <v>1777806</v>
      </c>
      <c r="M85" s="254">
        <f t="shared" si="14"/>
        <v>0.20809908852635922</v>
      </c>
      <c r="N85" s="267">
        <v>11749</v>
      </c>
      <c r="O85" s="254">
        <f t="shared" si="15"/>
        <v>0.62234189450428057</v>
      </c>
    </row>
    <row r="86" spans="1:15" ht="26.5" customHeight="1" x14ac:dyDescent="0.35">
      <c r="A86" s="236" t="s">
        <v>701</v>
      </c>
      <c r="B86" s="267">
        <v>236028896</v>
      </c>
      <c r="C86" s="254">
        <f t="shared" si="16"/>
        <v>9.3938824298499465E-2</v>
      </c>
      <c r="D86" s="267">
        <v>72393679</v>
      </c>
      <c r="E86" s="254">
        <f t="shared" si="16"/>
        <v>2.897081497269045E-2</v>
      </c>
      <c r="F86" s="267">
        <v>233935462</v>
      </c>
      <c r="G86" s="254">
        <f t="shared" si="11"/>
        <v>9.2871625465656721E-2</v>
      </c>
      <c r="H86" s="267">
        <v>2093434</v>
      </c>
      <c r="I86" s="254">
        <f t="shared" si="12"/>
        <v>0.22793359857769893</v>
      </c>
      <c r="J86" s="267">
        <v>247290</v>
      </c>
      <c r="K86" s="254">
        <f t="shared" si="13"/>
        <v>0.14588498056133489</v>
      </c>
      <c r="L86" s="267">
        <v>1836699</v>
      </c>
      <c r="M86" s="254">
        <f t="shared" si="14"/>
        <v>0.24070769081117888</v>
      </c>
      <c r="N86" s="267">
        <v>9445</v>
      </c>
      <c r="O86" s="254">
        <f t="shared" si="15"/>
        <v>8.9137453874538738E-2</v>
      </c>
    </row>
    <row r="87" spans="1:15" ht="26.5" customHeight="1" x14ac:dyDescent="0.35">
      <c r="A87" s="236" t="s">
        <v>702</v>
      </c>
      <c r="B87" s="267">
        <v>237388567</v>
      </c>
      <c r="C87" s="254">
        <f t="shared" si="16"/>
        <v>9.1171458117608975E-2</v>
      </c>
      <c r="D87" s="267">
        <v>72462105</v>
      </c>
      <c r="E87" s="254">
        <f t="shared" si="16"/>
        <v>2.6580333853607155E-2</v>
      </c>
      <c r="F87" s="267">
        <v>235233709</v>
      </c>
      <c r="G87" s="254">
        <f t="shared" si="11"/>
        <v>8.9864991749625533E-2</v>
      </c>
      <c r="H87" s="267">
        <v>2154858</v>
      </c>
      <c r="I87" s="254">
        <f t="shared" si="12"/>
        <v>0.25546088646623022</v>
      </c>
      <c r="J87" s="267">
        <v>237501</v>
      </c>
      <c r="K87" s="254">
        <f t="shared" si="13"/>
        <v>3.4502134332258905E-2</v>
      </c>
      <c r="L87" s="267">
        <v>1909689</v>
      </c>
      <c r="M87" s="254">
        <f t="shared" si="14"/>
        <v>0.28956625026926613</v>
      </c>
      <c r="N87" s="267">
        <v>7668</v>
      </c>
      <c r="O87" s="254">
        <f t="shared" si="15"/>
        <v>0.29286798179059181</v>
      </c>
    </row>
    <row r="88" spans="1:15" ht="26.5" customHeight="1" x14ac:dyDescent="0.35">
      <c r="A88" s="236" t="s">
        <v>703</v>
      </c>
      <c r="B88" s="267">
        <v>238892690</v>
      </c>
      <c r="C88" s="254">
        <f t="shared" si="16"/>
        <v>9.0141184722017431E-2</v>
      </c>
      <c r="D88" s="267">
        <v>72574605</v>
      </c>
      <c r="E88" s="254">
        <f t="shared" si="16"/>
        <v>2.7329113223085091E-2</v>
      </c>
      <c r="F88" s="267">
        <v>236684988</v>
      </c>
      <c r="G88" s="254">
        <f t="shared" si="11"/>
        <v>8.8669418266475925E-2</v>
      </c>
      <c r="H88" s="267">
        <v>2207702</v>
      </c>
      <c r="I88" s="254">
        <f t="shared" si="12"/>
        <v>0.2749219380274272</v>
      </c>
      <c r="J88" s="267">
        <v>227660</v>
      </c>
      <c r="K88" s="254">
        <f t="shared" si="13"/>
        <v>-5.4312833613724638E-2</v>
      </c>
      <c r="L88" s="267">
        <v>1974666</v>
      </c>
      <c r="M88" s="254">
        <f t="shared" si="14"/>
        <v>0.33244308830902253</v>
      </c>
      <c r="N88" s="267">
        <v>5376</v>
      </c>
      <c r="O88" s="254">
        <f t="shared" si="15"/>
        <v>-0.39683608212722987</v>
      </c>
    </row>
    <row r="89" spans="1:15" ht="26.5" customHeight="1" x14ac:dyDescent="0.35">
      <c r="A89" s="236" t="s">
        <v>704</v>
      </c>
      <c r="B89" s="267">
        <v>240318011</v>
      </c>
      <c r="C89" s="254">
        <f t="shared" si="16"/>
        <v>8.9326841208320781E-2</v>
      </c>
      <c r="D89" s="267">
        <v>72709761</v>
      </c>
      <c r="E89" s="254">
        <f t="shared" si="16"/>
        <v>2.8181616018338827E-2</v>
      </c>
      <c r="F89" s="267">
        <v>238085177</v>
      </c>
      <c r="G89" s="254">
        <f t="shared" si="11"/>
        <v>8.7898490932818221E-2</v>
      </c>
      <c r="H89" s="267">
        <v>2232834</v>
      </c>
      <c r="I89" s="254">
        <f t="shared" si="12"/>
        <v>0.26665637987313207</v>
      </c>
      <c r="J89" s="267">
        <v>211600</v>
      </c>
      <c r="K89" s="254">
        <f t="shared" si="13"/>
        <v>-0.16302765647743814</v>
      </c>
      <c r="L89" s="267">
        <v>2018767</v>
      </c>
      <c r="M89" s="254">
        <f t="shared" si="14"/>
        <v>0.34751558599329835</v>
      </c>
      <c r="N89" s="267">
        <v>2467</v>
      </c>
      <c r="O89" s="254">
        <f t="shared" si="15"/>
        <v>-0.79132126543732029</v>
      </c>
    </row>
    <row r="90" spans="1:15" ht="26.5" customHeight="1" x14ac:dyDescent="0.35">
      <c r="A90" s="236" t="s">
        <v>705</v>
      </c>
      <c r="B90" s="267">
        <v>241215107</v>
      </c>
      <c r="C90" s="254">
        <f t="shared" si="16"/>
        <v>8.7071761842288806E-2</v>
      </c>
      <c r="D90" s="267">
        <v>72882024</v>
      </c>
      <c r="E90" s="254">
        <f t="shared" si="16"/>
        <v>3.154971150246761E-2</v>
      </c>
      <c r="F90" s="267">
        <v>238942594</v>
      </c>
      <c r="G90" s="254">
        <f t="shared" si="11"/>
        <v>8.5562430381523169E-2</v>
      </c>
      <c r="H90" s="267">
        <v>2272513</v>
      </c>
      <c r="I90" s="254">
        <f t="shared" si="12"/>
        <v>0.27320069337917019</v>
      </c>
      <c r="J90" s="267">
        <v>211327</v>
      </c>
      <c r="K90" s="254">
        <f t="shared" si="13"/>
        <v>-0.17741508567335912</v>
      </c>
      <c r="L90" s="267">
        <v>2058701</v>
      </c>
      <c r="M90" s="254">
        <f t="shared" si="14"/>
        <v>0.35781112010294219</v>
      </c>
      <c r="N90" s="267">
        <v>2485</v>
      </c>
      <c r="O90" s="254">
        <f t="shared" si="15"/>
        <v>-0.78913873568095039</v>
      </c>
    </row>
    <row r="91" spans="1:15" ht="26.5" customHeight="1" x14ac:dyDescent="0.35">
      <c r="A91" s="236" t="s">
        <v>706</v>
      </c>
      <c r="B91" s="267">
        <v>241847960</v>
      </c>
      <c r="C91" s="254">
        <f t="shared" si="16"/>
        <v>8.4643333188339262E-2</v>
      </c>
      <c r="D91" s="267">
        <v>73063358</v>
      </c>
      <c r="E91" s="254">
        <f t="shared" si="16"/>
        <v>3.2297516681272787E-2</v>
      </c>
      <c r="F91" s="267">
        <v>239568896</v>
      </c>
      <c r="G91" s="254">
        <f t="shared" si="11"/>
        <v>8.3258015799217114E-2</v>
      </c>
      <c r="H91" s="267">
        <v>2279064</v>
      </c>
      <c r="I91" s="254">
        <f t="shared" si="12"/>
        <v>0.25309498622129067</v>
      </c>
      <c r="J91" s="267">
        <v>211032</v>
      </c>
      <c r="K91" s="254">
        <f t="shared" si="13"/>
        <v>-0.18447412353923207</v>
      </c>
      <c r="L91" s="267">
        <v>2065547</v>
      </c>
      <c r="M91" s="254">
        <f t="shared" si="14"/>
        <v>0.3341465273579397</v>
      </c>
      <c r="N91" s="267">
        <v>2485</v>
      </c>
      <c r="O91" s="254">
        <f t="shared" si="15"/>
        <v>-0.78876232573954441</v>
      </c>
    </row>
    <row r="92" spans="1:15" ht="26.5" customHeight="1" x14ac:dyDescent="0.35">
      <c r="A92" s="236" t="s">
        <v>707</v>
      </c>
      <c r="B92" s="267">
        <v>242182535</v>
      </c>
      <c r="C92" s="254">
        <f t="shared" si="16"/>
        <v>7.7057235057578305E-2</v>
      </c>
      <c r="D92" s="267">
        <v>73212046</v>
      </c>
      <c r="E92" s="254">
        <f t="shared" si="16"/>
        <v>3.0553806615936759E-2</v>
      </c>
      <c r="F92" s="267">
        <v>239904643</v>
      </c>
      <c r="G92" s="254">
        <f t="shared" si="11"/>
        <v>7.5811860012796398E-2</v>
      </c>
      <c r="H92" s="267">
        <v>2277892</v>
      </c>
      <c r="I92" s="254">
        <f t="shared" si="12"/>
        <v>0.226602709423534</v>
      </c>
      <c r="J92" s="267">
        <v>209850</v>
      </c>
      <c r="K92" s="254">
        <f t="shared" si="13"/>
        <v>-0.19713363124387856</v>
      </c>
      <c r="L92" s="267">
        <v>2065571</v>
      </c>
      <c r="M92" s="254">
        <f t="shared" si="14"/>
        <v>0.30411430606204481</v>
      </c>
      <c r="N92" s="267">
        <v>2471</v>
      </c>
      <c r="O92" s="254">
        <f t="shared" si="15"/>
        <v>-0.79077053344623205</v>
      </c>
    </row>
    <row r="93" spans="1:15" ht="26.5" customHeight="1" x14ac:dyDescent="0.35">
      <c r="A93" s="236" t="s">
        <v>708</v>
      </c>
      <c r="B93" s="267">
        <v>242457359</v>
      </c>
      <c r="C93" s="254">
        <f t="shared" si="16"/>
        <v>7.1242639798952345E-2</v>
      </c>
      <c r="D93" s="267">
        <v>73215838</v>
      </c>
      <c r="E93" s="254">
        <f t="shared" si="16"/>
        <v>2.7312562994347735E-2</v>
      </c>
      <c r="F93" s="267">
        <v>240171402</v>
      </c>
      <c r="G93" s="254">
        <f t="shared" si="11"/>
        <v>7.0096217471439196E-2</v>
      </c>
      <c r="H93" s="267">
        <v>2285957</v>
      </c>
      <c r="I93" s="254">
        <f t="shared" si="12"/>
        <v>0.20711238079144972</v>
      </c>
      <c r="J93" s="267">
        <v>207737</v>
      </c>
      <c r="K93" s="254">
        <f t="shared" si="13"/>
        <v>-0.21274765420121572</v>
      </c>
      <c r="L93" s="267">
        <v>2075716</v>
      </c>
      <c r="M93" s="254">
        <f t="shared" si="14"/>
        <v>0.28284717320929958</v>
      </c>
      <c r="N93" s="267">
        <v>2504</v>
      </c>
      <c r="O93" s="254">
        <f t="shared" si="15"/>
        <v>-0.78797629127857749</v>
      </c>
    </row>
    <row r="94" spans="1:15" ht="26.5" customHeight="1" x14ac:dyDescent="0.35">
      <c r="A94" s="236" t="s">
        <v>709</v>
      </c>
      <c r="B94" s="267">
        <v>242743108</v>
      </c>
      <c r="C94" s="254">
        <f t="shared" si="16"/>
        <v>6.7452391392991001E-2</v>
      </c>
      <c r="D94" s="267">
        <v>73283887</v>
      </c>
      <c r="E94" s="254">
        <f t="shared" si="16"/>
        <v>2.6903414389054373E-2</v>
      </c>
      <c r="F94" s="267">
        <v>240448976</v>
      </c>
      <c r="G94" s="254">
        <f t="shared" si="11"/>
        <v>6.6393361309606339E-2</v>
      </c>
      <c r="H94" s="267">
        <v>2294132</v>
      </c>
      <c r="I94" s="254">
        <f t="shared" si="12"/>
        <v>0.19146845490909734</v>
      </c>
      <c r="J94" s="267">
        <v>205909</v>
      </c>
      <c r="K94" s="254">
        <f t="shared" si="13"/>
        <v>-0.22524193669762052</v>
      </c>
      <c r="L94" s="267">
        <v>2085738</v>
      </c>
      <c r="M94" s="254">
        <f t="shared" si="14"/>
        <v>0.2657383015250846</v>
      </c>
      <c r="N94" s="267">
        <v>2485</v>
      </c>
      <c r="O94" s="254">
        <f t="shared" si="15"/>
        <v>-0.79031305375073835</v>
      </c>
    </row>
    <row r="95" spans="1:15" ht="26.5" customHeight="1" x14ac:dyDescent="0.35">
      <c r="A95" s="236" t="s">
        <v>710</v>
      </c>
      <c r="B95" s="267">
        <v>243471187</v>
      </c>
      <c r="C95" s="254">
        <f t="shared" si="16"/>
        <v>6.6343984179030965E-2</v>
      </c>
      <c r="D95" s="267">
        <v>73583994</v>
      </c>
      <c r="E95" s="254">
        <f t="shared" si="16"/>
        <v>3.0557912901575227E-2</v>
      </c>
      <c r="F95" s="267">
        <v>241160335</v>
      </c>
      <c r="G95" s="254">
        <f t="shared" si="11"/>
        <v>6.5337345497640642E-2</v>
      </c>
      <c r="H95" s="267">
        <v>2310852</v>
      </c>
      <c r="I95" s="254">
        <f t="shared" si="12"/>
        <v>0.18299934882235136</v>
      </c>
      <c r="J95" s="267">
        <v>204129</v>
      </c>
      <c r="K95" s="254">
        <f t="shared" si="13"/>
        <v>-0.23288901582481839</v>
      </c>
      <c r="L95" s="267">
        <v>2104130</v>
      </c>
      <c r="M95" s="254">
        <f t="shared" si="14"/>
        <v>0.25587311212869279</v>
      </c>
      <c r="N95" s="267">
        <v>2593</v>
      </c>
      <c r="O95" s="254">
        <f t="shared" si="15"/>
        <v>-0.78119989874272211</v>
      </c>
    </row>
    <row r="96" spans="1:15" ht="26.5" customHeight="1" x14ac:dyDescent="0.35">
      <c r="A96" s="236" t="s">
        <v>711</v>
      </c>
      <c r="B96" s="267">
        <v>243377986</v>
      </c>
      <c r="C96" s="254">
        <f t="shared" si="16"/>
        <v>4.5005852175661533E-2</v>
      </c>
      <c r="D96" s="267">
        <v>73385387</v>
      </c>
      <c r="E96" s="254">
        <f t="shared" si="16"/>
        <v>1.8028010861442199E-2</v>
      </c>
      <c r="F96" s="267">
        <v>241069598</v>
      </c>
      <c r="G96" s="254">
        <f t="shared" si="11"/>
        <v>4.4101365550606474E-2</v>
      </c>
      <c r="H96" s="267">
        <v>2308388</v>
      </c>
      <c r="I96" s="254">
        <f t="shared" si="12"/>
        <v>0.14894847573403625</v>
      </c>
      <c r="J96" s="267">
        <v>187849</v>
      </c>
      <c r="K96" s="254">
        <f t="shared" si="13"/>
        <v>-0.30497600609744818</v>
      </c>
      <c r="L96" s="267">
        <v>2117946</v>
      </c>
      <c r="M96" s="254">
        <f t="shared" si="14"/>
        <v>0.22629834318121944</v>
      </c>
      <c r="N96" s="267">
        <v>2593</v>
      </c>
      <c r="O96" s="254">
        <f t="shared" si="15"/>
        <v>-0.77930036598859476</v>
      </c>
    </row>
    <row r="97" spans="1:15" ht="26.5" customHeight="1" x14ac:dyDescent="0.35">
      <c r="A97" s="236" t="s">
        <v>712</v>
      </c>
      <c r="B97" s="267">
        <v>243944623</v>
      </c>
      <c r="C97" s="254">
        <f t="shared" si="16"/>
        <v>4.0164246983219479E-2</v>
      </c>
      <c r="D97" s="267">
        <v>73514964</v>
      </c>
      <c r="E97" s="254">
        <f t="shared" si="16"/>
        <v>1.743053180496458E-2</v>
      </c>
      <c r="F97" s="267">
        <v>241611325</v>
      </c>
      <c r="G97" s="254">
        <f t="shared" si="11"/>
        <v>3.9290734011476605E-2</v>
      </c>
      <c r="H97" s="267">
        <v>2333298</v>
      </c>
      <c r="I97" s="254">
        <f t="shared" si="12"/>
        <v>0.13932179703716507</v>
      </c>
      <c r="J97" s="267">
        <v>180246</v>
      </c>
      <c r="K97" s="254">
        <f t="shared" si="13"/>
        <v>-0.30249674942728005</v>
      </c>
      <c r="L97" s="267">
        <v>2150459</v>
      </c>
      <c r="M97" s="254">
        <f t="shared" si="14"/>
        <v>0.20961398487799007</v>
      </c>
      <c r="N97" s="267">
        <v>2593</v>
      </c>
      <c r="O97" s="254">
        <f t="shared" si="15"/>
        <v>-0.77930036598859476</v>
      </c>
    </row>
    <row r="98" spans="1:15" ht="26.5" customHeight="1" x14ac:dyDescent="0.35">
      <c r="A98" s="236" t="s">
        <v>713</v>
      </c>
      <c r="B98" s="267">
        <v>244965565</v>
      </c>
      <c r="C98" s="254">
        <f t="shared" si="16"/>
        <v>3.7862605602324219E-2</v>
      </c>
      <c r="D98" s="267">
        <v>73835696</v>
      </c>
      <c r="E98" s="254">
        <f t="shared" si="16"/>
        <v>1.9919100948026139E-2</v>
      </c>
      <c r="F98" s="267">
        <v>242605879</v>
      </c>
      <c r="G98" s="254">
        <f t="shared" si="11"/>
        <v>3.7063286283633222E-2</v>
      </c>
      <c r="H98" s="267">
        <v>2359686</v>
      </c>
      <c r="I98" s="254">
        <f t="shared" si="12"/>
        <v>0.12718432967077062</v>
      </c>
      <c r="J98" s="267">
        <v>173456</v>
      </c>
      <c r="K98" s="254">
        <f t="shared" si="13"/>
        <v>-0.29857252618383273</v>
      </c>
      <c r="L98" s="267">
        <v>2183495</v>
      </c>
      <c r="M98" s="254">
        <f t="shared" si="14"/>
        <v>0.18881482485698528</v>
      </c>
      <c r="N98" s="267">
        <v>2735</v>
      </c>
      <c r="O98" s="254">
        <f t="shared" si="15"/>
        <v>-0.71042879830598205</v>
      </c>
    </row>
    <row r="99" spans="1:15" ht="26.5" customHeight="1" x14ac:dyDescent="0.35">
      <c r="A99" s="236" t="s">
        <v>714</v>
      </c>
      <c r="B99" s="267">
        <v>245548412</v>
      </c>
      <c r="C99" s="254">
        <f t="shared" si="16"/>
        <v>3.4373369800913788E-2</v>
      </c>
      <c r="D99" s="267">
        <v>74101181</v>
      </c>
      <c r="E99" s="254">
        <f t="shared" si="16"/>
        <v>2.2619767946294136E-2</v>
      </c>
      <c r="F99" s="267">
        <v>243160154</v>
      </c>
      <c r="G99" s="254">
        <f t="shared" si="11"/>
        <v>3.3696042262378309E-2</v>
      </c>
      <c r="H99" s="267">
        <v>2388258</v>
      </c>
      <c r="I99" s="254">
        <f t="shared" si="12"/>
        <v>0.10831340162553635</v>
      </c>
      <c r="J99" s="267">
        <v>163017</v>
      </c>
      <c r="K99" s="254">
        <f t="shared" si="13"/>
        <v>-0.31361552161885636</v>
      </c>
      <c r="L99" s="267">
        <v>2222461</v>
      </c>
      <c r="M99" s="254">
        <f t="shared" si="14"/>
        <v>0.16378164193227274</v>
      </c>
      <c r="N99" s="267">
        <v>2780</v>
      </c>
      <c r="O99" s="254">
        <f t="shared" si="15"/>
        <v>-0.63745435576421494</v>
      </c>
    </row>
    <row r="100" spans="1:15" ht="26.5" customHeight="1" x14ac:dyDescent="0.35">
      <c r="A100" s="236" t="s">
        <v>715</v>
      </c>
      <c r="B100" s="267">
        <v>246038434</v>
      </c>
      <c r="C100" s="254">
        <f t="shared" si="16"/>
        <v>2.9911940796514117E-2</v>
      </c>
      <c r="D100" s="267">
        <v>74278095</v>
      </c>
      <c r="E100" s="254">
        <f t="shared" si="16"/>
        <v>2.3472260028146209E-2</v>
      </c>
      <c r="F100" s="267">
        <v>243618407</v>
      </c>
      <c r="G100" s="254">
        <f t="shared" si="11"/>
        <v>2.9293868861678715E-2</v>
      </c>
      <c r="H100" s="267">
        <v>2420027</v>
      </c>
      <c r="I100" s="254">
        <f t="shared" si="12"/>
        <v>9.6174664877777885E-2</v>
      </c>
      <c r="J100" s="267">
        <v>152747</v>
      </c>
      <c r="K100" s="254">
        <f t="shared" si="13"/>
        <v>-0.32905648774488272</v>
      </c>
      <c r="L100" s="267">
        <v>2264581</v>
      </c>
      <c r="M100" s="254">
        <f t="shared" si="14"/>
        <v>0.14681723390183454</v>
      </c>
      <c r="N100" s="267">
        <v>2699</v>
      </c>
      <c r="O100" s="254">
        <f t="shared" si="15"/>
        <v>-0.49795386904761907</v>
      </c>
    </row>
    <row r="101" spans="1:15" ht="26.5" customHeight="1" x14ac:dyDescent="0.35">
      <c r="A101" s="236" t="s">
        <v>716</v>
      </c>
      <c r="B101" s="267">
        <v>246401305</v>
      </c>
      <c r="C101" s="254">
        <f t="shared" si="16"/>
        <v>2.5313516763418951E-2</v>
      </c>
      <c r="D101" s="267">
        <v>74309290</v>
      </c>
      <c r="E101" s="254">
        <f t="shared" si="16"/>
        <v>2.1998820763556078E-2</v>
      </c>
      <c r="F101" s="267">
        <v>243945098</v>
      </c>
      <c r="G101" s="254">
        <f t="shared" si="11"/>
        <v>2.4612708249367409E-2</v>
      </c>
      <c r="H101" s="267">
        <v>2456207</v>
      </c>
      <c r="I101" s="254">
        <f t="shared" si="12"/>
        <v>0.100040128374971</v>
      </c>
      <c r="J101" s="267">
        <v>150655</v>
      </c>
      <c r="K101" s="254">
        <f t="shared" si="13"/>
        <v>-0.28801984877126652</v>
      </c>
      <c r="L101" s="267">
        <v>2302853</v>
      </c>
      <c r="M101" s="254">
        <f t="shared" si="14"/>
        <v>0.14072253013844591</v>
      </c>
      <c r="N101" s="267">
        <v>2699</v>
      </c>
      <c r="O101" s="254">
        <f t="shared" si="15"/>
        <v>9.4041345764085932E-2</v>
      </c>
    </row>
    <row r="102" spans="1:15" ht="26.5" customHeight="1" x14ac:dyDescent="0.35">
      <c r="A102" s="236" t="s">
        <v>717</v>
      </c>
      <c r="B102" s="267">
        <v>247431409</v>
      </c>
      <c r="C102" s="254">
        <f t="shared" si="16"/>
        <v>2.5770782258675035E-2</v>
      </c>
      <c r="D102" s="267">
        <v>74588211</v>
      </c>
      <c r="E102" s="254">
        <f t="shared" si="16"/>
        <v>2.341025820029367E-2</v>
      </c>
      <c r="F102" s="267">
        <v>244955598</v>
      </c>
      <c r="G102" s="254">
        <f t="shared" si="11"/>
        <v>2.5165057009467303E-2</v>
      </c>
      <c r="H102" s="267">
        <v>2475811</v>
      </c>
      <c r="I102" s="254">
        <f t="shared" si="12"/>
        <v>8.9459554246774389E-2</v>
      </c>
      <c r="J102" s="267">
        <v>137227</v>
      </c>
      <c r="K102" s="254">
        <f t="shared" si="13"/>
        <v>-0.35064142300794504</v>
      </c>
      <c r="L102" s="267">
        <v>2335903</v>
      </c>
      <c r="M102" s="254">
        <f t="shared" si="14"/>
        <v>0.13464898496673389</v>
      </c>
      <c r="N102" s="267">
        <v>2681</v>
      </c>
      <c r="O102" s="254">
        <f t="shared" si="15"/>
        <v>7.8873239436619724E-2</v>
      </c>
    </row>
    <row r="103" spans="1:15" ht="26.5" customHeight="1" x14ac:dyDescent="0.35">
      <c r="A103" s="236" t="s">
        <v>718</v>
      </c>
      <c r="B103" s="267">
        <v>248318892</v>
      </c>
      <c r="C103" s="254">
        <f t="shared" si="16"/>
        <v>2.6756198398365651E-2</v>
      </c>
      <c r="D103" s="267">
        <v>74811337</v>
      </c>
      <c r="E103" s="254">
        <f t="shared" si="16"/>
        <v>2.3924153609255136E-2</v>
      </c>
      <c r="F103" s="267">
        <v>245837326</v>
      </c>
      <c r="G103" s="254">
        <f t="shared" si="11"/>
        <v>2.6165458474208605E-2</v>
      </c>
      <c r="H103" s="267">
        <v>2481566</v>
      </c>
      <c r="I103" s="254">
        <f t="shared" si="12"/>
        <v>8.8853143220199174E-2</v>
      </c>
      <c r="J103" s="267">
        <v>136510</v>
      </c>
      <c r="K103" s="254">
        <f t="shared" si="13"/>
        <v>-0.35313127866863792</v>
      </c>
      <c r="L103" s="267">
        <v>2342375</v>
      </c>
      <c r="M103" s="254">
        <f t="shared" si="14"/>
        <v>0.13402164172492806</v>
      </c>
      <c r="N103" s="267">
        <v>2681</v>
      </c>
      <c r="O103" s="254">
        <f t="shared" si="15"/>
        <v>7.8873239436619724E-2</v>
      </c>
    </row>
    <row r="104" spans="1:15" ht="26.5" customHeight="1" x14ac:dyDescent="0.35">
      <c r="A104" s="236" t="s">
        <v>719</v>
      </c>
      <c r="B104" s="267">
        <v>249076912</v>
      </c>
      <c r="C104" s="254">
        <f t="shared" si="16"/>
        <v>2.8467688638241399E-2</v>
      </c>
      <c r="D104" s="267">
        <v>74996059</v>
      </c>
      <c r="E104" s="254">
        <f t="shared" si="16"/>
        <v>2.4367752268526957E-2</v>
      </c>
      <c r="F104" s="267">
        <v>246588361</v>
      </c>
      <c r="G104" s="254">
        <f t="shared" si="11"/>
        <v>2.7859894316426381E-2</v>
      </c>
      <c r="H104" s="267">
        <v>2488551</v>
      </c>
      <c r="I104" s="254">
        <f t="shared" si="12"/>
        <v>9.2479801500685715E-2</v>
      </c>
      <c r="J104" s="267">
        <v>136117</v>
      </c>
      <c r="K104" s="254">
        <f t="shared" si="13"/>
        <v>-0.35136049559208959</v>
      </c>
      <c r="L104" s="267">
        <v>2349785</v>
      </c>
      <c r="M104" s="254">
        <f t="shared" si="14"/>
        <v>0.1375958512198322</v>
      </c>
      <c r="N104" s="267">
        <v>2649</v>
      </c>
      <c r="O104" s="254">
        <f t="shared" si="15"/>
        <v>7.2035613112100369E-2</v>
      </c>
    </row>
    <row r="105" spans="1:15" ht="26.5" customHeight="1" x14ac:dyDescent="0.35">
      <c r="A105" s="236" t="s">
        <v>720</v>
      </c>
      <c r="B105" s="267">
        <v>249777665</v>
      </c>
      <c r="C105" s="254">
        <f t="shared" si="16"/>
        <v>3.0192137826594079E-2</v>
      </c>
      <c r="D105" s="267">
        <v>75189324</v>
      </c>
      <c r="E105" s="254">
        <f t="shared" si="16"/>
        <v>2.6954359246697417E-2</v>
      </c>
      <c r="F105" s="267">
        <v>247282091</v>
      </c>
      <c r="G105" s="254">
        <f t="shared" si="11"/>
        <v>2.9606726449471283E-2</v>
      </c>
      <c r="H105" s="267">
        <v>2495574</v>
      </c>
      <c r="I105" s="254">
        <f t="shared" si="12"/>
        <v>9.1697700350444042E-2</v>
      </c>
      <c r="J105" s="267">
        <v>135572</v>
      </c>
      <c r="K105" s="254">
        <f t="shared" si="13"/>
        <v>-0.34738635871318063</v>
      </c>
      <c r="L105" s="267">
        <v>2357020</v>
      </c>
      <c r="M105" s="254">
        <f t="shared" si="14"/>
        <v>0.1355214297138915</v>
      </c>
      <c r="N105" s="267">
        <v>2982</v>
      </c>
      <c r="O105" s="254">
        <f t="shared" si="15"/>
        <v>0.19089456869009586</v>
      </c>
    </row>
    <row r="106" spans="1:15" ht="26.5" customHeight="1" x14ac:dyDescent="0.35">
      <c r="A106" s="236" t="s">
        <v>721</v>
      </c>
      <c r="B106" s="267">
        <v>250493834</v>
      </c>
      <c r="C106" s="254">
        <f t="shared" si="16"/>
        <v>3.1929746899343484E-2</v>
      </c>
      <c r="D106" s="267">
        <v>75349721</v>
      </c>
      <c r="E106" s="254">
        <f t="shared" si="16"/>
        <v>2.8189470899653561E-2</v>
      </c>
      <c r="F106" s="267">
        <v>247988986</v>
      </c>
      <c r="G106" s="254">
        <f t="shared" si="11"/>
        <v>3.1358045791802416E-2</v>
      </c>
      <c r="H106" s="267">
        <v>2504848</v>
      </c>
      <c r="I106" s="254">
        <f t="shared" si="12"/>
        <v>9.1849989451348049E-2</v>
      </c>
      <c r="J106" s="267">
        <v>135145</v>
      </c>
      <c r="K106" s="254">
        <f t="shared" si="13"/>
        <v>-0.34366637689464763</v>
      </c>
      <c r="L106" s="267">
        <v>2366743</v>
      </c>
      <c r="M106" s="254">
        <f t="shared" si="14"/>
        <v>0.1347268928312185</v>
      </c>
      <c r="N106" s="267">
        <v>2960</v>
      </c>
      <c r="O106" s="254">
        <f t="shared" si="15"/>
        <v>0.19114688128772636</v>
      </c>
    </row>
    <row r="107" spans="1:15" ht="26.5" customHeight="1" x14ac:dyDescent="0.35">
      <c r="A107" s="236" t="s">
        <v>722</v>
      </c>
      <c r="B107" s="267">
        <v>251108873</v>
      </c>
      <c r="C107" s="254">
        <f t="shared" si="16"/>
        <v>3.1369978904321028E-2</v>
      </c>
      <c r="D107" s="267">
        <v>75425230</v>
      </c>
      <c r="E107" s="254">
        <f t="shared" si="16"/>
        <v>2.5022235134450573E-2</v>
      </c>
      <c r="F107" s="267">
        <v>248602229</v>
      </c>
      <c r="G107" s="254">
        <f t="shared" si="11"/>
        <v>3.0858698218345068E-2</v>
      </c>
      <c r="H107" s="267">
        <v>2506644</v>
      </c>
      <c r="I107" s="254">
        <f t="shared" si="12"/>
        <v>8.4727191529358009E-2</v>
      </c>
      <c r="J107" s="267">
        <v>134136</v>
      </c>
      <c r="K107" s="254">
        <f t="shared" si="13"/>
        <v>-0.34288611613244568</v>
      </c>
      <c r="L107" s="267">
        <v>2369656</v>
      </c>
      <c r="M107" s="254">
        <f t="shared" si="14"/>
        <v>0.12619277326020731</v>
      </c>
      <c r="N107" s="267">
        <v>2852</v>
      </c>
      <c r="O107" s="254">
        <f t="shared" si="15"/>
        <v>9.9884303895102194E-2</v>
      </c>
    </row>
    <row r="108" spans="1:15" ht="26.5" customHeight="1" x14ac:dyDescent="0.35">
      <c r="A108" s="236" t="s">
        <v>723</v>
      </c>
      <c r="B108" s="267">
        <v>252066393</v>
      </c>
      <c r="C108" s="254">
        <f t="shared" si="16"/>
        <v>3.5699231236139821E-2</v>
      </c>
      <c r="D108" s="267">
        <v>75667172</v>
      </c>
      <c r="E108" s="254">
        <f t="shared" si="16"/>
        <v>3.1093179354630917E-2</v>
      </c>
      <c r="F108" s="267">
        <v>249533546</v>
      </c>
      <c r="G108" s="254">
        <f t="shared" si="11"/>
        <v>3.5109976829181093E-2</v>
      </c>
      <c r="H108" s="267">
        <v>2532847</v>
      </c>
      <c r="I108" s="254">
        <f t="shared" si="12"/>
        <v>9.7236253177542073E-2</v>
      </c>
      <c r="J108" s="267">
        <v>139778</v>
      </c>
      <c r="K108" s="254">
        <f t="shared" si="13"/>
        <v>-0.25590234709793502</v>
      </c>
      <c r="L108" s="267">
        <v>2390217</v>
      </c>
      <c r="M108" s="254">
        <f t="shared" si="14"/>
        <v>0.1285542690890136</v>
      </c>
      <c r="N108" s="267">
        <v>2852</v>
      </c>
      <c r="O108" s="254">
        <f t="shared" si="15"/>
        <v>9.9884303895102194E-2</v>
      </c>
    </row>
    <row r="109" spans="1:15" ht="26.5" customHeight="1" x14ac:dyDescent="0.35">
      <c r="A109" s="236" t="s">
        <v>724</v>
      </c>
      <c r="B109" s="267">
        <v>252887469</v>
      </c>
      <c r="C109" s="254">
        <f t="shared" si="16"/>
        <v>3.6659328211550699E-2</v>
      </c>
      <c r="D109" s="267">
        <v>75793909</v>
      </c>
      <c r="E109" s="254">
        <f t="shared" si="16"/>
        <v>3.0999743127127152E-2</v>
      </c>
      <c r="F109" s="267">
        <v>250332333</v>
      </c>
      <c r="G109" s="254">
        <f t="shared" si="11"/>
        <v>3.6095195454931596E-2</v>
      </c>
      <c r="H109" s="267">
        <v>2555136</v>
      </c>
      <c r="I109" s="254">
        <f t="shared" si="12"/>
        <v>9.5074868276576754E-2</v>
      </c>
      <c r="J109" s="267">
        <v>137662</v>
      </c>
      <c r="K109" s="254">
        <f t="shared" si="13"/>
        <v>-0.23625489608645961</v>
      </c>
      <c r="L109" s="267">
        <v>2414622</v>
      </c>
      <c r="M109" s="254">
        <f t="shared" si="14"/>
        <v>0.12284028665508154</v>
      </c>
      <c r="N109" s="267">
        <v>2852</v>
      </c>
      <c r="O109" s="254">
        <f t="shared" si="15"/>
        <v>9.9884303895102194E-2</v>
      </c>
    </row>
    <row r="110" spans="1:15" ht="26.5" customHeight="1" x14ac:dyDescent="0.35">
      <c r="A110" s="236" t="s">
        <v>725</v>
      </c>
      <c r="B110" s="267">
        <v>253561774</v>
      </c>
      <c r="C110" s="254">
        <f t="shared" si="16"/>
        <v>3.5091499493000167E-2</v>
      </c>
      <c r="D110" s="267">
        <v>75944345</v>
      </c>
      <c r="E110" s="254">
        <f t="shared" si="16"/>
        <v>2.8558666258119921E-2</v>
      </c>
      <c r="F110" s="267">
        <v>251000062</v>
      </c>
      <c r="G110" s="254">
        <f t="shared" si="11"/>
        <v>3.4600080734234803E-2</v>
      </c>
      <c r="H110" s="267">
        <v>2561712</v>
      </c>
      <c r="I110" s="254">
        <f t="shared" si="12"/>
        <v>8.5615628520065809E-2</v>
      </c>
      <c r="J110" s="267">
        <v>135647</v>
      </c>
      <c r="K110" s="254">
        <f t="shared" si="13"/>
        <v>-0.21797458721520155</v>
      </c>
      <c r="L110" s="267">
        <v>2423637</v>
      </c>
      <c r="M110" s="254">
        <f t="shared" si="14"/>
        <v>0.10998055869145568</v>
      </c>
      <c r="N110" s="267">
        <v>2428</v>
      </c>
      <c r="O110" s="254">
        <f t="shared" si="15"/>
        <v>-0.11224862888482633</v>
      </c>
    </row>
    <row r="111" spans="1:15" ht="26.5" customHeight="1" x14ac:dyDescent="0.35">
      <c r="A111" s="236" t="s">
        <v>726</v>
      </c>
      <c r="B111" s="267">
        <v>253986735</v>
      </c>
      <c r="C111" s="254">
        <f t="shared" si="16"/>
        <v>3.4365211044411072E-2</v>
      </c>
      <c r="D111" s="267">
        <v>75884093</v>
      </c>
      <c r="E111" s="254">
        <f t="shared" si="16"/>
        <v>2.4060507213778413E-2</v>
      </c>
      <c r="F111" s="267">
        <v>251438376</v>
      </c>
      <c r="G111" s="254">
        <f t="shared" si="11"/>
        <v>3.4044319613319537E-2</v>
      </c>
      <c r="H111" s="267">
        <v>2548359</v>
      </c>
      <c r="I111" s="254">
        <f t="shared" si="12"/>
        <v>6.703672718776614E-2</v>
      </c>
      <c r="J111" s="267">
        <v>134688</v>
      </c>
      <c r="K111" s="254">
        <f t="shared" si="13"/>
        <v>-0.17377942177809677</v>
      </c>
      <c r="L111" s="267">
        <v>2412696</v>
      </c>
      <c r="M111" s="254">
        <f t="shared" si="14"/>
        <v>8.5596552650417712E-2</v>
      </c>
      <c r="N111" s="267">
        <v>975</v>
      </c>
      <c r="O111" s="254">
        <f t="shared" si="15"/>
        <v>-0.64928057553956831</v>
      </c>
    </row>
    <row r="112" spans="1:15" ht="26.5" customHeight="1" x14ac:dyDescent="0.35">
      <c r="A112" s="236" t="s">
        <v>727</v>
      </c>
      <c r="B112" s="267">
        <v>254564678</v>
      </c>
      <c r="C112" s="254">
        <f t="shared" si="16"/>
        <v>3.4654114242980427E-2</v>
      </c>
      <c r="D112" s="267">
        <v>75905406</v>
      </c>
      <c r="E112" s="254">
        <f t="shared" si="16"/>
        <v>2.1908356696546942E-2</v>
      </c>
      <c r="F112" s="267">
        <v>252019806</v>
      </c>
      <c r="G112" s="254">
        <f t="shared" si="11"/>
        <v>3.4485895805073545E-2</v>
      </c>
      <c r="H112" s="267">
        <v>2544872</v>
      </c>
      <c r="I112" s="254">
        <f t="shared" si="12"/>
        <v>5.1588267403628138E-2</v>
      </c>
      <c r="J112" s="267">
        <v>135606</v>
      </c>
      <c r="K112" s="254">
        <f t="shared" si="13"/>
        <v>-0.11221824323881975</v>
      </c>
      <c r="L112" s="267">
        <v>2408900</v>
      </c>
      <c r="M112" s="254">
        <f t="shared" si="14"/>
        <v>6.372878691466545E-2</v>
      </c>
      <c r="N112" s="267">
        <v>366</v>
      </c>
      <c r="O112" s="254">
        <f t="shared" si="15"/>
        <v>-0.86439422008151168</v>
      </c>
    </row>
    <row r="113" spans="1:15" ht="26.5" customHeight="1" x14ac:dyDescent="0.35">
      <c r="A113" s="236" t="s">
        <v>728</v>
      </c>
      <c r="B113" s="267">
        <v>254757201</v>
      </c>
      <c r="C113" s="254">
        <f t="shared" si="16"/>
        <v>3.3911735978833395E-2</v>
      </c>
      <c r="D113" s="267">
        <v>75747893</v>
      </c>
      <c r="E113" s="254">
        <f t="shared" si="16"/>
        <v>1.9359665527688395E-2</v>
      </c>
      <c r="F113" s="267">
        <v>252228785</v>
      </c>
      <c r="G113" s="254">
        <f t="shared" si="11"/>
        <v>3.3957177528527338E-2</v>
      </c>
      <c r="H113" s="267">
        <v>2528416</v>
      </c>
      <c r="I113" s="254">
        <f t="shared" si="12"/>
        <v>2.9398580819939037E-2</v>
      </c>
      <c r="J113" s="267">
        <v>126734</v>
      </c>
      <c r="K113" s="254">
        <f t="shared" si="13"/>
        <v>-0.15877999402608609</v>
      </c>
      <c r="L113" s="267">
        <v>2401316</v>
      </c>
      <c r="M113" s="254">
        <f t="shared" si="14"/>
        <v>4.2756962776173732E-2</v>
      </c>
      <c r="N113" s="267">
        <v>366</v>
      </c>
      <c r="O113" s="254">
        <f t="shared" si="15"/>
        <v>-0.86439422008151168</v>
      </c>
    </row>
    <row r="114" spans="1:15" ht="26.5" customHeight="1" x14ac:dyDescent="0.35">
      <c r="A114" s="236" t="s">
        <v>729</v>
      </c>
      <c r="B114" s="267">
        <v>254801163</v>
      </c>
      <c r="C114" s="254">
        <f t="shared" si="16"/>
        <v>2.9785038325510244E-2</v>
      </c>
      <c r="D114" s="267">
        <v>75781363</v>
      </c>
      <c r="E114" s="254">
        <f t="shared" si="16"/>
        <v>1.599652256038156E-2</v>
      </c>
      <c r="F114" s="267">
        <v>252286660</v>
      </c>
      <c r="G114" s="254">
        <f t="shared" si="11"/>
        <v>2.9928125994491458E-2</v>
      </c>
      <c r="H114" s="267">
        <v>2514503</v>
      </c>
      <c r="I114" s="254">
        <f t="shared" si="12"/>
        <v>1.5628010377205692E-2</v>
      </c>
      <c r="J114" s="267">
        <v>123866</v>
      </c>
      <c r="K114" s="254">
        <f t="shared" si="13"/>
        <v>-9.7364221326706843E-2</v>
      </c>
      <c r="L114" s="267">
        <v>2390271</v>
      </c>
      <c r="M114" s="254">
        <f t="shared" si="14"/>
        <v>2.3274939070672029E-2</v>
      </c>
      <c r="N114" s="267">
        <v>366</v>
      </c>
      <c r="O114" s="254">
        <f t="shared" si="15"/>
        <v>-0.86348377471092874</v>
      </c>
    </row>
    <row r="115" spans="1:15" ht="26.5" customHeight="1" x14ac:dyDescent="0.35">
      <c r="A115" s="236" t="s">
        <v>730</v>
      </c>
      <c r="B115" s="267">
        <v>254809515</v>
      </c>
      <c r="C115" s="254">
        <f t="shared" si="16"/>
        <v>2.613825693133328E-2</v>
      </c>
      <c r="D115" s="267">
        <v>75864828</v>
      </c>
      <c r="E115" s="254">
        <f t="shared" si="16"/>
        <v>1.408196995597071E-2</v>
      </c>
      <c r="F115" s="267">
        <v>252320660</v>
      </c>
      <c r="G115" s="254">
        <f t="shared" si="11"/>
        <v>2.6372455743356078E-2</v>
      </c>
      <c r="H115" s="267">
        <v>2488855</v>
      </c>
      <c r="I115" s="254">
        <f t="shared" si="12"/>
        <v>2.9372581668188555E-3</v>
      </c>
      <c r="J115" s="267">
        <v>125088</v>
      </c>
      <c r="K115" s="254">
        <f t="shared" si="13"/>
        <v>-8.3671525895538792E-2</v>
      </c>
      <c r="L115" s="267">
        <v>2363401</v>
      </c>
      <c r="M115" s="254">
        <f t="shared" si="14"/>
        <v>8.9763594642190084E-3</v>
      </c>
      <c r="N115" s="267">
        <v>366</v>
      </c>
      <c r="O115" s="254">
        <f t="shared" si="15"/>
        <v>-0.86348377471092874</v>
      </c>
    </row>
    <row r="116" spans="1:15" ht="26.5" customHeight="1" x14ac:dyDescent="0.35">
      <c r="A116" s="236" t="s">
        <v>731</v>
      </c>
      <c r="B116" s="267">
        <v>255420487</v>
      </c>
      <c r="C116" s="254">
        <f t="shared" si="16"/>
        <v>2.546833806900577E-2</v>
      </c>
      <c r="D116" s="267">
        <v>76023706</v>
      </c>
      <c r="E116" s="254">
        <f t="shared" si="16"/>
        <v>1.3702680030159984E-2</v>
      </c>
      <c r="F116" s="267">
        <v>252953184</v>
      </c>
      <c r="G116" s="254">
        <f t="shared" ref="G116:G146" si="17">(F116-F104)/F104</f>
        <v>2.5811530496364345E-2</v>
      </c>
      <c r="H116" s="267">
        <v>2467303</v>
      </c>
      <c r="I116" s="254">
        <f t="shared" ref="I116:I146" si="18">(H116-H104)/H104</f>
        <v>-8.5383020078752658E-3</v>
      </c>
      <c r="J116" s="267">
        <v>125280</v>
      </c>
      <c r="K116" s="254">
        <f t="shared" ref="K116:K146" si="19">(J116-J104)/J104</f>
        <v>-7.9615330928539424E-2</v>
      </c>
      <c r="L116" s="267">
        <v>2341657</v>
      </c>
      <c r="M116" s="254">
        <f t="shared" ref="M116:M146" si="20">(L116-L104)/L104</f>
        <v>-3.4590398696050916E-3</v>
      </c>
      <c r="N116" s="267">
        <v>366</v>
      </c>
      <c r="O116" s="254">
        <f t="shared" ref="O116:O128" si="21">(N116-N104)/N104</f>
        <v>-0.86183465458663644</v>
      </c>
    </row>
    <row r="117" spans="1:15" ht="26.5" customHeight="1" x14ac:dyDescent="0.35">
      <c r="A117" s="236" t="s">
        <v>732</v>
      </c>
      <c r="B117" s="267">
        <v>255625892</v>
      </c>
      <c r="C117" s="254">
        <f t="shared" si="16"/>
        <v>2.341373076732061E-2</v>
      </c>
      <c r="D117" s="267">
        <v>76158265</v>
      </c>
      <c r="E117" s="254">
        <f t="shared" si="16"/>
        <v>1.2886683221144534E-2</v>
      </c>
      <c r="F117" s="267">
        <v>253188128</v>
      </c>
      <c r="G117" s="254">
        <f t="shared" si="17"/>
        <v>2.3883804023640352E-2</v>
      </c>
      <c r="H117" s="267">
        <v>2437764</v>
      </c>
      <c r="I117" s="254">
        <f t="shared" si="18"/>
        <v>-2.3165011336069376E-2</v>
      </c>
      <c r="J117" s="267">
        <v>124686</v>
      </c>
      <c r="K117" s="254">
        <f t="shared" si="19"/>
        <v>-8.0296816451774708E-2</v>
      </c>
      <c r="L117" s="267">
        <v>2313078</v>
      </c>
      <c r="M117" s="254">
        <f t="shared" si="20"/>
        <v>-1.864303230350188E-2</v>
      </c>
      <c r="N117" s="267">
        <v>0</v>
      </c>
      <c r="O117" s="254">
        <f t="shared" si="21"/>
        <v>-1</v>
      </c>
    </row>
    <row r="118" spans="1:15" ht="26.5" customHeight="1" x14ac:dyDescent="0.35">
      <c r="A118" s="236" t="s">
        <v>733</v>
      </c>
      <c r="B118" s="267">
        <v>255532577</v>
      </c>
      <c r="C118" s="254">
        <f t="shared" si="16"/>
        <v>2.0115237646927468E-2</v>
      </c>
      <c r="D118" s="267">
        <v>76089780</v>
      </c>
      <c r="E118" s="254">
        <f t="shared" si="16"/>
        <v>9.8216554776626181E-3</v>
      </c>
      <c r="F118" s="267">
        <v>253116051</v>
      </c>
      <c r="G118" s="254">
        <f t="shared" si="17"/>
        <v>2.0674567377762496E-2</v>
      </c>
      <c r="H118" s="267">
        <v>2416526</v>
      </c>
      <c r="I118" s="254">
        <f t="shared" si="18"/>
        <v>-3.5260422987742172E-2</v>
      </c>
      <c r="J118" s="267">
        <v>124409</v>
      </c>
      <c r="K118" s="254">
        <f t="shared" si="19"/>
        <v>-7.9440600836138964E-2</v>
      </c>
      <c r="L118" s="267">
        <v>2292117</v>
      </c>
      <c r="M118" s="254">
        <f t="shared" si="20"/>
        <v>-3.1531095687195441E-2</v>
      </c>
      <c r="N118" s="267">
        <v>0</v>
      </c>
      <c r="O118" s="254">
        <f t="shared" si="21"/>
        <v>-1</v>
      </c>
    </row>
    <row r="119" spans="1:15" ht="26.5" customHeight="1" x14ac:dyDescent="0.35">
      <c r="A119" s="236" t="s">
        <v>734</v>
      </c>
      <c r="B119" s="267">
        <v>245288489</v>
      </c>
      <c r="C119" s="254">
        <f t="shared" si="16"/>
        <v>-2.3178726942078228E-2</v>
      </c>
      <c r="D119" s="267">
        <v>72853465</v>
      </c>
      <c r="E119" s="254">
        <f t="shared" si="16"/>
        <v>-3.4096879784125282E-2</v>
      </c>
      <c r="F119" s="267">
        <v>242960633</v>
      </c>
      <c r="G119" s="254">
        <f t="shared" si="17"/>
        <v>-2.269326394495039E-2</v>
      </c>
      <c r="H119" s="267">
        <v>2327856</v>
      </c>
      <c r="I119" s="254">
        <f t="shared" si="18"/>
        <v>-7.1325644965938517E-2</v>
      </c>
      <c r="J119" s="267">
        <v>122409</v>
      </c>
      <c r="K119" s="254">
        <f t="shared" si="19"/>
        <v>-8.7426194310252281E-2</v>
      </c>
      <c r="L119" s="267">
        <v>2205447</v>
      </c>
      <c r="M119" s="254">
        <f t="shared" si="20"/>
        <v>-6.9296556124602046E-2</v>
      </c>
      <c r="N119" s="267">
        <v>0</v>
      </c>
      <c r="O119" s="254">
        <f t="shared" si="21"/>
        <v>-1</v>
      </c>
    </row>
    <row r="120" spans="1:15" ht="26.5" customHeight="1" x14ac:dyDescent="0.35">
      <c r="A120" s="236" t="s">
        <v>735</v>
      </c>
      <c r="B120" s="267">
        <v>224491116</v>
      </c>
      <c r="C120" s="254">
        <f t="shared" si="16"/>
        <v>-0.10939688021004847</v>
      </c>
      <c r="D120" s="267">
        <v>66674387</v>
      </c>
      <c r="E120" s="254">
        <f t="shared" si="16"/>
        <v>-0.11884658514791593</v>
      </c>
      <c r="F120" s="267">
        <v>222364853</v>
      </c>
      <c r="G120" s="254">
        <f t="shared" si="17"/>
        <v>-0.10887791816175289</v>
      </c>
      <c r="H120" s="267">
        <v>2126263</v>
      </c>
      <c r="I120" s="254">
        <f t="shared" si="18"/>
        <v>-0.16052450069032989</v>
      </c>
      <c r="J120" s="267">
        <v>111485</v>
      </c>
      <c r="K120" s="254">
        <f t="shared" si="19"/>
        <v>-0.20241382764097354</v>
      </c>
      <c r="L120" s="267">
        <v>2014778</v>
      </c>
      <c r="M120" s="254">
        <f t="shared" si="20"/>
        <v>-0.15707318624208597</v>
      </c>
      <c r="N120" s="267">
        <v>0</v>
      </c>
      <c r="O120" s="254">
        <f t="shared" si="21"/>
        <v>-1</v>
      </c>
    </row>
    <row r="121" spans="1:15" ht="26.5" customHeight="1" x14ac:dyDescent="0.35">
      <c r="A121" s="236" t="s">
        <v>736</v>
      </c>
      <c r="B121" s="267">
        <v>201827658</v>
      </c>
      <c r="C121" s="254">
        <f t="shared" si="16"/>
        <v>-0.20190724040976502</v>
      </c>
      <c r="D121" s="267">
        <v>60560147</v>
      </c>
      <c r="E121" s="254">
        <f t="shared" si="16"/>
        <v>-0.20098926419008156</v>
      </c>
      <c r="F121" s="267">
        <v>199971362</v>
      </c>
      <c r="G121" s="254">
        <f t="shared" si="17"/>
        <v>-0.20117645370244683</v>
      </c>
      <c r="H121" s="267">
        <v>1856296</v>
      </c>
      <c r="I121" s="254">
        <f t="shared" si="18"/>
        <v>-0.27350403266205792</v>
      </c>
      <c r="J121" s="267">
        <v>94263</v>
      </c>
      <c r="K121" s="254">
        <f t="shared" si="19"/>
        <v>-0.31525766006595868</v>
      </c>
      <c r="L121" s="267">
        <v>1762033</v>
      </c>
      <c r="M121" s="254">
        <f t="shared" si="20"/>
        <v>-0.27026549083044882</v>
      </c>
      <c r="N121" s="267">
        <v>0</v>
      </c>
      <c r="O121" s="254">
        <f t="shared" si="21"/>
        <v>-1</v>
      </c>
    </row>
    <row r="122" spans="1:15" ht="26.5" customHeight="1" x14ac:dyDescent="0.35">
      <c r="A122" s="236" t="s">
        <v>737</v>
      </c>
      <c r="B122" s="267">
        <v>177483416</v>
      </c>
      <c r="C122" s="254">
        <f t="shared" si="16"/>
        <v>-0.30003875110922673</v>
      </c>
      <c r="D122" s="267">
        <v>54078857</v>
      </c>
      <c r="E122" s="254">
        <f t="shared" si="16"/>
        <v>-0.28791463011498747</v>
      </c>
      <c r="F122" s="267">
        <v>175938795</v>
      </c>
      <c r="G122" s="254">
        <f t="shared" si="17"/>
        <v>-0.2990487986413326</v>
      </c>
      <c r="H122" s="267">
        <v>1544621</v>
      </c>
      <c r="I122" s="254">
        <f t="shared" si="18"/>
        <v>-0.39703565428119947</v>
      </c>
      <c r="J122" s="267">
        <v>75849</v>
      </c>
      <c r="K122" s="254">
        <f t="shared" si="19"/>
        <v>-0.44083540365802415</v>
      </c>
      <c r="L122" s="267">
        <v>1468772</v>
      </c>
      <c r="M122" s="254">
        <f t="shared" si="20"/>
        <v>-0.39398020413122925</v>
      </c>
      <c r="N122" s="267">
        <v>0</v>
      </c>
      <c r="O122" s="254">
        <f t="shared" si="21"/>
        <v>-1</v>
      </c>
    </row>
    <row r="123" spans="1:15" ht="26.5" customHeight="1" x14ac:dyDescent="0.35">
      <c r="A123" s="236" t="s">
        <v>738</v>
      </c>
      <c r="B123" s="267">
        <v>153960004</v>
      </c>
      <c r="C123" s="254">
        <f t="shared" si="16"/>
        <v>-0.39382659492040006</v>
      </c>
      <c r="D123" s="267">
        <v>47577149</v>
      </c>
      <c r="E123" s="254">
        <f t="shared" si="16"/>
        <v>-0.37302869258778648</v>
      </c>
      <c r="F123" s="267">
        <v>152731145</v>
      </c>
      <c r="G123" s="254">
        <f t="shared" si="17"/>
        <v>-0.39257026938481338</v>
      </c>
      <c r="H123" s="267">
        <v>1228859</v>
      </c>
      <c r="I123" s="254">
        <f t="shared" si="18"/>
        <v>-0.51778418974720597</v>
      </c>
      <c r="J123" s="267">
        <v>54873</v>
      </c>
      <c r="K123" s="254">
        <f t="shared" si="19"/>
        <v>-0.59259176764076982</v>
      </c>
      <c r="L123" s="267">
        <v>1173986</v>
      </c>
      <c r="M123" s="254">
        <f t="shared" si="20"/>
        <v>-0.51341321078163182</v>
      </c>
      <c r="N123" s="267">
        <v>0</v>
      </c>
      <c r="O123" s="254">
        <f t="shared" si="21"/>
        <v>-1</v>
      </c>
    </row>
    <row r="124" spans="1:15" ht="26.5" customHeight="1" x14ac:dyDescent="0.35">
      <c r="A124" s="236" t="s">
        <v>739</v>
      </c>
      <c r="B124" s="267">
        <v>132677644</v>
      </c>
      <c r="C124" s="254">
        <f t="shared" si="16"/>
        <v>-0.47880575953275029</v>
      </c>
      <c r="D124" s="267">
        <v>41647102</v>
      </c>
      <c r="E124" s="254">
        <f t="shared" si="16"/>
        <v>-0.45132890798318109</v>
      </c>
      <c r="F124" s="267">
        <v>131735521</v>
      </c>
      <c r="G124" s="254">
        <f t="shared" si="17"/>
        <v>-0.47728107924977931</v>
      </c>
      <c r="H124" s="267">
        <v>942123</v>
      </c>
      <c r="I124" s="254">
        <f t="shared" si="18"/>
        <v>-0.62979552606182154</v>
      </c>
      <c r="J124" s="267">
        <v>34649</v>
      </c>
      <c r="K124" s="254">
        <f t="shared" si="19"/>
        <v>-0.74448770703361211</v>
      </c>
      <c r="L124" s="267">
        <v>907404</v>
      </c>
      <c r="M124" s="254">
        <f t="shared" si="20"/>
        <v>-0.6233118850927809</v>
      </c>
      <c r="N124" s="267">
        <v>70</v>
      </c>
      <c r="O124" s="254">
        <f t="shared" si="21"/>
        <v>-0.80874316939890711</v>
      </c>
    </row>
    <row r="125" spans="1:15" ht="26.5" customHeight="1" x14ac:dyDescent="0.35">
      <c r="A125" s="236" t="s">
        <v>740</v>
      </c>
      <c r="B125" s="267">
        <v>113148021</v>
      </c>
      <c r="C125" s="254">
        <f t="shared" si="16"/>
        <v>-0.55585938079135988</v>
      </c>
      <c r="D125" s="267">
        <v>36404792</v>
      </c>
      <c r="E125" s="254">
        <f t="shared" si="16"/>
        <v>-0.51939531836218866</v>
      </c>
      <c r="F125" s="267">
        <v>112455927</v>
      </c>
      <c r="G125" s="254">
        <f t="shared" si="17"/>
        <v>-0.55415109738565327</v>
      </c>
      <c r="H125" s="267">
        <v>692094</v>
      </c>
      <c r="I125" s="254">
        <f t="shared" si="18"/>
        <v>-0.72627368281168925</v>
      </c>
      <c r="J125" s="267">
        <v>24093</v>
      </c>
      <c r="K125" s="254">
        <f t="shared" si="19"/>
        <v>-0.80989316205595974</v>
      </c>
      <c r="L125" s="267">
        <v>667931</v>
      </c>
      <c r="M125" s="254">
        <f t="shared" si="20"/>
        <v>-0.72184793671470149</v>
      </c>
      <c r="N125" s="267">
        <v>70</v>
      </c>
      <c r="O125" s="254">
        <f t="shared" si="21"/>
        <v>-0.80874316939890711</v>
      </c>
    </row>
    <row r="126" spans="1:15" ht="26.5" customHeight="1" x14ac:dyDescent="0.35">
      <c r="A126" s="236" t="s">
        <v>741</v>
      </c>
      <c r="B126" s="267">
        <v>93938757</v>
      </c>
      <c r="C126" s="254">
        <f t="shared" si="16"/>
        <v>-0.6313252424204987</v>
      </c>
      <c r="D126" s="267">
        <v>30959980</v>
      </c>
      <c r="E126" s="254">
        <f t="shared" si="16"/>
        <v>-0.59145654321366592</v>
      </c>
      <c r="F126" s="267">
        <v>93433455</v>
      </c>
      <c r="G126" s="254">
        <f t="shared" si="17"/>
        <v>-0.62965360514899993</v>
      </c>
      <c r="H126" s="267">
        <v>505302</v>
      </c>
      <c r="I126" s="254">
        <f t="shared" si="18"/>
        <v>-0.79904498026051274</v>
      </c>
      <c r="J126" s="267">
        <v>20303</v>
      </c>
      <c r="K126" s="254">
        <f t="shared" si="19"/>
        <v>-0.83608899940258019</v>
      </c>
      <c r="L126" s="267">
        <v>484929</v>
      </c>
      <c r="M126" s="254">
        <f t="shared" si="20"/>
        <v>-0.79712384076951948</v>
      </c>
      <c r="N126" s="267">
        <v>70</v>
      </c>
      <c r="O126" s="254">
        <f t="shared" si="21"/>
        <v>-0.80874316939890711</v>
      </c>
    </row>
    <row r="127" spans="1:15" ht="26.5" customHeight="1" x14ac:dyDescent="0.35">
      <c r="A127" s="236" t="s">
        <v>742</v>
      </c>
      <c r="B127" s="267">
        <v>78643193</v>
      </c>
      <c r="C127" s="254">
        <f t="shared" si="16"/>
        <v>-0.69136477105260374</v>
      </c>
      <c r="D127" s="267">
        <v>25830668</v>
      </c>
      <c r="E127" s="254">
        <f t="shared" si="16"/>
        <v>-0.65951721395848939</v>
      </c>
      <c r="F127" s="267">
        <v>78215376</v>
      </c>
      <c r="G127" s="254">
        <f t="shared" si="17"/>
        <v>-0.69001596619159133</v>
      </c>
      <c r="H127" s="267">
        <v>427817</v>
      </c>
      <c r="I127" s="254">
        <f t="shared" si="18"/>
        <v>-0.82810690056270853</v>
      </c>
      <c r="J127" s="267">
        <v>16340</v>
      </c>
      <c r="K127" s="254">
        <f t="shared" si="19"/>
        <v>-0.86937196213865442</v>
      </c>
      <c r="L127" s="267">
        <v>411407</v>
      </c>
      <c r="M127" s="254">
        <f t="shared" si="20"/>
        <v>-0.82592585854029854</v>
      </c>
      <c r="N127" s="267">
        <v>70</v>
      </c>
      <c r="O127" s="254">
        <f t="shared" si="21"/>
        <v>-0.80874316939890711</v>
      </c>
    </row>
    <row r="128" spans="1:15" ht="26.5" customHeight="1" x14ac:dyDescent="0.35">
      <c r="A128" s="236" t="s">
        <v>743</v>
      </c>
      <c r="B128" s="267">
        <v>62113179</v>
      </c>
      <c r="C128" s="254">
        <f t="shared" si="16"/>
        <v>-0.75681990223438889</v>
      </c>
      <c r="D128" s="267">
        <v>20590898</v>
      </c>
      <c r="E128" s="254">
        <f t="shared" si="16"/>
        <v>-0.72915161489233371</v>
      </c>
      <c r="F128" s="267">
        <v>61766601</v>
      </c>
      <c r="G128" s="254">
        <f t="shared" si="17"/>
        <v>-0.75581805287732606</v>
      </c>
      <c r="H128" s="267">
        <v>346578</v>
      </c>
      <c r="I128" s="254">
        <f t="shared" si="18"/>
        <v>-0.85953164244521241</v>
      </c>
      <c r="J128" s="267">
        <v>12944</v>
      </c>
      <c r="K128" s="254">
        <f t="shared" si="19"/>
        <v>-0.89667943805874839</v>
      </c>
      <c r="L128" s="267">
        <v>333564</v>
      </c>
      <c r="M128" s="254">
        <f t="shared" si="20"/>
        <v>-0.85755215217258551</v>
      </c>
      <c r="N128" s="267">
        <v>70</v>
      </c>
      <c r="O128" s="254">
        <f t="shared" si="21"/>
        <v>-0.80874316939890711</v>
      </c>
    </row>
    <row r="129" spans="1:15" ht="26.5" customHeight="1" x14ac:dyDescent="0.35">
      <c r="A129" s="236" t="s">
        <v>744</v>
      </c>
      <c r="B129" s="267">
        <v>46812851</v>
      </c>
      <c r="C129" s="254">
        <f t="shared" si="16"/>
        <v>-0.81686968157357076</v>
      </c>
      <c r="D129" s="267">
        <v>15471373</v>
      </c>
      <c r="E129" s="254">
        <f t="shared" si="16"/>
        <v>-0.79685234425968077</v>
      </c>
      <c r="F129" s="267">
        <v>46550236</v>
      </c>
      <c r="G129" s="254">
        <f t="shared" si="17"/>
        <v>-0.81614368585244246</v>
      </c>
      <c r="H129" s="267">
        <v>262615</v>
      </c>
      <c r="I129" s="254">
        <f t="shared" si="18"/>
        <v>-0.89227218057203239</v>
      </c>
      <c r="J129" s="267">
        <v>10168</v>
      </c>
      <c r="K129" s="254">
        <f t="shared" si="19"/>
        <v>-0.91845114928700899</v>
      </c>
      <c r="L129" s="267">
        <v>252377</v>
      </c>
      <c r="M129" s="254">
        <f t="shared" si="20"/>
        <v>-0.89089127128440981</v>
      </c>
      <c r="N129" s="267">
        <v>70</v>
      </c>
      <c r="O129" s="254">
        <v>1</v>
      </c>
    </row>
    <row r="130" spans="1:15" ht="26.5" customHeight="1" x14ac:dyDescent="0.35">
      <c r="A130" s="236" t="s">
        <v>745</v>
      </c>
      <c r="B130" s="267">
        <v>31564180</v>
      </c>
      <c r="C130" s="254">
        <f t="shared" si="16"/>
        <v>-0.8764768845891614</v>
      </c>
      <c r="D130" s="267">
        <v>10787419</v>
      </c>
      <c r="E130" s="254">
        <f t="shared" si="16"/>
        <v>-0.85822775410837038</v>
      </c>
      <c r="F130" s="267">
        <v>31395433</v>
      </c>
      <c r="G130" s="254">
        <f t="shared" si="17"/>
        <v>-0.87596427458486226</v>
      </c>
      <c r="H130" s="267">
        <v>168747</v>
      </c>
      <c r="I130" s="254">
        <f t="shared" si="18"/>
        <v>-0.93016959056099546</v>
      </c>
      <c r="J130" s="267">
        <v>6817</v>
      </c>
      <c r="K130" s="254">
        <f t="shared" si="19"/>
        <v>-0.94520492890385743</v>
      </c>
      <c r="L130" s="267">
        <v>161860</v>
      </c>
      <c r="M130" s="254">
        <f t="shared" si="20"/>
        <v>-0.92938405849265115</v>
      </c>
      <c r="N130" s="267">
        <v>70</v>
      </c>
      <c r="O130" s="254">
        <v>1</v>
      </c>
    </row>
    <row r="131" spans="1:15" s="113" customFormat="1" ht="26.5" customHeight="1" x14ac:dyDescent="0.35">
      <c r="A131" s="341" t="s">
        <v>746</v>
      </c>
      <c r="B131" s="343">
        <v>23813850</v>
      </c>
      <c r="C131" s="254">
        <f t="shared" si="16"/>
        <v>-0.90291493050862248</v>
      </c>
      <c r="D131" s="343">
        <v>8369085</v>
      </c>
      <c r="E131" s="254">
        <f t="shared" si="16"/>
        <v>-0.88512440691736483</v>
      </c>
      <c r="F131" s="343">
        <v>23691138</v>
      </c>
      <c r="G131" s="254">
        <f t="shared" si="17"/>
        <v>-0.90248980788587263</v>
      </c>
      <c r="H131" s="343">
        <v>122712</v>
      </c>
      <c r="I131" s="254">
        <f t="shared" si="18"/>
        <v>-0.94728539909685139</v>
      </c>
      <c r="J131" s="343">
        <v>5073</v>
      </c>
      <c r="K131" s="254">
        <f t="shared" si="19"/>
        <v>-0.95855696885032959</v>
      </c>
      <c r="L131" s="343">
        <v>117569</v>
      </c>
      <c r="M131" s="254">
        <f t="shared" si="20"/>
        <v>-0.9466915323741627</v>
      </c>
      <c r="N131" s="343">
        <v>70</v>
      </c>
      <c r="O131" s="254">
        <v>1</v>
      </c>
    </row>
    <row r="132" spans="1:15" s="113" customFormat="1" ht="26.5" customHeight="1" x14ac:dyDescent="0.35">
      <c r="A132" s="341" t="s">
        <v>747</v>
      </c>
      <c r="B132" s="343">
        <v>24350825</v>
      </c>
      <c r="C132" s="254">
        <f>(B132-B120)/B120</f>
        <v>-0.89152878103202982</v>
      </c>
      <c r="D132" s="343">
        <v>8643239</v>
      </c>
      <c r="E132" s="254">
        <f>(D132-D120)/D120</f>
        <v>-0.8703664272158963</v>
      </c>
      <c r="F132" s="343">
        <v>24227491</v>
      </c>
      <c r="G132" s="254">
        <f t="shared" si="17"/>
        <v>-0.89104622122993515</v>
      </c>
      <c r="H132" s="343">
        <v>123334</v>
      </c>
      <c r="I132" s="254">
        <f t="shared" si="18"/>
        <v>-0.94199494606264611</v>
      </c>
      <c r="J132" s="343">
        <v>5477</v>
      </c>
      <c r="K132" s="254">
        <f t="shared" si="19"/>
        <v>-0.95087231466116517</v>
      </c>
      <c r="L132" s="343">
        <v>117787</v>
      </c>
      <c r="M132" s="254">
        <f t="shared" si="20"/>
        <v>-0.94153847222870213</v>
      </c>
      <c r="N132" s="343">
        <v>70</v>
      </c>
      <c r="O132" s="254">
        <v>1</v>
      </c>
    </row>
    <row r="133" spans="1:15" s="113" customFormat="1" ht="26.5" customHeight="1" x14ac:dyDescent="0.35">
      <c r="A133" s="341" t="s">
        <v>748</v>
      </c>
      <c r="B133" s="343">
        <v>25187024</v>
      </c>
      <c r="C133" s="254">
        <f>(B133-B121)/B121</f>
        <v>-0.87520529024817795</v>
      </c>
      <c r="D133" s="343">
        <v>8994383</v>
      </c>
      <c r="E133" s="254">
        <f>(D133-D121)/D121</f>
        <v>-0.85148016566076035</v>
      </c>
      <c r="F133" s="343">
        <v>25061714</v>
      </c>
      <c r="G133" s="254">
        <f t="shared" si="17"/>
        <v>-0.87467348449624505</v>
      </c>
      <c r="H133" s="343">
        <v>125310</v>
      </c>
      <c r="I133" s="254">
        <f t="shared" si="18"/>
        <v>-0.93249460215396685</v>
      </c>
      <c r="J133" s="343">
        <v>6463</v>
      </c>
      <c r="K133" s="254">
        <f t="shared" si="19"/>
        <v>-0.93143651273564387</v>
      </c>
      <c r="L133" s="343">
        <v>118777</v>
      </c>
      <c r="M133" s="254">
        <f t="shared" si="20"/>
        <v>-0.93259093331396181</v>
      </c>
      <c r="N133" s="343">
        <v>70</v>
      </c>
      <c r="O133" s="254">
        <v>1</v>
      </c>
    </row>
    <row r="134" spans="1:15" s="113" customFormat="1" ht="26.5" customHeight="1" x14ac:dyDescent="0.35">
      <c r="A134" s="341" t="s">
        <v>749</v>
      </c>
      <c r="B134" s="343">
        <v>26550690</v>
      </c>
      <c r="C134" s="254">
        <f>(B134-B122)/B122</f>
        <v>-0.85040467104825168</v>
      </c>
      <c r="D134" s="343">
        <v>9465879</v>
      </c>
      <c r="E134" s="254">
        <f>(D134-D122)/D122</f>
        <v>-0.82496155567785023</v>
      </c>
      <c r="F134" s="343">
        <v>26414623</v>
      </c>
      <c r="G134" s="254">
        <f t="shared" si="17"/>
        <v>-0.84986470437063066</v>
      </c>
      <c r="H134" s="343">
        <v>136067</v>
      </c>
      <c r="I134" s="254">
        <f t="shared" si="18"/>
        <v>-0.91190913499169057</v>
      </c>
      <c r="J134" s="343">
        <v>12498</v>
      </c>
      <c r="K134" s="254">
        <f t="shared" si="19"/>
        <v>-0.83522525016809712</v>
      </c>
      <c r="L134" s="343">
        <v>123499</v>
      </c>
      <c r="M134" s="254">
        <f t="shared" si="20"/>
        <v>-0.91591683392657264</v>
      </c>
      <c r="N134" s="343">
        <v>70</v>
      </c>
      <c r="O134" s="254">
        <v>1</v>
      </c>
    </row>
    <row r="135" spans="1:15" ht="26.5" customHeight="1" x14ac:dyDescent="0.35">
      <c r="A135" s="236" t="s">
        <v>762</v>
      </c>
      <c r="B135" s="267">
        <v>27384796</v>
      </c>
      <c r="C135" s="254">
        <f>(B135-B123)/B123</f>
        <v>-0.82213045408858265</v>
      </c>
      <c r="D135" s="267">
        <v>9991493</v>
      </c>
      <c r="E135" s="254">
        <f>(D135-D123)/D123</f>
        <v>-0.7899938686952428</v>
      </c>
      <c r="F135" s="267">
        <v>27234770</v>
      </c>
      <c r="G135" s="254">
        <f t="shared" si="17"/>
        <v>-0.82168162230434405</v>
      </c>
      <c r="H135" s="267">
        <v>150026</v>
      </c>
      <c r="I135" s="254">
        <f t="shared" si="18"/>
        <v>-0.87791439050371112</v>
      </c>
      <c r="J135" s="267">
        <v>25569</v>
      </c>
      <c r="K135" s="254">
        <f t="shared" si="19"/>
        <v>-0.53403313104805639</v>
      </c>
      <c r="L135" s="267">
        <v>124387</v>
      </c>
      <c r="M135" s="254">
        <f t="shared" si="20"/>
        <v>-0.89404728846851667</v>
      </c>
      <c r="N135" s="267">
        <v>70</v>
      </c>
      <c r="O135" s="254">
        <v>1</v>
      </c>
    </row>
    <row r="136" spans="1:15" ht="26.5" customHeight="1" x14ac:dyDescent="0.35">
      <c r="A136" s="546" t="s">
        <v>775</v>
      </c>
      <c r="B136" s="267">
        <v>28597844</v>
      </c>
      <c r="C136" s="254">
        <f t="shared" ref="C136:C146" si="22">(B136-B124)/B124</f>
        <v>-0.78445619670484956</v>
      </c>
      <c r="D136" s="267">
        <v>10696572</v>
      </c>
      <c r="E136" s="254">
        <f t="shared" ref="E136:E146" si="23">(D136-D124)/D124</f>
        <v>-0.74316167304990388</v>
      </c>
      <c r="F136" s="267">
        <v>28429003</v>
      </c>
      <c r="G136" s="254">
        <f t="shared" si="17"/>
        <v>-0.78419637479552684</v>
      </c>
      <c r="H136" s="267">
        <v>168841</v>
      </c>
      <c r="I136" s="254">
        <f t="shared" si="18"/>
        <v>-0.82078667010570805</v>
      </c>
      <c r="J136" s="267">
        <v>44664</v>
      </c>
      <c r="K136" s="254">
        <f t="shared" si="19"/>
        <v>0.28904153078010908</v>
      </c>
      <c r="L136" s="267">
        <v>124177</v>
      </c>
      <c r="M136" s="254">
        <f t="shared" si="20"/>
        <v>-0.86315136367042689</v>
      </c>
      <c r="N136" s="267">
        <v>0</v>
      </c>
      <c r="O136" s="254">
        <v>-1</v>
      </c>
    </row>
    <row r="137" spans="1:15" ht="26.5" customHeight="1" x14ac:dyDescent="0.35">
      <c r="A137" s="546" t="s">
        <v>1077</v>
      </c>
      <c r="B137" s="267">
        <v>31578509</v>
      </c>
      <c r="C137" s="254">
        <f t="shared" si="22"/>
        <v>-0.72090975413524905</v>
      </c>
      <c r="D137" s="267">
        <v>11895969</v>
      </c>
      <c r="E137" s="254">
        <f t="shared" si="23"/>
        <v>-0.67323068347705439</v>
      </c>
      <c r="F137" s="267">
        <v>31377815</v>
      </c>
      <c r="G137" s="254">
        <f t="shared" si="17"/>
        <v>-0.72097677875173272</v>
      </c>
      <c r="H137" s="267">
        <v>200694</v>
      </c>
      <c r="I137" s="254">
        <f t="shared" si="18"/>
        <v>-0.71001915924715431</v>
      </c>
      <c r="J137" s="267">
        <v>52910</v>
      </c>
      <c r="K137" s="254">
        <f t="shared" si="19"/>
        <v>1.196073548333541</v>
      </c>
      <c r="L137" s="267">
        <v>147784</v>
      </c>
      <c r="M137" s="254">
        <f t="shared" si="20"/>
        <v>-0.7787436127384415</v>
      </c>
      <c r="N137" s="267">
        <v>0</v>
      </c>
      <c r="O137" s="254">
        <v>-1</v>
      </c>
    </row>
    <row r="138" spans="1:15" ht="26.5" customHeight="1" x14ac:dyDescent="0.35">
      <c r="A138" s="546" t="s">
        <v>1075</v>
      </c>
      <c r="B138" s="267">
        <v>37674707</v>
      </c>
      <c r="C138" s="254">
        <f t="shared" si="22"/>
        <v>-0.59894394812995022</v>
      </c>
      <c r="D138" s="267">
        <v>13555484</v>
      </c>
      <c r="E138" s="254">
        <f t="shared" si="23"/>
        <v>-0.56216108666736864</v>
      </c>
      <c r="F138" s="267">
        <v>37409000</v>
      </c>
      <c r="G138" s="254">
        <f t="shared" si="17"/>
        <v>-0.5996187875103195</v>
      </c>
      <c r="H138" s="267">
        <v>265707</v>
      </c>
      <c r="I138" s="254">
        <f t="shared" si="18"/>
        <v>-0.47416198629730338</v>
      </c>
      <c r="J138" s="267">
        <v>55116</v>
      </c>
      <c r="K138" s="254">
        <f t="shared" si="19"/>
        <v>1.714672708466729</v>
      </c>
      <c r="L138" s="267">
        <v>210591</v>
      </c>
      <c r="M138" s="254">
        <f t="shared" si="20"/>
        <v>-0.56572817876431392</v>
      </c>
      <c r="N138" s="267">
        <v>0</v>
      </c>
      <c r="O138" s="254">
        <v>-1</v>
      </c>
    </row>
    <row r="139" spans="1:15" ht="26.5" customHeight="1" x14ac:dyDescent="0.35">
      <c r="A139" s="606" t="s">
        <v>1110</v>
      </c>
      <c r="B139" s="607">
        <v>44049020</v>
      </c>
      <c r="C139" s="254">
        <f t="shared" si="22"/>
        <v>-0.43988769631975649</v>
      </c>
      <c r="D139" s="607">
        <v>15653075</v>
      </c>
      <c r="E139" s="254">
        <f t="shared" si="23"/>
        <v>-0.39401199380519314</v>
      </c>
      <c r="F139" s="607">
        <v>43752738</v>
      </c>
      <c r="G139" s="254">
        <f t="shared" si="17"/>
        <v>-0.4406120607283151</v>
      </c>
      <c r="H139" s="607">
        <v>296282</v>
      </c>
      <c r="I139" s="254">
        <f t="shared" si="18"/>
        <v>-0.3074562254421867</v>
      </c>
      <c r="J139" s="607">
        <v>57101</v>
      </c>
      <c r="K139" s="254">
        <f t="shared" si="19"/>
        <v>2.4945532435740514</v>
      </c>
      <c r="L139" s="607">
        <v>239181</v>
      </c>
      <c r="M139" s="254">
        <f t="shared" si="20"/>
        <v>-0.41862680994732709</v>
      </c>
      <c r="N139" s="607">
        <v>0</v>
      </c>
      <c r="O139" s="254">
        <v>-1</v>
      </c>
    </row>
    <row r="140" spans="1:15" ht="26.5" customHeight="1" x14ac:dyDescent="0.35">
      <c r="A140" s="606" t="s">
        <v>1111</v>
      </c>
      <c r="B140" s="607">
        <v>49652586</v>
      </c>
      <c r="C140" s="254">
        <f t="shared" si="22"/>
        <v>-0.20061109736469937</v>
      </c>
      <c r="D140" s="607">
        <v>17468928</v>
      </c>
      <c r="E140" s="254">
        <f t="shared" si="23"/>
        <v>-0.1516189337638407</v>
      </c>
      <c r="F140" s="607">
        <v>49332385</v>
      </c>
      <c r="G140" s="254">
        <f t="shared" si="17"/>
        <v>-0.20130970133843046</v>
      </c>
      <c r="H140" s="607">
        <v>320201</v>
      </c>
      <c r="I140" s="254">
        <f t="shared" si="18"/>
        <v>-7.6106965820103983E-2</v>
      </c>
      <c r="J140" s="607">
        <v>58688</v>
      </c>
      <c r="K140" s="254">
        <f t="shared" si="19"/>
        <v>3.533992583436341</v>
      </c>
      <c r="L140" s="607">
        <v>261513</v>
      </c>
      <c r="M140" s="254">
        <f t="shared" si="20"/>
        <v>-0.21600352556031227</v>
      </c>
      <c r="N140" s="607">
        <v>0</v>
      </c>
      <c r="O140" s="254">
        <v>-1</v>
      </c>
    </row>
    <row r="141" spans="1:15" ht="26.5" customHeight="1" x14ac:dyDescent="0.35">
      <c r="A141" s="606" t="s">
        <v>1179</v>
      </c>
      <c r="B141" s="548">
        <v>54334988</v>
      </c>
      <c r="C141" s="254">
        <f t="shared" si="22"/>
        <v>0.16068529985494795</v>
      </c>
      <c r="D141" s="548">
        <v>19243756</v>
      </c>
      <c r="E141" s="254">
        <f t="shared" si="23"/>
        <v>0.24382987857638749</v>
      </c>
      <c r="F141" s="548">
        <v>53984406</v>
      </c>
      <c r="G141" s="254">
        <f t="shared" si="17"/>
        <v>0.15970209044697431</v>
      </c>
      <c r="H141" s="548">
        <v>350582</v>
      </c>
      <c r="I141" s="254">
        <f t="shared" si="18"/>
        <v>0.33496563410315483</v>
      </c>
      <c r="J141" s="548">
        <v>59457</v>
      </c>
      <c r="K141" s="254">
        <f t="shared" si="19"/>
        <v>4.8474626278520851</v>
      </c>
      <c r="L141" s="548">
        <v>291125</v>
      </c>
      <c r="M141" s="254">
        <f t="shared" si="20"/>
        <v>0.15353221569318914</v>
      </c>
      <c r="N141" s="548">
        <v>0</v>
      </c>
      <c r="O141" s="254">
        <v>-1</v>
      </c>
    </row>
    <row r="142" spans="1:15" ht="26.5" customHeight="1" x14ac:dyDescent="0.35">
      <c r="A142" s="606" t="s">
        <v>1184</v>
      </c>
      <c r="B142" s="548">
        <v>61957011</v>
      </c>
      <c r="C142" s="254">
        <f t="shared" si="22"/>
        <v>0.9628899277598848</v>
      </c>
      <c r="D142" s="548">
        <v>21477085</v>
      </c>
      <c r="E142" s="254">
        <f t="shared" si="23"/>
        <v>0.99093824018516385</v>
      </c>
      <c r="F142" s="548">
        <v>61554265</v>
      </c>
      <c r="G142" s="254">
        <f t="shared" si="17"/>
        <v>0.96061207373696678</v>
      </c>
      <c r="H142" s="548">
        <v>402746</v>
      </c>
      <c r="I142" s="254">
        <f t="shared" si="18"/>
        <v>1.3866853929255039</v>
      </c>
      <c r="J142" s="548">
        <v>60512</v>
      </c>
      <c r="K142" s="254">
        <f t="shared" si="19"/>
        <v>7.87663194953792</v>
      </c>
      <c r="L142" s="548">
        <v>342234</v>
      </c>
      <c r="M142" s="254">
        <f t="shared" si="20"/>
        <v>1.1143827999505747</v>
      </c>
      <c r="N142" s="548">
        <v>0</v>
      </c>
      <c r="O142" s="254">
        <v>-1</v>
      </c>
    </row>
    <row r="143" spans="1:15" ht="26.5" customHeight="1" x14ac:dyDescent="0.35">
      <c r="A143" s="606" t="s">
        <v>1185</v>
      </c>
      <c r="B143" s="548">
        <v>72755953</v>
      </c>
      <c r="C143" s="254">
        <f t="shared" si="22"/>
        <v>2.0551948970871994</v>
      </c>
      <c r="D143" s="548">
        <v>24886343</v>
      </c>
      <c r="E143" s="254">
        <f t="shared" si="23"/>
        <v>1.9736038049559779</v>
      </c>
      <c r="F143" s="548">
        <v>72280748</v>
      </c>
      <c r="G143" s="254">
        <f t="shared" si="17"/>
        <v>2.0509614185692557</v>
      </c>
      <c r="H143" s="548">
        <v>475205</v>
      </c>
      <c r="I143" s="254">
        <f t="shared" si="18"/>
        <v>2.8725226546711</v>
      </c>
      <c r="J143" s="548">
        <v>62933</v>
      </c>
      <c r="K143" s="254">
        <f>(J143-J131)/J131</f>
        <v>11.405479992115119</v>
      </c>
      <c r="L143" s="548">
        <v>412272</v>
      </c>
      <c r="M143" s="254">
        <f t="shared" si="20"/>
        <v>2.5066386547474249</v>
      </c>
      <c r="N143" s="548">
        <v>0</v>
      </c>
      <c r="O143" s="254">
        <v>-1</v>
      </c>
    </row>
    <row r="144" spans="1:15" ht="26.5" customHeight="1" x14ac:dyDescent="0.35">
      <c r="A144" s="606" t="s">
        <v>1296</v>
      </c>
      <c r="B144" s="548">
        <v>87898440</v>
      </c>
      <c r="C144" s="254">
        <f t="shared" si="22"/>
        <v>2.6096698982478008</v>
      </c>
      <c r="D144" s="548">
        <v>29171161</v>
      </c>
      <c r="E144" s="254">
        <f t="shared" si="23"/>
        <v>2.3750265380836977</v>
      </c>
      <c r="F144" s="548">
        <v>87301670</v>
      </c>
      <c r="G144" s="254">
        <f t="shared" si="17"/>
        <v>2.6034135767504774</v>
      </c>
      <c r="H144" s="548">
        <v>596770</v>
      </c>
      <c r="I144" s="254">
        <f t="shared" si="18"/>
        <v>3.8386495208134011</v>
      </c>
      <c r="J144" s="548">
        <v>66444</v>
      </c>
      <c r="K144" s="254">
        <f t="shared" si="19"/>
        <v>11.131458827825451</v>
      </c>
      <c r="L144" s="548">
        <v>530326</v>
      </c>
      <c r="M144" s="254">
        <f t="shared" si="20"/>
        <v>3.5024153769091666</v>
      </c>
      <c r="N144" s="548">
        <v>0</v>
      </c>
      <c r="O144" s="254">
        <v>-1</v>
      </c>
    </row>
    <row r="145" spans="1:15" ht="26.5" customHeight="1" x14ac:dyDescent="0.35">
      <c r="A145" s="606" t="s">
        <v>1346</v>
      </c>
      <c r="B145" s="548">
        <v>104701204</v>
      </c>
      <c r="C145" s="254">
        <f t="shared" si="22"/>
        <v>3.1569501819667143</v>
      </c>
      <c r="D145" s="548">
        <v>33588639</v>
      </c>
      <c r="E145" s="254">
        <f t="shared" si="23"/>
        <v>2.734401681582828</v>
      </c>
      <c r="F145" s="548">
        <v>103938071</v>
      </c>
      <c r="G145" s="254">
        <f t="shared" si="17"/>
        <v>3.1472850180957295</v>
      </c>
      <c r="H145" s="548">
        <v>763133</v>
      </c>
      <c r="I145" s="254">
        <f t="shared" si="18"/>
        <v>5.0899608969755006</v>
      </c>
      <c r="J145" s="548">
        <v>70387</v>
      </c>
      <c r="K145" s="254">
        <f t="shared" si="19"/>
        <v>9.8907628036515547</v>
      </c>
      <c r="L145" s="548">
        <v>692746</v>
      </c>
      <c r="M145" s="254">
        <f t="shared" si="20"/>
        <v>4.8323244399168193</v>
      </c>
      <c r="N145" s="548">
        <v>0</v>
      </c>
      <c r="O145" s="254">
        <v>-1</v>
      </c>
    </row>
    <row r="146" spans="1:15" ht="26.5" customHeight="1" x14ac:dyDescent="0.35">
      <c r="A146" s="606" t="s">
        <v>1379</v>
      </c>
      <c r="B146" s="548">
        <v>123062049</v>
      </c>
      <c r="C146" s="254">
        <f t="shared" si="22"/>
        <v>3.6349849664923961</v>
      </c>
      <c r="D146" s="548">
        <v>38429814</v>
      </c>
      <c r="E146" s="254">
        <f t="shared" si="23"/>
        <v>3.0598251889761108</v>
      </c>
      <c r="F146" s="548">
        <v>122118871</v>
      </c>
      <c r="G146" s="254">
        <f t="shared" si="17"/>
        <v>3.6231540385793126</v>
      </c>
      <c r="H146" s="548">
        <v>943178</v>
      </c>
      <c r="I146" s="254">
        <f t="shared" si="18"/>
        <v>5.9317174627205711</v>
      </c>
      <c r="J146" s="548">
        <v>71213</v>
      </c>
      <c r="K146" s="254">
        <f t="shared" si="19"/>
        <v>4.6979516722675632</v>
      </c>
      <c r="L146" s="548">
        <v>871598</v>
      </c>
      <c r="M146" s="254">
        <f t="shared" si="20"/>
        <v>6.0575308302091511</v>
      </c>
      <c r="N146" s="548">
        <v>367</v>
      </c>
      <c r="O146" s="254">
        <f>(International_air_flow[[#This Row],[   City of Derry Airport]]-N134)/N134</f>
        <v>4.2428571428571429</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G46" sqref="G46"/>
    </sheetView>
  </sheetViews>
  <sheetFormatPr defaultRowHeight="14.5" x14ac:dyDescent="0.35"/>
  <sheetData>
    <row r="1" spans="1:120" s="100" customFormat="1" ht="28.5" customHeight="1" thickBot="1" x14ac:dyDescent="0.4">
      <c r="A1" s="255" t="s">
        <v>521</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522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501</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499</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100" customFormat="1" ht="28.5" customHeight="1" x14ac:dyDescent="0.3">
      <c r="A5" s="213" t="s">
        <v>517</v>
      </c>
      <c r="B5" s="264"/>
      <c r="C5" s="251"/>
      <c r="D5" s="264"/>
      <c r="E5" s="251"/>
      <c r="F5" s="264"/>
      <c r="G5" s="251"/>
      <c r="H5" s="264"/>
      <c r="I5" s="251"/>
      <c r="J5" s="264"/>
      <c r="K5" s="251"/>
      <c r="L5" s="264"/>
      <c r="M5" s="251"/>
      <c r="N5" s="264"/>
      <c r="O5" s="251"/>
      <c r="P5" s="239"/>
      <c r="Q5" s="239"/>
      <c r="R5" s="239"/>
      <c r="S5" s="239"/>
      <c r="T5" s="239"/>
      <c r="U5" s="239"/>
      <c r="V5" s="23"/>
      <c r="W5" s="23"/>
      <c r="X5" s="23"/>
      <c r="Y5" s="23"/>
    </row>
    <row r="6" spans="1:120" s="112" customFormat="1" ht="28.5" customHeight="1" x14ac:dyDescent="0.35">
      <c r="A6" s="257" t="s">
        <v>97</v>
      </c>
      <c r="B6" s="265"/>
      <c r="C6" s="252"/>
      <c r="D6" s="265"/>
      <c r="E6" s="252"/>
      <c r="F6" s="265"/>
      <c r="G6" s="252"/>
      <c r="H6" s="265"/>
      <c r="I6" s="252"/>
      <c r="J6" s="265"/>
      <c r="K6" s="252"/>
      <c r="L6" s="265"/>
      <c r="M6" s="252"/>
      <c r="N6" s="265"/>
      <c r="O6" s="252"/>
      <c r="P6" s="49"/>
      <c r="Q6" s="49"/>
      <c r="R6" s="49"/>
      <c r="S6" s="49"/>
      <c r="T6" s="49"/>
      <c r="U6" s="49"/>
    </row>
  </sheetData>
  <hyperlinks>
    <hyperlink ref="A6" location="Contents!A1" display="&lt;&lt; link back to contents &gt;&gt;"/>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9"/>
  <sheetViews>
    <sheetView showGridLines="0" topLeftCell="DH1" workbookViewId="0">
      <selection activeCell="DW10" sqref="DW10"/>
    </sheetView>
  </sheetViews>
  <sheetFormatPr defaultColWidth="8.7265625" defaultRowHeight="15.5" x14ac:dyDescent="0.35"/>
  <cols>
    <col min="1" max="1" width="53.54296875" style="146" bestFit="1" customWidth="1"/>
    <col min="2" max="98" width="12" style="145" bestFit="1" customWidth="1"/>
    <col min="99" max="100" width="10.1796875" style="145" bestFit="1" customWidth="1"/>
    <col min="101" max="101" width="9.54296875" style="145" customWidth="1"/>
    <col min="102" max="102" width="10.1796875" style="145" customWidth="1"/>
    <col min="103" max="103" width="9.81640625" style="145" customWidth="1"/>
    <col min="104" max="107" width="10.1796875" style="145" bestFit="1" customWidth="1"/>
    <col min="108" max="108" width="10" style="145" customWidth="1"/>
    <col min="109" max="109" width="9.81640625" style="145" customWidth="1"/>
    <col min="110" max="115" width="8.7265625" style="146"/>
    <col min="116" max="116" width="13.26953125" style="146" bestFit="1" customWidth="1"/>
    <col min="117" max="117" width="10.1796875" style="146" bestFit="1" customWidth="1"/>
    <col min="118" max="121" width="8.7265625" style="146"/>
    <col min="122" max="126" width="13.26953125" style="146" bestFit="1" customWidth="1"/>
    <col min="127" max="16384" width="8.7265625" style="146"/>
  </cols>
  <sheetData>
    <row r="1" spans="1:127" x14ac:dyDescent="0.35">
      <c r="A1" s="144" t="s">
        <v>307</v>
      </c>
    </row>
    <row r="2" spans="1:127" x14ac:dyDescent="0.35">
      <c r="A2" s="147" t="s">
        <v>502</v>
      </c>
    </row>
    <row r="3" spans="1:127" x14ac:dyDescent="0.35">
      <c r="A3" s="148" t="s">
        <v>309</v>
      </c>
    </row>
    <row r="4" spans="1:127" x14ac:dyDescent="0.35">
      <c r="A4" s="148" t="s">
        <v>310</v>
      </c>
    </row>
    <row r="5" spans="1:127" s="100" customFormat="1" ht="21.65" customHeight="1" x14ac:dyDescent="0.3">
      <c r="A5" s="104" t="s">
        <v>97</v>
      </c>
    </row>
    <row r="6" spans="1:127" s="280" customFormat="1" x14ac:dyDescent="0.35">
      <c r="A6" s="278" t="s">
        <v>325</v>
      </c>
      <c r="B6" s="279" t="s">
        <v>329</v>
      </c>
      <c r="C6" s="279" t="s">
        <v>330</v>
      </c>
      <c r="D6" s="279" t="s">
        <v>331</v>
      </c>
      <c r="E6" s="279" t="s">
        <v>332</v>
      </c>
      <c r="F6" s="279" t="s">
        <v>333</v>
      </c>
      <c r="G6" s="279" t="s">
        <v>334</v>
      </c>
      <c r="H6" s="279" t="s">
        <v>335</v>
      </c>
      <c r="I6" s="279" t="s">
        <v>336</v>
      </c>
      <c r="J6" s="279" t="s">
        <v>337</v>
      </c>
      <c r="K6" s="279" t="s">
        <v>338</v>
      </c>
      <c r="L6" s="279" t="s">
        <v>339</v>
      </c>
      <c r="M6" s="279" t="s">
        <v>340</v>
      </c>
      <c r="N6" s="279" t="s">
        <v>341</v>
      </c>
      <c r="O6" s="279" t="s">
        <v>342</v>
      </c>
      <c r="P6" s="279" t="s">
        <v>343</v>
      </c>
      <c r="Q6" s="279" t="s">
        <v>344</v>
      </c>
      <c r="R6" s="279" t="s">
        <v>345</v>
      </c>
      <c r="S6" s="279" t="s">
        <v>346</v>
      </c>
      <c r="T6" s="279" t="s">
        <v>347</v>
      </c>
      <c r="U6" s="279" t="s">
        <v>348</v>
      </c>
      <c r="V6" s="279" t="s">
        <v>349</v>
      </c>
      <c r="W6" s="279" t="s">
        <v>350</v>
      </c>
      <c r="X6" s="279" t="s">
        <v>351</v>
      </c>
      <c r="Y6" s="279" t="s">
        <v>352</v>
      </c>
      <c r="Z6" s="279" t="s">
        <v>353</v>
      </c>
      <c r="AA6" s="279" t="s">
        <v>354</v>
      </c>
      <c r="AB6" s="279" t="s">
        <v>355</v>
      </c>
      <c r="AC6" s="279" t="s">
        <v>356</v>
      </c>
      <c r="AD6" s="279" t="s">
        <v>357</v>
      </c>
      <c r="AE6" s="279" t="s">
        <v>358</v>
      </c>
      <c r="AF6" s="279" t="s">
        <v>359</v>
      </c>
      <c r="AG6" s="279" t="s">
        <v>360</v>
      </c>
      <c r="AH6" s="279" t="s">
        <v>361</v>
      </c>
      <c r="AI6" s="279" t="s">
        <v>362</v>
      </c>
      <c r="AJ6" s="279" t="s">
        <v>363</v>
      </c>
      <c r="AK6" s="279" t="s">
        <v>364</v>
      </c>
      <c r="AL6" s="279" t="s">
        <v>365</v>
      </c>
      <c r="AM6" s="279" t="s">
        <v>366</v>
      </c>
      <c r="AN6" s="279" t="s">
        <v>367</v>
      </c>
      <c r="AO6" s="279" t="s">
        <v>368</v>
      </c>
      <c r="AP6" s="279" t="s">
        <v>369</v>
      </c>
      <c r="AQ6" s="279" t="s">
        <v>370</v>
      </c>
      <c r="AR6" s="279" t="s">
        <v>371</v>
      </c>
      <c r="AS6" s="279" t="s">
        <v>372</v>
      </c>
      <c r="AT6" s="279" t="s">
        <v>373</v>
      </c>
      <c r="AU6" s="279" t="s">
        <v>374</v>
      </c>
      <c r="AV6" s="279" t="s">
        <v>375</v>
      </c>
      <c r="AW6" s="279" t="s">
        <v>376</v>
      </c>
      <c r="AX6" s="279" t="s">
        <v>377</v>
      </c>
      <c r="AY6" s="279" t="s">
        <v>378</v>
      </c>
      <c r="AZ6" s="279" t="s">
        <v>379</v>
      </c>
      <c r="BA6" s="279" t="s">
        <v>380</v>
      </c>
      <c r="BB6" s="279" t="s">
        <v>381</v>
      </c>
      <c r="BC6" s="279" t="s">
        <v>382</v>
      </c>
      <c r="BD6" s="279" t="s">
        <v>383</v>
      </c>
      <c r="BE6" s="279" t="s">
        <v>384</v>
      </c>
      <c r="BF6" s="279" t="s">
        <v>385</v>
      </c>
      <c r="BG6" s="279" t="s">
        <v>386</v>
      </c>
      <c r="BH6" s="279" t="s">
        <v>387</v>
      </c>
      <c r="BI6" s="279" t="s">
        <v>388</v>
      </c>
      <c r="BJ6" s="279" t="s">
        <v>389</v>
      </c>
      <c r="BK6" s="279" t="s">
        <v>390</v>
      </c>
      <c r="BL6" s="279" t="s">
        <v>391</v>
      </c>
      <c r="BM6" s="279" t="s">
        <v>392</v>
      </c>
      <c r="BN6" s="279" t="s">
        <v>393</v>
      </c>
      <c r="BO6" s="279" t="s">
        <v>394</v>
      </c>
      <c r="BP6" s="279" t="s">
        <v>395</v>
      </c>
      <c r="BQ6" s="279" t="s">
        <v>396</v>
      </c>
      <c r="BR6" s="279" t="s">
        <v>397</v>
      </c>
      <c r="BS6" s="279" t="s">
        <v>398</v>
      </c>
      <c r="BT6" s="279" t="s">
        <v>399</v>
      </c>
      <c r="BU6" s="279" t="s">
        <v>400</v>
      </c>
      <c r="BV6" s="279" t="s">
        <v>401</v>
      </c>
      <c r="BW6" s="279" t="s">
        <v>402</v>
      </c>
      <c r="BX6" s="279" t="s">
        <v>403</v>
      </c>
      <c r="BY6" s="279" t="s">
        <v>404</v>
      </c>
      <c r="BZ6" s="279" t="s">
        <v>405</v>
      </c>
      <c r="CA6" s="279" t="s">
        <v>406</v>
      </c>
      <c r="CB6" s="279" t="s">
        <v>407</v>
      </c>
      <c r="CC6" s="279" t="s">
        <v>408</v>
      </c>
      <c r="CD6" s="279" t="s">
        <v>409</v>
      </c>
      <c r="CE6" s="279" t="s">
        <v>410</v>
      </c>
      <c r="CF6" s="279" t="s">
        <v>411</v>
      </c>
      <c r="CG6" s="279" t="s">
        <v>412</v>
      </c>
      <c r="CH6" s="279" t="s">
        <v>413</v>
      </c>
      <c r="CI6" s="279" t="s">
        <v>414</v>
      </c>
      <c r="CJ6" s="279" t="s">
        <v>415</v>
      </c>
      <c r="CK6" s="279" t="s">
        <v>416</v>
      </c>
      <c r="CL6" s="279" t="s">
        <v>417</v>
      </c>
      <c r="CM6" s="279" t="s">
        <v>418</v>
      </c>
      <c r="CN6" s="279" t="s">
        <v>419</v>
      </c>
      <c r="CO6" s="279" t="s">
        <v>420</v>
      </c>
      <c r="CP6" s="279" t="s">
        <v>421</v>
      </c>
      <c r="CQ6" s="279" t="s">
        <v>422</v>
      </c>
      <c r="CR6" s="279" t="s">
        <v>423</v>
      </c>
      <c r="CS6" s="279" t="s">
        <v>424</v>
      </c>
      <c r="CT6" s="279" t="s">
        <v>425</v>
      </c>
      <c r="CU6" s="279" t="s">
        <v>426</v>
      </c>
      <c r="CV6" s="279" t="s">
        <v>427</v>
      </c>
      <c r="CW6" s="279" t="s">
        <v>428</v>
      </c>
      <c r="CX6" s="279" t="s">
        <v>429</v>
      </c>
      <c r="CY6" s="279" t="s">
        <v>430</v>
      </c>
      <c r="CZ6" s="279" t="s">
        <v>431</v>
      </c>
      <c r="DA6" s="279" t="s">
        <v>432</v>
      </c>
      <c r="DB6" s="279" t="s">
        <v>433</v>
      </c>
      <c r="DC6" s="279" t="s">
        <v>434</v>
      </c>
      <c r="DD6" s="279" t="s">
        <v>435</v>
      </c>
      <c r="DE6" s="279" t="s">
        <v>436</v>
      </c>
      <c r="DF6" s="334" t="s">
        <v>443</v>
      </c>
      <c r="DG6" s="334" t="s">
        <v>444</v>
      </c>
      <c r="DH6" s="334" t="s">
        <v>445</v>
      </c>
      <c r="DI6" s="334" t="s">
        <v>644</v>
      </c>
      <c r="DJ6" s="334" t="s">
        <v>645</v>
      </c>
      <c r="DK6" s="334" t="s">
        <v>646</v>
      </c>
      <c r="DL6" s="334" t="s">
        <v>1095</v>
      </c>
      <c r="DM6" s="334" t="s">
        <v>1096</v>
      </c>
      <c r="DN6" s="334" t="s">
        <v>1311</v>
      </c>
      <c r="DO6" s="334" t="s">
        <v>1312</v>
      </c>
      <c r="DP6" s="334" t="s">
        <v>1313</v>
      </c>
      <c r="DQ6" s="334" t="s">
        <v>1314</v>
      </c>
      <c r="DR6" s="648" t="s">
        <v>1315</v>
      </c>
      <c r="DS6" s="648" t="s">
        <v>1316</v>
      </c>
      <c r="DT6" s="648" t="s">
        <v>1317</v>
      </c>
      <c r="DU6" s="648" t="s">
        <v>1381</v>
      </c>
      <c r="DV6" s="648" t="s">
        <v>1382</v>
      </c>
      <c r="DW6" s="648" t="s">
        <v>1451</v>
      </c>
    </row>
    <row r="7" spans="1:127" x14ac:dyDescent="0.35">
      <c r="A7" s="146" t="s">
        <v>304</v>
      </c>
      <c r="B7" s="149">
        <v>272442</v>
      </c>
      <c r="C7" s="149">
        <v>277226</v>
      </c>
      <c r="D7" s="149">
        <v>315659</v>
      </c>
      <c r="E7" s="149">
        <v>380745</v>
      </c>
      <c r="F7" s="149">
        <v>386335</v>
      </c>
      <c r="G7" s="149">
        <v>424689</v>
      </c>
      <c r="H7" s="149">
        <v>480464</v>
      </c>
      <c r="I7" s="149">
        <v>486867</v>
      </c>
      <c r="J7" s="149">
        <v>400370</v>
      </c>
      <c r="K7" s="149">
        <v>346817</v>
      </c>
      <c r="L7" s="149">
        <v>298584</v>
      </c>
      <c r="M7" s="149">
        <v>277346</v>
      </c>
      <c r="N7" s="149">
        <v>267033</v>
      </c>
      <c r="O7" s="149">
        <v>274743</v>
      </c>
      <c r="P7" s="149">
        <v>315432</v>
      </c>
      <c r="Q7" s="149">
        <v>356523</v>
      </c>
      <c r="R7" s="149">
        <v>381088</v>
      </c>
      <c r="S7" s="149">
        <v>420619</v>
      </c>
      <c r="T7" s="149">
        <v>480406</v>
      </c>
      <c r="U7" s="149">
        <v>499411</v>
      </c>
      <c r="V7" s="149">
        <v>405132</v>
      </c>
      <c r="W7" s="149">
        <v>359358</v>
      </c>
      <c r="X7" s="149">
        <v>298750</v>
      </c>
      <c r="Y7" s="149">
        <v>283275</v>
      </c>
      <c r="Z7" s="149">
        <v>273525</v>
      </c>
      <c r="AA7" s="149">
        <v>272760</v>
      </c>
      <c r="AB7" s="149">
        <v>308566</v>
      </c>
      <c r="AC7" s="149">
        <v>366772</v>
      </c>
      <c r="AD7" s="149">
        <v>380257</v>
      </c>
      <c r="AE7" s="149">
        <v>424784</v>
      </c>
      <c r="AF7" s="149">
        <v>476860</v>
      </c>
      <c r="AG7" s="149">
        <v>495251</v>
      </c>
      <c r="AH7" s="149">
        <v>399762</v>
      </c>
      <c r="AI7" s="149">
        <v>360764</v>
      </c>
      <c r="AJ7" s="149">
        <v>298350</v>
      </c>
      <c r="AK7" s="149">
        <v>279300</v>
      </c>
      <c r="AL7" s="149">
        <v>268011</v>
      </c>
      <c r="AM7" s="149">
        <v>277454</v>
      </c>
      <c r="AN7" s="149">
        <v>326416</v>
      </c>
      <c r="AO7" s="149">
        <v>371208</v>
      </c>
      <c r="AP7" s="149">
        <v>402228</v>
      </c>
      <c r="AQ7" s="149">
        <v>441265</v>
      </c>
      <c r="AR7" s="149">
        <v>496636</v>
      </c>
      <c r="AS7" s="149">
        <v>507520</v>
      </c>
      <c r="AT7" s="149">
        <v>419721</v>
      </c>
      <c r="AU7" s="149">
        <v>381173</v>
      </c>
      <c r="AV7" s="149">
        <v>314949</v>
      </c>
      <c r="AW7" s="149">
        <v>298095</v>
      </c>
      <c r="AX7" s="149">
        <v>289591</v>
      </c>
      <c r="AY7" s="149">
        <v>306778</v>
      </c>
      <c r="AZ7" s="149">
        <v>355178</v>
      </c>
      <c r="BA7" s="149">
        <v>385803</v>
      </c>
      <c r="BB7" s="149">
        <v>423435</v>
      </c>
      <c r="BC7" s="149">
        <v>473155</v>
      </c>
      <c r="BD7" s="149">
        <v>525043</v>
      </c>
      <c r="BE7" s="149">
        <v>539469</v>
      </c>
      <c r="BF7" s="149">
        <v>457910</v>
      </c>
      <c r="BG7" s="149">
        <v>413938</v>
      </c>
      <c r="BH7" s="149">
        <v>350571</v>
      </c>
      <c r="BI7" s="149">
        <v>347544</v>
      </c>
      <c r="BJ7" s="145">
        <v>337852</v>
      </c>
      <c r="BK7" s="145">
        <v>336777</v>
      </c>
      <c r="BL7" s="145">
        <v>369980</v>
      </c>
      <c r="BM7" s="145">
        <v>449645</v>
      </c>
      <c r="BN7" s="145">
        <v>448794</v>
      </c>
      <c r="BO7" s="145">
        <v>503514</v>
      </c>
      <c r="BP7" s="145">
        <v>554094</v>
      </c>
      <c r="BQ7" s="145">
        <v>556484</v>
      </c>
      <c r="BR7" s="145">
        <v>469214</v>
      </c>
      <c r="BS7" s="145">
        <v>426823</v>
      </c>
      <c r="BT7" s="145">
        <v>344707</v>
      </c>
      <c r="BU7" s="145">
        <v>338613</v>
      </c>
      <c r="BV7" s="149">
        <v>325675</v>
      </c>
      <c r="BW7" s="149">
        <v>324294</v>
      </c>
      <c r="BX7" s="149">
        <v>376820</v>
      </c>
      <c r="BY7" s="149">
        <v>435406</v>
      </c>
      <c r="BZ7" s="149">
        <v>477478</v>
      </c>
      <c r="CA7" s="149">
        <v>525106</v>
      </c>
      <c r="CB7" s="149">
        <v>583729</v>
      </c>
      <c r="CC7" s="149">
        <v>590526</v>
      </c>
      <c r="CD7" s="149">
        <v>494497</v>
      </c>
      <c r="CE7" s="149">
        <v>449272</v>
      </c>
      <c r="CF7" s="149">
        <v>370917</v>
      </c>
      <c r="CG7" s="149">
        <v>365101</v>
      </c>
      <c r="CH7" s="149">
        <v>347420</v>
      </c>
      <c r="CI7" s="149">
        <v>357273</v>
      </c>
      <c r="CJ7" s="149">
        <v>391985</v>
      </c>
      <c r="CK7" s="149">
        <v>469208</v>
      </c>
      <c r="CL7" s="149">
        <v>495955</v>
      </c>
      <c r="CM7" s="149">
        <v>526101</v>
      </c>
      <c r="CN7" s="149">
        <v>570213</v>
      </c>
      <c r="CO7" s="149">
        <v>576964</v>
      </c>
      <c r="CP7" s="149">
        <v>477331</v>
      </c>
      <c r="CQ7" s="149">
        <v>433200</v>
      </c>
      <c r="CR7" s="149">
        <v>336737</v>
      </c>
      <c r="CS7" s="149">
        <v>338716</v>
      </c>
      <c r="CT7" s="149">
        <v>323881</v>
      </c>
      <c r="CU7" s="149">
        <v>317406</v>
      </c>
      <c r="CV7" s="149">
        <v>168819</v>
      </c>
      <c r="CW7" s="149">
        <v>7373</v>
      </c>
      <c r="CX7" s="149">
        <v>15497</v>
      </c>
      <c r="CY7" s="149">
        <v>38538</v>
      </c>
      <c r="CZ7" s="149">
        <v>118404</v>
      </c>
      <c r="DA7" s="149">
        <v>200543</v>
      </c>
      <c r="DB7" s="149">
        <v>163801</v>
      </c>
      <c r="DC7" s="149">
        <v>102614</v>
      </c>
      <c r="DD7" s="149">
        <v>52805</v>
      </c>
      <c r="DE7" s="149">
        <v>74141</v>
      </c>
      <c r="DF7" s="335">
        <v>47123</v>
      </c>
      <c r="DG7" s="335">
        <v>36099</v>
      </c>
      <c r="DH7" s="335">
        <v>53263</v>
      </c>
      <c r="DI7" s="335">
        <v>81152</v>
      </c>
      <c r="DJ7" s="335">
        <v>125812</v>
      </c>
      <c r="DK7" s="335">
        <v>202274</v>
      </c>
      <c r="DL7" s="550">
        <v>306636</v>
      </c>
      <c r="DM7" s="551">
        <v>372157</v>
      </c>
      <c r="DN7" s="647">
        <v>301402</v>
      </c>
      <c r="DO7" s="647">
        <v>324030</v>
      </c>
      <c r="DP7" s="647">
        <v>246376</v>
      </c>
      <c r="DQ7" s="647">
        <v>243145</v>
      </c>
      <c r="DR7" s="550">
        <v>203356</v>
      </c>
      <c r="DS7" s="550">
        <v>246944</v>
      </c>
      <c r="DT7" s="550">
        <v>289852</v>
      </c>
      <c r="DU7" s="551">
        <v>370594</v>
      </c>
      <c r="DV7" s="551">
        <v>380818</v>
      </c>
      <c r="DW7" s="679">
        <v>399757</v>
      </c>
    </row>
    <row r="8" spans="1:127" x14ac:dyDescent="0.35">
      <c r="A8" s="146" t="s">
        <v>305</v>
      </c>
      <c r="B8" s="150">
        <v>0.8447339250189031</v>
      </c>
      <c r="C8" s="150">
        <v>0.86107363667188508</v>
      </c>
      <c r="D8" s="150">
        <v>0.85011990787527048</v>
      </c>
      <c r="E8" s="150">
        <v>0.77994983519153238</v>
      </c>
      <c r="F8" s="150">
        <v>0.81823029236284572</v>
      </c>
      <c r="G8" s="150">
        <v>0.79050081353649382</v>
      </c>
      <c r="H8" s="150">
        <v>0.74671359352625799</v>
      </c>
      <c r="I8" s="150">
        <v>0.72914779600999857</v>
      </c>
      <c r="J8" s="150">
        <v>0.78695206933586437</v>
      </c>
      <c r="K8" s="150">
        <v>0.81799046759530247</v>
      </c>
      <c r="L8" s="150">
        <v>0.85359228893711647</v>
      </c>
      <c r="M8" s="150">
        <v>0.81805758871589995</v>
      </c>
      <c r="N8" s="150">
        <v>0.84006096624761739</v>
      </c>
      <c r="O8" s="150">
        <v>0.85390710591352648</v>
      </c>
      <c r="P8" s="150">
        <v>0.84063760176519819</v>
      </c>
      <c r="Q8" s="150">
        <v>0.79376926593796193</v>
      </c>
      <c r="R8" s="150">
        <v>0.80857702158031741</v>
      </c>
      <c r="S8" s="150">
        <v>0.79500450526485966</v>
      </c>
      <c r="T8" s="150">
        <v>0.7499510830422601</v>
      </c>
      <c r="U8" s="150">
        <v>0.72417107352461196</v>
      </c>
      <c r="V8" s="150">
        <v>0.79864093678109849</v>
      </c>
      <c r="W8" s="150">
        <v>0.82108371039464823</v>
      </c>
      <c r="X8" s="150">
        <v>0.85869121338912135</v>
      </c>
      <c r="Y8" s="150">
        <v>0.82423440120024716</v>
      </c>
      <c r="Z8" s="150">
        <v>0.85235353258385893</v>
      </c>
      <c r="AA8" s="150">
        <v>0.87028523243877398</v>
      </c>
      <c r="AB8" s="150">
        <v>0.85694470550870805</v>
      </c>
      <c r="AC8" s="150">
        <v>0.7822680030100444</v>
      </c>
      <c r="AD8" s="150">
        <v>0.81245315668087636</v>
      </c>
      <c r="AE8" s="150">
        <v>0.79924385099250439</v>
      </c>
      <c r="AF8" s="150">
        <v>0.73879964769534034</v>
      </c>
      <c r="AG8" s="150">
        <v>0.7157744254933357</v>
      </c>
      <c r="AH8" s="150">
        <v>0.79855514030848351</v>
      </c>
      <c r="AI8" s="150">
        <v>0.81488452284596025</v>
      </c>
      <c r="AJ8" s="150">
        <v>0.85290095525389642</v>
      </c>
      <c r="AK8" s="150">
        <v>0.82467239527389902</v>
      </c>
      <c r="AL8" s="150">
        <v>0.85071881378003145</v>
      </c>
      <c r="AM8" s="150">
        <v>0.87154627433736764</v>
      </c>
      <c r="AN8" s="150">
        <v>0.86033213270606679</v>
      </c>
      <c r="AO8" s="150">
        <v>0.8</v>
      </c>
      <c r="AP8" s="150">
        <v>0.82</v>
      </c>
      <c r="AQ8" s="150">
        <v>0.82</v>
      </c>
      <c r="AR8" s="150">
        <v>0.76</v>
      </c>
      <c r="AS8" s="150">
        <v>0.75</v>
      </c>
      <c r="AT8" s="150">
        <v>0.82</v>
      </c>
      <c r="AU8" s="150">
        <v>0.84</v>
      </c>
      <c r="AV8" s="150">
        <v>0.88</v>
      </c>
      <c r="AW8" s="150">
        <v>0.84</v>
      </c>
      <c r="AX8" s="151">
        <v>0.86033213270606679</v>
      </c>
      <c r="AY8" s="150">
        <v>0.89</v>
      </c>
      <c r="AZ8" s="150">
        <v>0.84</v>
      </c>
      <c r="BA8" s="150">
        <v>0.83</v>
      </c>
      <c r="BB8" s="150">
        <v>0.83932835027808284</v>
      </c>
      <c r="BC8" s="150">
        <v>0.83932835027808284</v>
      </c>
      <c r="BD8" s="150">
        <v>0.78</v>
      </c>
      <c r="BE8" s="150">
        <v>0.77</v>
      </c>
      <c r="BF8" s="150">
        <v>0.83</v>
      </c>
      <c r="BG8" s="150">
        <v>0.84</v>
      </c>
      <c r="BH8" s="150">
        <v>0.89</v>
      </c>
      <c r="BI8" s="150">
        <v>0.85</v>
      </c>
      <c r="BJ8" s="150">
        <v>0.88</v>
      </c>
      <c r="BK8" s="150">
        <v>0.88</v>
      </c>
      <c r="BL8" s="150">
        <v>0.89</v>
      </c>
      <c r="BM8" s="150">
        <v>0.82</v>
      </c>
      <c r="BN8" s="150">
        <v>0.82</v>
      </c>
      <c r="BO8" s="150">
        <v>0.84</v>
      </c>
      <c r="BP8" s="150">
        <v>0.79</v>
      </c>
      <c r="BQ8" s="150">
        <v>0.7757168220469951</v>
      </c>
      <c r="BR8" s="150">
        <v>0.83</v>
      </c>
      <c r="BS8" s="150">
        <v>0.84</v>
      </c>
      <c r="BT8" s="150">
        <v>0.88587699118381702</v>
      </c>
      <c r="BU8" s="150">
        <v>0.84026897963161484</v>
      </c>
      <c r="BV8" s="150">
        <v>0.87</v>
      </c>
      <c r="BW8" s="150">
        <v>0.88</v>
      </c>
      <c r="BX8" s="150">
        <v>0.87</v>
      </c>
      <c r="BY8" s="150">
        <v>0.83637800122184813</v>
      </c>
      <c r="BZ8" s="150">
        <v>0.85318485877883377</v>
      </c>
      <c r="CA8" s="150">
        <v>0.85318485877883377</v>
      </c>
      <c r="CB8" s="150">
        <v>0.80373255397624588</v>
      </c>
      <c r="CC8" s="150">
        <v>0.79</v>
      </c>
      <c r="CD8" s="150">
        <v>0.83637800122184813</v>
      </c>
      <c r="CE8" s="150">
        <v>0.86031624494738157</v>
      </c>
      <c r="CF8" s="150">
        <v>0.88691809757978202</v>
      </c>
      <c r="CG8" s="150">
        <v>0.84518824754583766</v>
      </c>
      <c r="CH8" s="150">
        <v>0.88034655460249844</v>
      </c>
      <c r="CI8" s="150">
        <v>0.88932552977694923</v>
      </c>
      <c r="CJ8" s="150">
        <v>0.89</v>
      </c>
      <c r="CK8" s="150">
        <v>0.83430802543861149</v>
      </c>
      <c r="CL8" s="150">
        <v>0.85812422498008889</v>
      </c>
      <c r="CM8" s="150">
        <v>0.84</v>
      </c>
      <c r="CN8" s="150">
        <v>0.8</v>
      </c>
      <c r="CO8" s="150">
        <v>0.78314244909561082</v>
      </c>
      <c r="CP8" s="150">
        <v>0.84</v>
      </c>
      <c r="CQ8" s="150">
        <v>0.85</v>
      </c>
      <c r="CR8" s="150">
        <v>0.8741302559564289</v>
      </c>
      <c r="CS8" s="150">
        <v>0.83249388868550644</v>
      </c>
      <c r="CT8" s="150">
        <v>0.86733707750686206</v>
      </c>
      <c r="CU8" s="150">
        <v>0.87864123551539663</v>
      </c>
      <c r="CV8" s="150">
        <v>0.83032123161492488</v>
      </c>
      <c r="CW8" s="150">
        <v>0.19191645191916451</v>
      </c>
      <c r="CX8" s="150">
        <v>0.20887913789765761</v>
      </c>
      <c r="CY8" s="150">
        <v>0.37056930821526807</v>
      </c>
      <c r="CZ8" s="150">
        <v>0.57384041079693249</v>
      </c>
      <c r="DA8" s="150">
        <v>0.63123120727225579</v>
      </c>
      <c r="DB8" s="150">
        <v>0.67298734439960683</v>
      </c>
      <c r="DC8" s="150">
        <v>0.72209445104956438</v>
      </c>
      <c r="DD8" s="150">
        <v>0.65060126881924063</v>
      </c>
      <c r="DE8" s="150">
        <v>0.68306335226123194</v>
      </c>
      <c r="DF8" s="336">
        <v>0.59</v>
      </c>
      <c r="DG8" s="336">
        <v>0.56999999999999995</v>
      </c>
      <c r="DH8" s="336">
        <v>0.56000000000000005</v>
      </c>
      <c r="DI8" s="336">
        <v>0.55000000000000004</v>
      </c>
      <c r="DJ8" s="336">
        <v>0.62</v>
      </c>
      <c r="DK8" s="336">
        <v>0.63</v>
      </c>
      <c r="DL8" s="151">
        <v>0.61</v>
      </c>
      <c r="DM8" s="552">
        <v>0.64</v>
      </c>
      <c r="DN8" s="646">
        <f>100%-DN9</f>
        <v>0.70989575384370374</v>
      </c>
      <c r="DO8" s="646">
        <f t="shared" ref="DO8:DQ8" si="0">100%-DO9</f>
        <v>0.75305064345893902</v>
      </c>
      <c r="DP8" s="646">
        <f t="shared" si="0"/>
        <v>0.82049387927395523</v>
      </c>
      <c r="DQ8" s="646">
        <f t="shared" si="0"/>
        <v>0.75146517510127708</v>
      </c>
      <c r="DR8" s="396">
        <f>100%-DR9</f>
        <v>0.76627660563704258</v>
      </c>
      <c r="DS8" s="396">
        <f t="shared" ref="DS8:DT8" si="1">100%-DS9</f>
        <v>0.82019419837424745</v>
      </c>
      <c r="DT8" s="396">
        <f t="shared" si="1"/>
        <v>0.83198063997182992</v>
      </c>
      <c r="DU8" s="646">
        <v>0.75</v>
      </c>
      <c r="DV8" s="646">
        <v>0.81</v>
      </c>
      <c r="DW8" s="646">
        <v>0.81</v>
      </c>
    </row>
    <row r="9" spans="1:127" x14ac:dyDescent="0.35">
      <c r="A9" s="146" t="s">
        <v>306</v>
      </c>
      <c r="B9" s="150">
        <v>0.1552660749810969</v>
      </c>
      <c r="C9" s="150">
        <v>0.13892636332811498</v>
      </c>
      <c r="D9" s="150">
        <v>0.14988009212472952</v>
      </c>
      <c r="E9" s="150">
        <v>0.22005016480846762</v>
      </c>
      <c r="F9" s="150">
        <v>0.18176970763715428</v>
      </c>
      <c r="G9" s="150">
        <v>0.20949918646350624</v>
      </c>
      <c r="H9" s="150">
        <v>0.25328640647374207</v>
      </c>
      <c r="I9" s="150">
        <v>0.27085220399000137</v>
      </c>
      <c r="J9" s="150">
        <v>0.21304793066413569</v>
      </c>
      <c r="K9" s="150">
        <v>0.18200953240469758</v>
      </c>
      <c r="L9" s="150">
        <v>0.14640771106288347</v>
      </c>
      <c r="M9" s="150">
        <v>0.18194241128409999</v>
      </c>
      <c r="N9" s="150">
        <v>0.15993903375238266</v>
      </c>
      <c r="O9" s="150">
        <v>0.14609289408647355</v>
      </c>
      <c r="P9" s="150">
        <v>0.15936239823480181</v>
      </c>
      <c r="Q9" s="150">
        <v>0.20623073406203807</v>
      </c>
      <c r="R9" s="150">
        <v>0.19142297841968259</v>
      </c>
      <c r="S9" s="150">
        <v>0.20499549473514037</v>
      </c>
      <c r="T9" s="150">
        <v>0.2500489169577399</v>
      </c>
      <c r="U9" s="150">
        <v>0.27582892647538798</v>
      </c>
      <c r="V9" s="150">
        <v>0.20135906321890149</v>
      </c>
      <c r="W9" s="150">
        <v>0.17891628960535177</v>
      </c>
      <c r="X9" s="150">
        <v>0.14130878661087867</v>
      </c>
      <c r="Y9" s="150">
        <v>0.1757655987997529</v>
      </c>
      <c r="Z9" s="150">
        <v>0.14764646741614113</v>
      </c>
      <c r="AA9" s="150">
        <v>0.12971476756122599</v>
      </c>
      <c r="AB9" s="150">
        <v>0.14305529449129198</v>
      </c>
      <c r="AC9" s="150">
        <v>0.2177319969899556</v>
      </c>
      <c r="AD9" s="150">
        <v>0.18754684331912364</v>
      </c>
      <c r="AE9" s="150">
        <v>0.20075614900749558</v>
      </c>
      <c r="AF9" s="150">
        <v>0.26120035230465966</v>
      </c>
      <c r="AG9" s="150">
        <v>0.2842255745066643</v>
      </c>
      <c r="AH9" s="150">
        <v>0.20144485969151646</v>
      </c>
      <c r="AI9" s="150">
        <v>0.18511547715403975</v>
      </c>
      <c r="AJ9" s="150">
        <v>0.14709904474610358</v>
      </c>
      <c r="AK9" s="150">
        <v>0.17532760472610096</v>
      </c>
      <c r="AL9" s="150">
        <v>0.14928118621996858</v>
      </c>
      <c r="AM9" s="150">
        <v>0.12845372566263236</v>
      </c>
      <c r="AN9" s="150">
        <v>0.13966786729393316</v>
      </c>
      <c r="AO9" s="150">
        <v>0.2</v>
      </c>
      <c r="AP9" s="150">
        <v>0.18</v>
      </c>
      <c r="AQ9" s="150">
        <v>0.18</v>
      </c>
      <c r="AR9" s="150">
        <v>0.24</v>
      </c>
      <c r="AS9" s="150">
        <v>0.25</v>
      </c>
      <c r="AT9" s="150">
        <v>0.18</v>
      </c>
      <c r="AU9" s="150">
        <v>0.16</v>
      </c>
      <c r="AV9" s="150">
        <v>0.12</v>
      </c>
      <c r="AW9" s="150">
        <v>0.16</v>
      </c>
      <c r="AX9" s="151">
        <v>0.13966786729393316</v>
      </c>
      <c r="AY9" s="150">
        <v>0.11</v>
      </c>
      <c r="AZ9" s="150">
        <v>0.16</v>
      </c>
      <c r="BA9" s="150">
        <v>0.17</v>
      </c>
      <c r="BB9" s="150">
        <v>0.16067164972191716</v>
      </c>
      <c r="BC9" s="150">
        <v>0.16067164972191716</v>
      </c>
      <c r="BD9" s="150">
        <v>0.22</v>
      </c>
      <c r="BE9" s="150">
        <v>0.23</v>
      </c>
      <c r="BF9" s="150">
        <v>0.17</v>
      </c>
      <c r="BG9" s="150">
        <v>0.16</v>
      </c>
      <c r="BH9" s="150">
        <v>0.11</v>
      </c>
      <c r="BI9" s="150">
        <v>0.15</v>
      </c>
      <c r="BJ9" s="150">
        <v>0.12</v>
      </c>
      <c r="BK9" s="150">
        <v>0.12</v>
      </c>
      <c r="BL9" s="150">
        <v>0.11</v>
      </c>
      <c r="BM9" s="150">
        <v>0.18</v>
      </c>
      <c r="BN9" s="150">
        <v>0.18</v>
      </c>
      <c r="BO9" s="150">
        <v>0.16</v>
      </c>
      <c r="BP9" s="150">
        <v>0.21</v>
      </c>
      <c r="BQ9" s="150">
        <v>0.22428317795300493</v>
      </c>
      <c r="BR9" s="150">
        <v>0.17</v>
      </c>
      <c r="BS9" s="150">
        <v>0.16</v>
      </c>
      <c r="BT9" s="150">
        <v>0.11412300881618302</v>
      </c>
      <c r="BU9" s="150">
        <v>0.15973102036838516</v>
      </c>
      <c r="BV9" s="150">
        <v>0.13</v>
      </c>
      <c r="BW9" s="150">
        <v>0.12</v>
      </c>
      <c r="BX9" s="150">
        <v>0.13</v>
      </c>
      <c r="BY9" s="150">
        <v>0.16362199877815189</v>
      </c>
      <c r="BZ9" s="150">
        <v>0.14681514122116621</v>
      </c>
      <c r="CA9" s="150">
        <v>0.14681514122116621</v>
      </c>
      <c r="CB9" s="150">
        <v>0.19626744602375418</v>
      </c>
      <c r="CC9" s="150">
        <v>0.21</v>
      </c>
      <c r="CD9" s="150">
        <v>0.16362199877815189</v>
      </c>
      <c r="CE9" s="150">
        <v>0.13968375505261846</v>
      </c>
      <c r="CF9" s="150">
        <v>0.113081902420218</v>
      </c>
      <c r="CG9" s="150">
        <v>0.15481175245416232</v>
      </c>
      <c r="CH9" s="150">
        <v>0.11965344539750158</v>
      </c>
      <c r="CI9" s="150">
        <v>0.11067447022305071</v>
      </c>
      <c r="CJ9" s="150">
        <v>0.11</v>
      </c>
      <c r="CK9" s="150">
        <v>0.16569197456138857</v>
      </c>
      <c r="CL9" s="150">
        <v>0.14187577501991108</v>
      </c>
      <c r="CM9" s="150">
        <v>0.16</v>
      </c>
      <c r="CN9" s="150">
        <v>0.2</v>
      </c>
      <c r="CO9" s="150">
        <v>0.21685755090438918</v>
      </c>
      <c r="CP9" s="150">
        <v>0.16</v>
      </c>
      <c r="CQ9" s="150">
        <v>0.15</v>
      </c>
      <c r="CR9" s="150">
        <v>0.1258697440435711</v>
      </c>
      <c r="CS9" s="150">
        <v>0.17</v>
      </c>
      <c r="CT9" s="150">
        <f t="shared" ref="CT9:DE9" si="2">100%-CT8</f>
        <v>0.13266292249313794</v>
      </c>
      <c r="CU9" s="150">
        <f t="shared" si="2"/>
        <v>0.12135876448460337</v>
      </c>
      <c r="CV9" s="150">
        <f t="shared" si="2"/>
        <v>0.16967876838507512</v>
      </c>
      <c r="CW9" s="150">
        <f t="shared" si="2"/>
        <v>0.80808354808083549</v>
      </c>
      <c r="CX9" s="150">
        <f t="shared" si="2"/>
        <v>0.79112086210234245</v>
      </c>
      <c r="CY9" s="150">
        <f t="shared" si="2"/>
        <v>0.62943069178473188</v>
      </c>
      <c r="CZ9" s="150">
        <f t="shared" si="2"/>
        <v>0.42615958920306751</v>
      </c>
      <c r="DA9" s="150">
        <f t="shared" si="2"/>
        <v>0.36876879272774421</v>
      </c>
      <c r="DB9" s="150">
        <f t="shared" si="2"/>
        <v>0.32701265560039317</v>
      </c>
      <c r="DC9" s="150">
        <f t="shared" si="2"/>
        <v>0.27790554895043562</v>
      </c>
      <c r="DD9" s="150">
        <f t="shared" si="2"/>
        <v>0.34939873118075937</v>
      </c>
      <c r="DE9" s="150">
        <f t="shared" si="2"/>
        <v>0.31693664773876806</v>
      </c>
      <c r="DF9" s="336">
        <v>0.41</v>
      </c>
      <c r="DG9" s="336">
        <v>0.43</v>
      </c>
      <c r="DH9" s="336">
        <v>0.44</v>
      </c>
      <c r="DI9" s="336">
        <v>0.45</v>
      </c>
      <c r="DJ9" s="336">
        <v>0.38</v>
      </c>
      <c r="DK9" s="336">
        <v>0.37</v>
      </c>
      <c r="DL9" s="151">
        <v>0.39</v>
      </c>
      <c r="DM9" s="552">
        <v>0.36</v>
      </c>
      <c r="DN9" s="646">
        <v>0.29010424615629626</v>
      </c>
      <c r="DO9" s="646">
        <v>0.24694935654106101</v>
      </c>
      <c r="DP9" s="646">
        <v>0.17950612072604474</v>
      </c>
      <c r="DQ9" s="646">
        <v>0.24853482489872297</v>
      </c>
      <c r="DR9" s="396">
        <v>0.23372339436295742</v>
      </c>
      <c r="DS9" s="396">
        <v>0.17980580162575258</v>
      </c>
      <c r="DT9" s="396">
        <v>0.16801936002817008</v>
      </c>
      <c r="DU9" s="646">
        <v>0.25</v>
      </c>
      <c r="DV9" s="646">
        <v>0.19</v>
      </c>
      <c r="DW9" s="646">
        <v>0.19</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27"/>
  <sheetViews>
    <sheetView showGridLines="0" zoomScaleNormal="100" workbookViewId="0">
      <selection activeCell="B1" sqref="B1"/>
    </sheetView>
  </sheetViews>
  <sheetFormatPr defaultColWidth="8.7265625" defaultRowHeight="15.5" x14ac:dyDescent="0.35"/>
  <cols>
    <col min="1" max="1" width="81.453125" style="71" customWidth="1"/>
    <col min="2" max="2" width="53.453125" style="152" customWidth="1"/>
    <col min="3" max="3" width="12.81640625" style="71" customWidth="1"/>
    <col min="4" max="4" width="49.26953125" style="71" customWidth="1"/>
    <col min="5" max="5" width="19.7265625" style="127" customWidth="1"/>
    <col min="6" max="6" width="8.26953125" style="127" customWidth="1"/>
    <col min="7" max="8" width="10.81640625" style="71" customWidth="1"/>
    <col min="9" max="9" width="9.7265625" style="71" bestFit="1" customWidth="1"/>
    <col min="10" max="16384" width="8.7265625" style="71"/>
  </cols>
  <sheetData>
    <row r="1" spans="1:7" ht="19" x14ac:dyDescent="0.4">
      <c r="A1" s="415" t="s">
        <v>1057</v>
      </c>
    </row>
    <row r="2" spans="1:7" x14ac:dyDescent="0.35">
      <c r="A2" s="71" t="s">
        <v>1056</v>
      </c>
    </row>
    <row r="3" spans="1:7" ht="20.5" customHeight="1" x14ac:dyDescent="0.35">
      <c r="A3" s="78" t="s">
        <v>134</v>
      </c>
    </row>
    <row r="4" spans="1:7" ht="20.5" customHeight="1" x14ac:dyDescent="0.35">
      <c r="A4" s="78" t="s">
        <v>303</v>
      </c>
    </row>
    <row r="5" spans="1:7" ht="20.5" customHeight="1" x14ac:dyDescent="0.35">
      <c r="A5" s="78" t="s">
        <v>180</v>
      </c>
    </row>
    <row r="6" spans="1:7" ht="20.5" customHeight="1" x14ac:dyDescent="0.35">
      <c r="A6" s="78" t="s">
        <v>1362</v>
      </c>
    </row>
    <row r="7" spans="1:7" ht="20.5" customHeight="1" x14ac:dyDescent="0.35">
      <c r="A7" s="78" t="s">
        <v>317</v>
      </c>
      <c r="B7" s="623"/>
      <c r="C7" s="72"/>
      <c r="D7" s="126"/>
      <c r="E7" s="126"/>
      <c r="F7" s="71"/>
    </row>
    <row r="8" spans="1:7" ht="20.5" customHeight="1" x14ac:dyDescent="0.35">
      <c r="A8" s="78" t="s">
        <v>148</v>
      </c>
      <c r="B8" s="623"/>
      <c r="D8" s="127"/>
      <c r="F8" s="71"/>
    </row>
    <row r="9" spans="1:7" ht="20.5" customHeight="1" x14ac:dyDescent="0.35">
      <c r="A9" s="78" t="s">
        <v>1217</v>
      </c>
      <c r="B9" s="623"/>
      <c r="D9" s="127"/>
      <c r="F9" s="71"/>
    </row>
    <row r="10" spans="1:7" ht="20.5" customHeight="1" x14ac:dyDescent="0.35">
      <c r="A10" s="78" t="s">
        <v>149</v>
      </c>
      <c r="B10" s="623"/>
      <c r="D10" s="127"/>
      <c r="F10" s="71"/>
    </row>
    <row r="11" spans="1:7" s="507" customFormat="1" ht="63" customHeight="1" x14ac:dyDescent="0.35">
      <c r="A11" s="556" t="s">
        <v>631</v>
      </c>
      <c r="B11" s="505" t="s">
        <v>630</v>
      </c>
      <c r="C11" s="504" t="s">
        <v>783</v>
      </c>
      <c r="D11" s="506" t="s">
        <v>182</v>
      </c>
      <c r="E11" s="506" t="s">
        <v>966</v>
      </c>
      <c r="F11" s="506" t="s">
        <v>162</v>
      </c>
      <c r="G11" s="506" t="s">
        <v>281</v>
      </c>
    </row>
    <row r="12" spans="1:7" s="507" customFormat="1" ht="37.5" customHeight="1" x14ac:dyDescent="0.35">
      <c r="A12" s="508" t="s">
        <v>1447</v>
      </c>
      <c r="B12" s="579" t="s">
        <v>1448</v>
      </c>
      <c r="C12" s="579" t="s">
        <v>440</v>
      </c>
      <c r="D12" s="554" t="s">
        <v>324</v>
      </c>
      <c r="E12" s="555" t="s">
        <v>1449</v>
      </c>
      <c r="F12" s="555">
        <v>44835</v>
      </c>
      <c r="G12" s="554" t="s">
        <v>1204</v>
      </c>
    </row>
    <row r="13" spans="1:7" s="507" customFormat="1" ht="37.5" customHeight="1" x14ac:dyDescent="0.35">
      <c r="A13" s="508" t="s">
        <v>1447</v>
      </c>
      <c r="B13" s="579" t="s">
        <v>1448</v>
      </c>
      <c r="C13" s="579" t="s">
        <v>441</v>
      </c>
      <c r="D13" s="554" t="s">
        <v>324</v>
      </c>
      <c r="E13" s="555" t="s">
        <v>1449</v>
      </c>
      <c r="F13" s="555">
        <v>44835</v>
      </c>
      <c r="G13" s="554" t="s">
        <v>1204</v>
      </c>
    </row>
    <row r="14" spans="1:7" s="507" customFormat="1" ht="37.5" customHeight="1" x14ac:dyDescent="0.35">
      <c r="A14" s="652" t="s">
        <v>1366</v>
      </c>
      <c r="B14" s="579" t="s">
        <v>69</v>
      </c>
      <c r="C14" s="579" t="s">
        <v>629</v>
      </c>
      <c r="D14" s="554" t="s">
        <v>69</v>
      </c>
      <c r="E14" s="555">
        <v>44743</v>
      </c>
      <c r="F14" s="555">
        <v>44743</v>
      </c>
      <c r="G14" s="554" t="s">
        <v>1204</v>
      </c>
    </row>
    <row r="15" spans="1:7" s="507" customFormat="1" ht="37.5" customHeight="1" x14ac:dyDescent="0.35">
      <c r="A15" s="508" t="s">
        <v>1553</v>
      </c>
      <c r="B15" s="507" t="s">
        <v>1555</v>
      </c>
      <c r="C15" s="507" t="s">
        <v>440</v>
      </c>
      <c r="D15" s="509" t="s">
        <v>1554</v>
      </c>
      <c r="E15" s="510">
        <v>44682</v>
      </c>
      <c r="F15" s="510">
        <v>44682</v>
      </c>
      <c r="G15" s="509" t="s">
        <v>1204</v>
      </c>
    </row>
    <row r="16" spans="1:7" s="507" customFormat="1" ht="26.15" customHeight="1" x14ac:dyDescent="0.35">
      <c r="A16" s="508" t="s">
        <v>85</v>
      </c>
      <c r="B16" s="507" t="s">
        <v>72</v>
      </c>
      <c r="C16" s="507" t="s">
        <v>440</v>
      </c>
      <c r="D16" s="509" t="s">
        <v>1386</v>
      </c>
      <c r="E16" s="509" t="s">
        <v>1380</v>
      </c>
      <c r="F16" s="510">
        <v>44835</v>
      </c>
      <c r="G16" s="554" t="s">
        <v>916</v>
      </c>
    </row>
    <row r="17" spans="1:7" s="507" customFormat="1" ht="26.15" customHeight="1" x14ac:dyDescent="0.35">
      <c r="A17" s="508" t="s">
        <v>85</v>
      </c>
      <c r="B17" s="507" t="s">
        <v>72</v>
      </c>
      <c r="C17" s="507" t="s">
        <v>441</v>
      </c>
      <c r="D17" s="509" t="s">
        <v>1386</v>
      </c>
      <c r="E17" s="509" t="s">
        <v>1380</v>
      </c>
      <c r="F17" s="510">
        <v>44835</v>
      </c>
      <c r="G17" s="554" t="s">
        <v>916</v>
      </c>
    </row>
    <row r="18" spans="1:7" s="507" customFormat="1" ht="31.5" customHeight="1" x14ac:dyDescent="0.35">
      <c r="A18" s="508" t="s">
        <v>86</v>
      </c>
      <c r="B18" s="507" t="s">
        <v>72</v>
      </c>
      <c r="C18" s="507" t="s">
        <v>440</v>
      </c>
      <c r="D18" s="509" t="s">
        <v>1386</v>
      </c>
      <c r="E18" s="509" t="s">
        <v>1380</v>
      </c>
      <c r="F18" s="510">
        <v>44835</v>
      </c>
      <c r="G18" s="554" t="s">
        <v>916</v>
      </c>
    </row>
    <row r="19" spans="1:7" s="507" customFormat="1" ht="26.15" customHeight="1" x14ac:dyDescent="0.35">
      <c r="A19" s="508" t="s">
        <v>86</v>
      </c>
      <c r="B19" s="507" t="s">
        <v>72</v>
      </c>
      <c r="C19" s="507" t="s">
        <v>441</v>
      </c>
      <c r="D19" s="509" t="s">
        <v>1386</v>
      </c>
      <c r="E19" s="509" t="s">
        <v>1380</v>
      </c>
      <c r="F19" s="510">
        <v>44835</v>
      </c>
      <c r="G19" s="554" t="s">
        <v>916</v>
      </c>
    </row>
    <row r="20" spans="1:7" s="507" customFormat="1" ht="26.15" customHeight="1" x14ac:dyDescent="0.35">
      <c r="A20" s="508" t="s">
        <v>87</v>
      </c>
      <c r="B20" s="507" t="s">
        <v>72</v>
      </c>
      <c r="C20" s="507" t="s">
        <v>440</v>
      </c>
      <c r="D20" s="509" t="s">
        <v>1386</v>
      </c>
      <c r="E20" s="509" t="s">
        <v>1380</v>
      </c>
      <c r="F20" s="510">
        <v>44835</v>
      </c>
      <c r="G20" s="554" t="s">
        <v>916</v>
      </c>
    </row>
    <row r="21" spans="1:7" s="507" customFormat="1" ht="26.15" customHeight="1" x14ac:dyDescent="0.35">
      <c r="A21" s="508" t="s">
        <v>87</v>
      </c>
      <c r="B21" s="507" t="s">
        <v>72</v>
      </c>
      <c r="C21" s="507" t="s">
        <v>441</v>
      </c>
      <c r="D21" s="509" t="s">
        <v>1386</v>
      </c>
      <c r="E21" s="509" t="s">
        <v>1380</v>
      </c>
      <c r="F21" s="510">
        <v>44835</v>
      </c>
      <c r="G21" s="554" t="s">
        <v>916</v>
      </c>
    </row>
    <row r="22" spans="1:7" s="507" customFormat="1" ht="26.15" customHeight="1" x14ac:dyDescent="0.35">
      <c r="A22" s="508" t="s">
        <v>311</v>
      </c>
      <c r="B22" s="511" t="s">
        <v>438</v>
      </c>
      <c r="C22" s="507" t="s">
        <v>440</v>
      </c>
      <c r="D22" s="509" t="s">
        <v>1386</v>
      </c>
      <c r="E22" s="509" t="s">
        <v>1453</v>
      </c>
      <c r="F22" s="510">
        <v>44835</v>
      </c>
      <c r="G22" s="509" t="s">
        <v>916</v>
      </c>
    </row>
    <row r="23" spans="1:7" s="507" customFormat="1" ht="26.15" customHeight="1" x14ac:dyDescent="0.35">
      <c r="A23" s="508" t="s">
        <v>311</v>
      </c>
      <c r="B23" s="511" t="s">
        <v>439</v>
      </c>
      <c r="C23" s="507" t="s">
        <v>440</v>
      </c>
      <c r="D23" s="509" t="s">
        <v>1386</v>
      </c>
      <c r="E23" s="509" t="s">
        <v>1453</v>
      </c>
      <c r="F23" s="510">
        <v>44835</v>
      </c>
      <c r="G23" s="509" t="s">
        <v>916</v>
      </c>
    </row>
    <row r="24" spans="1:7" s="507" customFormat="1" ht="26.15" customHeight="1" x14ac:dyDescent="0.35">
      <c r="A24" s="508" t="s">
        <v>311</v>
      </c>
      <c r="B24" s="511" t="s">
        <v>439</v>
      </c>
      <c r="C24" s="507" t="s">
        <v>441</v>
      </c>
      <c r="D24" s="509" t="s">
        <v>1386</v>
      </c>
      <c r="E24" s="509" t="s">
        <v>1453</v>
      </c>
      <c r="F24" s="510">
        <v>44835</v>
      </c>
      <c r="G24" s="509" t="s">
        <v>916</v>
      </c>
    </row>
    <row r="25" spans="1:7" s="507" customFormat="1" ht="26.15" customHeight="1" x14ac:dyDescent="0.35">
      <c r="A25" s="508" t="s">
        <v>106</v>
      </c>
      <c r="B25" s="507" t="s">
        <v>88</v>
      </c>
      <c r="C25" s="507" t="s">
        <v>440</v>
      </c>
      <c r="D25" s="509" t="s">
        <v>1386</v>
      </c>
      <c r="E25" s="509" t="s">
        <v>1385</v>
      </c>
      <c r="F25" s="510">
        <v>44835</v>
      </c>
      <c r="G25" s="554" t="s">
        <v>916</v>
      </c>
    </row>
    <row r="26" spans="1:7" s="507" customFormat="1" ht="26.15" customHeight="1" x14ac:dyDescent="0.35">
      <c r="A26" s="508" t="s">
        <v>106</v>
      </c>
      <c r="B26" s="507" t="s">
        <v>88</v>
      </c>
      <c r="C26" s="507" t="s">
        <v>441</v>
      </c>
      <c r="D26" s="509" t="s">
        <v>1386</v>
      </c>
      <c r="E26" s="509" t="s">
        <v>1385</v>
      </c>
      <c r="F26" s="510">
        <v>44835</v>
      </c>
      <c r="G26" s="554" t="s">
        <v>916</v>
      </c>
    </row>
    <row r="27" spans="1:7" s="507" customFormat="1" ht="26.15" customHeight="1" x14ac:dyDescent="0.35">
      <c r="A27" s="508" t="s">
        <v>107</v>
      </c>
      <c r="B27" s="507" t="s">
        <v>88</v>
      </c>
      <c r="C27" s="507" t="s">
        <v>440</v>
      </c>
      <c r="D27" s="509" t="s">
        <v>1386</v>
      </c>
      <c r="E27" s="509" t="s">
        <v>1385</v>
      </c>
      <c r="F27" s="510">
        <v>44835</v>
      </c>
      <c r="G27" s="554" t="s">
        <v>916</v>
      </c>
    </row>
    <row r="28" spans="1:7" s="507" customFormat="1" ht="26.15" customHeight="1" x14ac:dyDescent="0.35">
      <c r="A28" s="508" t="s">
        <v>107</v>
      </c>
      <c r="B28" s="507" t="s">
        <v>88</v>
      </c>
      <c r="C28" s="507" t="s">
        <v>441</v>
      </c>
      <c r="D28" s="509" t="s">
        <v>1386</v>
      </c>
      <c r="E28" s="509" t="s">
        <v>1385</v>
      </c>
      <c r="F28" s="510">
        <v>44835</v>
      </c>
      <c r="G28" s="554" t="s">
        <v>916</v>
      </c>
    </row>
    <row r="29" spans="1:7" s="507" customFormat="1" ht="26.15" customHeight="1" x14ac:dyDescent="0.35">
      <c r="A29" s="508" t="s">
        <v>786</v>
      </c>
      <c r="B29" s="511" t="s">
        <v>791</v>
      </c>
      <c r="C29" s="507" t="s">
        <v>440</v>
      </c>
      <c r="D29" s="509" t="s">
        <v>1386</v>
      </c>
      <c r="E29" s="509" t="s">
        <v>1396</v>
      </c>
      <c r="F29" s="510">
        <v>44835</v>
      </c>
      <c r="G29" s="509" t="s">
        <v>916</v>
      </c>
    </row>
    <row r="30" spans="1:7" s="507" customFormat="1" ht="26.15" customHeight="1" x14ac:dyDescent="0.35">
      <c r="A30" s="508" t="s">
        <v>785</v>
      </c>
      <c r="B30" s="511" t="s">
        <v>792</v>
      </c>
      <c r="C30" s="507" t="s">
        <v>440</v>
      </c>
      <c r="D30" s="509" t="s">
        <v>1386</v>
      </c>
      <c r="E30" s="509" t="s">
        <v>1396</v>
      </c>
      <c r="F30" s="510">
        <v>44835</v>
      </c>
      <c r="G30" s="509" t="s">
        <v>916</v>
      </c>
    </row>
    <row r="31" spans="1:7" s="507" customFormat="1" ht="26.15" customHeight="1" x14ac:dyDescent="0.35">
      <c r="A31" s="508" t="s">
        <v>785</v>
      </c>
      <c r="B31" s="511" t="s">
        <v>792</v>
      </c>
      <c r="C31" s="507" t="s">
        <v>441</v>
      </c>
      <c r="D31" s="509" t="s">
        <v>1386</v>
      </c>
      <c r="E31" s="509" t="s">
        <v>1396</v>
      </c>
      <c r="F31" s="510">
        <v>44835</v>
      </c>
      <c r="G31" s="509" t="s">
        <v>916</v>
      </c>
    </row>
    <row r="32" spans="1:7" s="507" customFormat="1" ht="26.15" customHeight="1" x14ac:dyDescent="0.35">
      <c r="A32" s="512" t="s">
        <v>868</v>
      </c>
      <c r="B32" s="511" t="s">
        <v>867</v>
      </c>
      <c r="C32" s="507" t="s">
        <v>440</v>
      </c>
      <c r="D32" s="509" t="s">
        <v>1386</v>
      </c>
      <c r="E32" s="509" t="s">
        <v>1396</v>
      </c>
      <c r="F32" s="510">
        <v>44835</v>
      </c>
      <c r="G32" s="509" t="s">
        <v>916</v>
      </c>
    </row>
    <row r="33" spans="1:7" s="507" customFormat="1" ht="26.15" customHeight="1" x14ac:dyDescent="0.35">
      <c r="A33" s="512" t="s">
        <v>870</v>
      </c>
      <c r="B33" s="511" t="s">
        <v>869</v>
      </c>
      <c r="C33" s="507" t="s">
        <v>440</v>
      </c>
      <c r="D33" s="509" t="s">
        <v>1386</v>
      </c>
      <c r="E33" s="509" t="s">
        <v>1396</v>
      </c>
      <c r="F33" s="510">
        <v>44835</v>
      </c>
      <c r="G33" s="509" t="s">
        <v>916</v>
      </c>
    </row>
    <row r="34" spans="1:7" s="507" customFormat="1" ht="26.15" customHeight="1" x14ac:dyDescent="0.35">
      <c r="A34" s="508" t="s">
        <v>277</v>
      </c>
      <c r="B34" s="507" t="s">
        <v>64</v>
      </c>
      <c r="C34" s="507" t="s">
        <v>440</v>
      </c>
      <c r="D34" s="509" t="s">
        <v>278</v>
      </c>
      <c r="E34" s="509" t="s">
        <v>1396</v>
      </c>
      <c r="F34" s="510">
        <v>44835</v>
      </c>
      <c r="G34" s="509" t="s">
        <v>916</v>
      </c>
    </row>
    <row r="35" spans="1:7" s="507" customFormat="1" ht="26.15" customHeight="1" x14ac:dyDescent="0.35">
      <c r="A35" s="508" t="s">
        <v>277</v>
      </c>
      <c r="B35" s="507" t="s">
        <v>64</v>
      </c>
      <c r="C35" s="507" t="s">
        <v>441</v>
      </c>
      <c r="D35" s="509" t="s">
        <v>278</v>
      </c>
      <c r="E35" s="509" t="s">
        <v>1396</v>
      </c>
      <c r="F35" s="510">
        <v>44835</v>
      </c>
      <c r="G35" s="509" t="s">
        <v>916</v>
      </c>
    </row>
    <row r="36" spans="1:7" s="507" customFormat="1" ht="32.25" customHeight="1" x14ac:dyDescent="0.35">
      <c r="A36" s="508" t="s">
        <v>969</v>
      </c>
      <c r="B36" s="511" t="s">
        <v>970</v>
      </c>
      <c r="C36" s="507" t="s">
        <v>440</v>
      </c>
      <c r="D36" s="509" t="s">
        <v>1386</v>
      </c>
      <c r="E36" s="509" t="s">
        <v>1396</v>
      </c>
      <c r="F36" s="510">
        <v>44835</v>
      </c>
      <c r="G36" s="509" t="s">
        <v>916</v>
      </c>
    </row>
    <row r="37" spans="1:7" s="507" customFormat="1" ht="26.15" customHeight="1" x14ac:dyDescent="0.35">
      <c r="A37" s="508" t="s">
        <v>1044</v>
      </c>
      <c r="B37" s="511" t="s">
        <v>970</v>
      </c>
      <c r="C37" s="507" t="s">
        <v>440</v>
      </c>
      <c r="D37" s="509" t="s">
        <v>1386</v>
      </c>
      <c r="E37" s="509" t="s">
        <v>1396</v>
      </c>
      <c r="F37" s="510">
        <v>44835</v>
      </c>
      <c r="G37" s="509" t="s">
        <v>916</v>
      </c>
    </row>
    <row r="38" spans="1:7" s="507" customFormat="1" ht="26.15" customHeight="1" x14ac:dyDescent="0.35">
      <c r="A38" s="508" t="s">
        <v>1163</v>
      </c>
      <c r="B38" s="511" t="s">
        <v>279</v>
      </c>
      <c r="C38" s="507" t="s">
        <v>440</v>
      </c>
      <c r="D38" s="509" t="s">
        <v>280</v>
      </c>
      <c r="E38" s="509" t="s">
        <v>1558</v>
      </c>
      <c r="F38" s="510">
        <v>44835</v>
      </c>
      <c r="G38" s="670" t="s">
        <v>916</v>
      </c>
    </row>
    <row r="39" spans="1:7" s="507" customFormat="1" ht="26.15" customHeight="1" x14ac:dyDescent="0.35">
      <c r="A39" s="508" t="s">
        <v>1164</v>
      </c>
      <c r="B39" s="511" t="s">
        <v>279</v>
      </c>
      <c r="C39" s="507" t="s">
        <v>440</v>
      </c>
      <c r="D39" s="509" t="s">
        <v>280</v>
      </c>
      <c r="E39" s="509" t="s">
        <v>1558</v>
      </c>
      <c r="F39" s="510">
        <v>44835</v>
      </c>
      <c r="G39" s="670" t="s">
        <v>916</v>
      </c>
    </row>
    <row r="40" spans="1:7" s="507" customFormat="1" ht="26.15" customHeight="1" x14ac:dyDescent="0.35">
      <c r="A40" s="508" t="s">
        <v>1163</v>
      </c>
      <c r="B40" s="511" t="s">
        <v>279</v>
      </c>
      <c r="C40" s="507" t="s">
        <v>441</v>
      </c>
      <c r="D40" s="509" t="s">
        <v>280</v>
      </c>
      <c r="E40" s="509" t="s">
        <v>1558</v>
      </c>
      <c r="F40" s="510">
        <v>44835</v>
      </c>
      <c r="G40" s="670" t="s">
        <v>916</v>
      </c>
    </row>
    <row r="41" spans="1:7" s="507" customFormat="1" ht="26.15" customHeight="1" x14ac:dyDescent="0.35">
      <c r="A41" s="508" t="s">
        <v>1354</v>
      </c>
      <c r="B41" s="507" t="s">
        <v>1355</v>
      </c>
      <c r="C41" s="507" t="s">
        <v>629</v>
      </c>
      <c r="D41" s="509" t="s">
        <v>1356</v>
      </c>
      <c r="E41" s="510">
        <v>44835</v>
      </c>
      <c r="F41" s="510">
        <v>44835</v>
      </c>
      <c r="G41" s="509" t="s">
        <v>916</v>
      </c>
    </row>
    <row r="42" spans="1:7" s="507" customFormat="1" ht="33.75" customHeight="1" x14ac:dyDescent="0.35">
      <c r="A42" s="508" t="s">
        <v>84</v>
      </c>
      <c r="B42" s="507" t="s">
        <v>73</v>
      </c>
      <c r="C42" s="507" t="s">
        <v>440</v>
      </c>
      <c r="D42" s="509" t="s">
        <v>1386</v>
      </c>
      <c r="E42" s="509" t="s">
        <v>1564</v>
      </c>
      <c r="F42" s="510">
        <v>44835</v>
      </c>
      <c r="G42" s="554" t="s">
        <v>916</v>
      </c>
    </row>
    <row r="43" spans="1:7" s="507" customFormat="1" ht="26.15" customHeight="1" x14ac:dyDescent="0.35">
      <c r="A43" s="508" t="s">
        <v>1533</v>
      </c>
      <c r="B43" s="507" t="s">
        <v>73</v>
      </c>
      <c r="C43" s="507" t="s">
        <v>440</v>
      </c>
      <c r="D43" s="509" t="s">
        <v>1386</v>
      </c>
      <c r="E43" s="509" t="s">
        <v>1564</v>
      </c>
      <c r="F43" s="510">
        <v>44835</v>
      </c>
      <c r="G43" s="554" t="s">
        <v>916</v>
      </c>
    </row>
    <row r="44" spans="1:7" s="507" customFormat="1" ht="26.15" customHeight="1" x14ac:dyDescent="0.35">
      <c r="A44" s="508" t="s">
        <v>84</v>
      </c>
      <c r="B44" s="507" t="s">
        <v>73</v>
      </c>
      <c r="C44" s="507" t="s">
        <v>441</v>
      </c>
      <c r="D44" s="509" t="s">
        <v>1386</v>
      </c>
      <c r="E44" s="509" t="s">
        <v>1564</v>
      </c>
      <c r="F44" s="510">
        <v>44835</v>
      </c>
      <c r="G44" s="554" t="s">
        <v>916</v>
      </c>
    </row>
    <row r="45" spans="1:7" s="507" customFormat="1" ht="26.15" customHeight="1" x14ac:dyDescent="0.35">
      <c r="A45" s="508" t="s">
        <v>1533</v>
      </c>
      <c r="B45" s="507" t="s">
        <v>73</v>
      </c>
      <c r="C45" s="507" t="s">
        <v>441</v>
      </c>
      <c r="D45" s="509" t="s">
        <v>1386</v>
      </c>
      <c r="E45" s="509" t="s">
        <v>1564</v>
      </c>
      <c r="F45" s="510">
        <v>44835</v>
      </c>
      <c r="G45" s="554" t="s">
        <v>916</v>
      </c>
    </row>
    <row r="46" spans="1:7" s="507" customFormat="1" ht="34.5" customHeight="1" x14ac:dyDescent="0.35">
      <c r="A46" s="508" t="s">
        <v>227</v>
      </c>
      <c r="B46" s="511" t="s">
        <v>226</v>
      </c>
      <c r="C46" s="507" t="s">
        <v>441</v>
      </c>
      <c r="D46" s="515" t="s">
        <v>251</v>
      </c>
      <c r="E46" s="510">
        <v>44835</v>
      </c>
      <c r="F46" s="510">
        <v>44835</v>
      </c>
      <c r="G46" s="509" t="s">
        <v>916</v>
      </c>
    </row>
    <row r="47" spans="1:7" s="507" customFormat="1" ht="26.15" customHeight="1" x14ac:dyDescent="0.35">
      <c r="A47" s="508" t="s">
        <v>98</v>
      </c>
      <c r="B47" s="507" t="s">
        <v>64</v>
      </c>
      <c r="C47" s="507" t="s">
        <v>440</v>
      </c>
      <c r="D47" s="509" t="s">
        <v>99</v>
      </c>
      <c r="E47" s="509" t="s">
        <v>1390</v>
      </c>
      <c r="F47" s="510">
        <v>44805</v>
      </c>
      <c r="G47" s="509" t="s">
        <v>916</v>
      </c>
    </row>
    <row r="48" spans="1:7" s="507" customFormat="1" ht="26.15" customHeight="1" x14ac:dyDescent="0.35">
      <c r="A48" s="508" t="s">
        <v>98</v>
      </c>
      <c r="B48" s="507" t="s">
        <v>64</v>
      </c>
      <c r="C48" s="507" t="s">
        <v>441</v>
      </c>
      <c r="D48" s="509" t="s">
        <v>99</v>
      </c>
      <c r="E48" s="509" t="s">
        <v>1390</v>
      </c>
      <c r="F48" s="510">
        <v>44805</v>
      </c>
      <c r="G48" s="509" t="s">
        <v>916</v>
      </c>
    </row>
    <row r="49" spans="1:7" s="507" customFormat="1" ht="26.15" customHeight="1" x14ac:dyDescent="0.35">
      <c r="A49" s="508" t="s">
        <v>294</v>
      </c>
      <c r="B49" s="511" t="s">
        <v>293</v>
      </c>
      <c r="C49" s="507" t="s">
        <v>629</v>
      </c>
      <c r="D49" s="509" t="s">
        <v>295</v>
      </c>
      <c r="E49" s="510">
        <v>44774</v>
      </c>
      <c r="F49" s="510">
        <v>44805</v>
      </c>
      <c r="G49" s="554" t="s">
        <v>916</v>
      </c>
    </row>
    <row r="50" spans="1:7" s="507" customFormat="1" ht="26.15" customHeight="1" x14ac:dyDescent="0.35">
      <c r="A50" s="508" t="s">
        <v>1112</v>
      </c>
      <c r="B50" s="507" t="s">
        <v>1113</v>
      </c>
      <c r="C50" s="507" t="s">
        <v>440</v>
      </c>
      <c r="D50" s="509" t="s">
        <v>69</v>
      </c>
      <c r="E50" s="509" t="s">
        <v>1465</v>
      </c>
      <c r="F50" s="510">
        <v>44805</v>
      </c>
      <c r="G50" s="554" t="s">
        <v>916</v>
      </c>
    </row>
    <row r="51" spans="1:7" s="507" customFormat="1" ht="26.15" customHeight="1" x14ac:dyDescent="0.35">
      <c r="A51" s="508" t="s">
        <v>1112</v>
      </c>
      <c r="B51" s="507" t="s">
        <v>1113</v>
      </c>
      <c r="C51" s="507" t="s">
        <v>441</v>
      </c>
      <c r="D51" s="509" t="s">
        <v>69</v>
      </c>
      <c r="E51" s="509" t="s">
        <v>1465</v>
      </c>
      <c r="F51" s="510">
        <v>44805</v>
      </c>
      <c r="G51" s="554" t="s">
        <v>916</v>
      </c>
    </row>
    <row r="52" spans="1:7" s="507" customFormat="1" ht="26.15" customHeight="1" x14ac:dyDescent="0.35">
      <c r="A52" s="508" t="s">
        <v>1124</v>
      </c>
      <c r="B52" s="507" t="s">
        <v>1113</v>
      </c>
      <c r="C52" s="507" t="s">
        <v>440</v>
      </c>
      <c r="D52" s="509" t="s">
        <v>69</v>
      </c>
      <c r="E52" s="509" t="s">
        <v>1465</v>
      </c>
      <c r="F52" s="510">
        <v>44805</v>
      </c>
      <c r="G52" s="554" t="s">
        <v>916</v>
      </c>
    </row>
    <row r="53" spans="1:7" s="507" customFormat="1" ht="26.15" customHeight="1" x14ac:dyDescent="0.35">
      <c r="A53" s="508" t="s">
        <v>1124</v>
      </c>
      <c r="B53" s="507" t="s">
        <v>1113</v>
      </c>
      <c r="C53" s="507" t="s">
        <v>441</v>
      </c>
      <c r="D53" s="509" t="s">
        <v>69</v>
      </c>
      <c r="E53" s="509" t="s">
        <v>1465</v>
      </c>
      <c r="F53" s="510">
        <v>44805</v>
      </c>
      <c r="G53" s="554" t="s">
        <v>916</v>
      </c>
    </row>
    <row r="54" spans="1:7" s="507" customFormat="1" ht="26.15" customHeight="1" x14ac:dyDescent="0.35">
      <c r="A54" s="652" t="s">
        <v>1327</v>
      </c>
      <c r="B54" s="511" t="s">
        <v>1186</v>
      </c>
      <c r="C54" s="507" t="s">
        <v>629</v>
      </c>
      <c r="D54" s="509" t="s">
        <v>300</v>
      </c>
      <c r="E54" s="510" t="s">
        <v>1186</v>
      </c>
      <c r="F54" s="510">
        <v>44743</v>
      </c>
      <c r="G54" s="509" t="s">
        <v>916</v>
      </c>
    </row>
    <row r="55" spans="1:7" s="507" customFormat="1" ht="26.15" customHeight="1" x14ac:dyDescent="0.35">
      <c r="A55" s="508" t="s">
        <v>888</v>
      </c>
      <c r="B55" s="507" t="s">
        <v>887</v>
      </c>
      <c r="C55" s="507" t="s">
        <v>440</v>
      </c>
      <c r="D55" s="509" t="s">
        <v>1386</v>
      </c>
      <c r="E55" s="509" t="s">
        <v>1347</v>
      </c>
      <c r="F55" s="510">
        <v>44713</v>
      </c>
      <c r="G55" s="509" t="s">
        <v>132</v>
      </c>
    </row>
    <row r="56" spans="1:7" s="507" customFormat="1" ht="26.15" customHeight="1" x14ac:dyDescent="0.35">
      <c r="A56" s="508" t="s">
        <v>889</v>
      </c>
      <c r="B56" s="507" t="s">
        <v>887</v>
      </c>
      <c r="C56" s="507" t="s">
        <v>440</v>
      </c>
      <c r="D56" s="509" t="s">
        <v>1386</v>
      </c>
      <c r="E56" s="509" t="s">
        <v>1347</v>
      </c>
      <c r="F56" s="510">
        <v>44713</v>
      </c>
      <c r="G56" s="509" t="s">
        <v>132</v>
      </c>
    </row>
    <row r="57" spans="1:7" s="507" customFormat="1" ht="26.15" customHeight="1" x14ac:dyDescent="0.35">
      <c r="A57" s="508" t="s">
        <v>889</v>
      </c>
      <c r="B57" s="507" t="s">
        <v>887</v>
      </c>
      <c r="C57" s="507" t="s">
        <v>440</v>
      </c>
      <c r="D57" s="509" t="s">
        <v>1386</v>
      </c>
      <c r="E57" s="509" t="s">
        <v>1347</v>
      </c>
      <c r="F57" s="510">
        <v>44713</v>
      </c>
      <c r="G57" s="509" t="s">
        <v>132</v>
      </c>
    </row>
    <row r="58" spans="1:7" s="507" customFormat="1" ht="26.15" customHeight="1" x14ac:dyDescent="0.35">
      <c r="A58" s="508" t="s">
        <v>1146</v>
      </c>
      <c r="B58" s="507" t="s">
        <v>88</v>
      </c>
      <c r="C58" s="579" t="s">
        <v>440</v>
      </c>
      <c r="D58" s="509" t="s">
        <v>1386</v>
      </c>
      <c r="E58" s="554" t="s">
        <v>1303</v>
      </c>
      <c r="F58" s="555">
        <v>44713</v>
      </c>
      <c r="G58" s="554" t="s">
        <v>132</v>
      </c>
    </row>
    <row r="59" spans="1:7" s="507" customFormat="1" ht="26.15" customHeight="1" x14ac:dyDescent="0.35">
      <c r="A59" s="508" t="s">
        <v>1146</v>
      </c>
      <c r="B59" s="507" t="s">
        <v>88</v>
      </c>
      <c r="C59" s="579" t="s">
        <v>441</v>
      </c>
      <c r="D59" s="509" t="s">
        <v>1386</v>
      </c>
      <c r="E59" s="554" t="s">
        <v>1303</v>
      </c>
      <c r="F59" s="555">
        <v>44713</v>
      </c>
      <c r="G59" s="554" t="s">
        <v>132</v>
      </c>
    </row>
    <row r="60" spans="1:7" s="507" customFormat="1" ht="26.15" customHeight="1" x14ac:dyDescent="0.35">
      <c r="A60" s="652" t="s">
        <v>1318</v>
      </c>
      <c r="B60" s="507" t="s">
        <v>1319</v>
      </c>
      <c r="C60" s="507" t="s">
        <v>629</v>
      </c>
      <c r="D60" s="509" t="s">
        <v>300</v>
      </c>
      <c r="E60" s="510" t="s">
        <v>1320</v>
      </c>
      <c r="F60" s="510">
        <v>44713</v>
      </c>
      <c r="G60" s="509" t="s">
        <v>132</v>
      </c>
    </row>
    <row r="61" spans="1:7" s="507" customFormat="1" ht="26.15" customHeight="1" x14ac:dyDescent="0.35">
      <c r="A61" s="652" t="s">
        <v>1326</v>
      </c>
      <c r="B61" s="507" t="s">
        <v>1328</v>
      </c>
      <c r="C61" s="507" t="s">
        <v>629</v>
      </c>
      <c r="D61" s="509" t="s">
        <v>300</v>
      </c>
      <c r="E61" s="510">
        <v>44621</v>
      </c>
      <c r="F61" s="510">
        <v>44713</v>
      </c>
      <c r="G61" s="509" t="s">
        <v>132</v>
      </c>
    </row>
    <row r="62" spans="1:7" s="507" customFormat="1" ht="26.15" customHeight="1" x14ac:dyDescent="0.35">
      <c r="A62" s="508" t="s">
        <v>963</v>
      </c>
      <c r="B62" s="507" t="s">
        <v>964</v>
      </c>
      <c r="C62" s="507" t="s">
        <v>440</v>
      </c>
      <c r="D62" s="509" t="s">
        <v>965</v>
      </c>
      <c r="E62" s="509" t="s">
        <v>1304</v>
      </c>
      <c r="F62" s="510">
        <v>44682</v>
      </c>
      <c r="G62" s="509" t="s">
        <v>132</v>
      </c>
    </row>
    <row r="63" spans="1:7" s="507" customFormat="1" ht="26.15" customHeight="1" x14ac:dyDescent="0.35">
      <c r="A63" s="508" t="s">
        <v>963</v>
      </c>
      <c r="B63" s="507" t="s">
        <v>964</v>
      </c>
      <c r="C63" s="507" t="s">
        <v>441</v>
      </c>
      <c r="D63" s="509" t="s">
        <v>965</v>
      </c>
      <c r="E63" s="509" t="s">
        <v>1171</v>
      </c>
      <c r="F63" s="510">
        <v>44682</v>
      </c>
      <c r="G63" s="509" t="s">
        <v>132</v>
      </c>
    </row>
    <row r="64" spans="1:7" s="507" customFormat="1" ht="26.15" customHeight="1" x14ac:dyDescent="0.35">
      <c r="A64" s="508" t="s">
        <v>248</v>
      </c>
      <c r="B64" s="511" t="s">
        <v>247</v>
      </c>
      <c r="C64" s="507" t="s">
        <v>440</v>
      </c>
      <c r="D64" s="509" t="s">
        <v>249</v>
      </c>
      <c r="E64" s="509" t="s">
        <v>1301</v>
      </c>
      <c r="F64" s="510">
        <v>44621</v>
      </c>
      <c r="G64" s="509" t="s">
        <v>132</v>
      </c>
    </row>
    <row r="65" spans="1:7" s="507" customFormat="1" ht="26.15" customHeight="1" x14ac:dyDescent="0.35">
      <c r="A65" s="508" t="s">
        <v>248</v>
      </c>
      <c r="B65" s="511" t="s">
        <v>247</v>
      </c>
      <c r="C65" s="507" t="s">
        <v>441</v>
      </c>
      <c r="D65" s="509" t="s">
        <v>249</v>
      </c>
      <c r="E65" s="509" t="s">
        <v>1301</v>
      </c>
      <c r="F65" s="510">
        <v>44621</v>
      </c>
      <c r="G65" s="509" t="s">
        <v>132</v>
      </c>
    </row>
    <row r="66" spans="1:7" s="507" customFormat="1" ht="33.65" customHeight="1" x14ac:dyDescent="0.35">
      <c r="A66" s="508" t="s">
        <v>146</v>
      </c>
      <c r="B66" s="507" t="s">
        <v>64</v>
      </c>
      <c r="C66" s="507" t="s">
        <v>440</v>
      </c>
      <c r="D66" s="509" t="s">
        <v>65</v>
      </c>
      <c r="E66" s="509" t="s">
        <v>1073</v>
      </c>
      <c r="F66" s="510">
        <v>44531</v>
      </c>
      <c r="G66" s="554" t="s">
        <v>132</v>
      </c>
    </row>
    <row r="67" spans="1:7" s="507" customFormat="1" ht="26.15" customHeight="1" x14ac:dyDescent="0.35">
      <c r="A67" s="508" t="s">
        <v>146</v>
      </c>
      <c r="B67" s="507" t="s">
        <v>64</v>
      </c>
      <c r="C67" s="507" t="s">
        <v>441</v>
      </c>
      <c r="D67" s="509" t="s">
        <v>65</v>
      </c>
      <c r="E67" s="509" t="s">
        <v>1073</v>
      </c>
      <c r="F67" s="510">
        <v>44531</v>
      </c>
      <c r="G67" s="554" t="s">
        <v>132</v>
      </c>
    </row>
    <row r="68" spans="1:7" s="507" customFormat="1" ht="26.15" customHeight="1" x14ac:dyDescent="0.35">
      <c r="A68" s="508" t="s">
        <v>63</v>
      </c>
      <c r="B68" s="507" t="s">
        <v>64</v>
      </c>
      <c r="C68" s="507" t="s">
        <v>440</v>
      </c>
      <c r="D68" s="509" t="s">
        <v>65</v>
      </c>
      <c r="E68" s="509" t="s">
        <v>1073</v>
      </c>
      <c r="F68" s="510">
        <v>44531</v>
      </c>
      <c r="G68" s="554" t="s">
        <v>132</v>
      </c>
    </row>
    <row r="69" spans="1:7" s="507" customFormat="1" ht="26.15" customHeight="1" x14ac:dyDescent="0.35">
      <c r="A69" s="508" t="s">
        <v>63</v>
      </c>
      <c r="B69" s="507" t="s">
        <v>64</v>
      </c>
      <c r="C69" s="507" t="s">
        <v>441</v>
      </c>
      <c r="D69" s="509" t="s">
        <v>65</v>
      </c>
      <c r="E69" s="509" t="s">
        <v>1073</v>
      </c>
      <c r="F69" s="510">
        <v>44531</v>
      </c>
      <c r="G69" s="554" t="s">
        <v>132</v>
      </c>
    </row>
    <row r="70" spans="1:7" s="507" customFormat="1" ht="26.15" customHeight="1" x14ac:dyDescent="0.35">
      <c r="A70" s="508" t="s">
        <v>1456</v>
      </c>
      <c r="B70" s="511" t="s">
        <v>1058</v>
      </c>
      <c r="C70" s="507" t="s">
        <v>441</v>
      </c>
      <c r="D70" s="509" t="s">
        <v>1386</v>
      </c>
      <c r="E70" s="509">
        <v>2020</v>
      </c>
      <c r="F70" s="510">
        <v>44470</v>
      </c>
      <c r="G70" s="509" t="s">
        <v>132</v>
      </c>
    </row>
    <row r="71" spans="1:7" s="507" customFormat="1" ht="26.15" customHeight="1" x14ac:dyDescent="0.35">
      <c r="A71" s="508" t="s">
        <v>268</v>
      </c>
      <c r="B71" s="511" t="s">
        <v>270</v>
      </c>
      <c r="C71" s="507" t="s">
        <v>440</v>
      </c>
      <c r="D71" s="509" t="s">
        <v>269</v>
      </c>
      <c r="E71" s="509">
        <v>2020</v>
      </c>
      <c r="F71" s="510">
        <v>44348</v>
      </c>
      <c r="G71" s="509" t="s">
        <v>132</v>
      </c>
    </row>
    <row r="72" spans="1:7" s="507" customFormat="1" ht="26.15" customHeight="1" x14ac:dyDescent="0.35">
      <c r="A72" s="508" t="s">
        <v>1203</v>
      </c>
      <c r="B72" s="507" t="s">
        <v>143</v>
      </c>
      <c r="C72" s="507" t="s">
        <v>440</v>
      </c>
      <c r="D72" s="509" t="s">
        <v>82</v>
      </c>
      <c r="E72" s="509" t="s">
        <v>1310</v>
      </c>
      <c r="F72" s="510">
        <v>44713</v>
      </c>
      <c r="G72" s="509" t="s">
        <v>1170</v>
      </c>
    </row>
    <row r="73" spans="1:7" s="507" customFormat="1" ht="26.15" customHeight="1" x14ac:dyDescent="0.35">
      <c r="A73" s="508" t="s">
        <v>1203</v>
      </c>
      <c r="B73" s="507" t="s">
        <v>143</v>
      </c>
      <c r="C73" s="507" t="s">
        <v>441</v>
      </c>
      <c r="D73" s="509" t="s">
        <v>82</v>
      </c>
      <c r="E73" s="509" t="s">
        <v>1310</v>
      </c>
      <c r="F73" s="510">
        <v>44713</v>
      </c>
      <c r="G73" s="509" t="s">
        <v>1170</v>
      </c>
    </row>
    <row r="74" spans="1:7" s="507" customFormat="1" ht="26.15" customHeight="1" x14ac:dyDescent="0.35">
      <c r="A74" s="508" t="s">
        <v>185</v>
      </c>
      <c r="B74" s="507" t="s">
        <v>143</v>
      </c>
      <c r="C74" s="507" t="s">
        <v>440</v>
      </c>
      <c r="D74" s="509" t="s">
        <v>82</v>
      </c>
      <c r="E74" s="509" t="s">
        <v>1309</v>
      </c>
      <c r="F74" s="510">
        <v>44713</v>
      </c>
      <c r="G74" s="509" t="s">
        <v>1170</v>
      </c>
    </row>
    <row r="75" spans="1:7" s="507" customFormat="1" ht="26.15" customHeight="1" x14ac:dyDescent="0.35">
      <c r="A75" s="508" t="s">
        <v>185</v>
      </c>
      <c r="B75" s="507" t="s">
        <v>143</v>
      </c>
      <c r="C75" s="507" t="s">
        <v>441</v>
      </c>
      <c r="D75" s="509" t="s">
        <v>82</v>
      </c>
      <c r="E75" s="509" t="s">
        <v>1309</v>
      </c>
      <c r="F75" s="510">
        <v>44713</v>
      </c>
      <c r="G75" s="509" t="s">
        <v>1170</v>
      </c>
    </row>
    <row r="76" spans="1:7" s="507" customFormat="1" ht="26.15" customHeight="1" x14ac:dyDescent="0.35">
      <c r="A76" s="508" t="s">
        <v>164</v>
      </c>
      <c r="B76" s="507" t="s">
        <v>143</v>
      </c>
      <c r="C76" s="507" t="s">
        <v>440</v>
      </c>
      <c r="D76" s="509" t="s">
        <v>82</v>
      </c>
      <c r="E76" s="509" t="s">
        <v>1309</v>
      </c>
      <c r="F76" s="510">
        <v>44713</v>
      </c>
      <c r="G76" s="509" t="s">
        <v>1170</v>
      </c>
    </row>
    <row r="77" spans="1:7" s="507" customFormat="1" ht="26.15" customHeight="1" x14ac:dyDescent="0.35">
      <c r="A77" s="508" t="s">
        <v>164</v>
      </c>
      <c r="B77" s="507" t="s">
        <v>143</v>
      </c>
      <c r="C77" s="507" t="s">
        <v>441</v>
      </c>
      <c r="D77" s="509" t="s">
        <v>82</v>
      </c>
      <c r="E77" s="509" t="s">
        <v>1309</v>
      </c>
      <c r="F77" s="510">
        <v>44713</v>
      </c>
      <c r="G77" s="509" t="s">
        <v>1170</v>
      </c>
    </row>
    <row r="78" spans="1:7" s="507" customFormat="1" ht="26.15" customHeight="1" x14ac:dyDescent="0.35">
      <c r="A78" s="513" t="s">
        <v>837</v>
      </c>
      <c r="B78" s="511" t="s">
        <v>817</v>
      </c>
      <c r="C78" s="507" t="s">
        <v>440</v>
      </c>
      <c r="D78" s="509" t="s">
        <v>69</v>
      </c>
      <c r="E78" s="509" t="s">
        <v>1308</v>
      </c>
      <c r="F78" s="510">
        <v>44682</v>
      </c>
      <c r="G78" s="509" t="s">
        <v>1170</v>
      </c>
    </row>
    <row r="79" spans="1:7" s="507" customFormat="1" ht="26.15" customHeight="1" x14ac:dyDescent="0.35">
      <c r="A79" s="513" t="s">
        <v>843</v>
      </c>
      <c r="B79" s="511" t="s">
        <v>817</v>
      </c>
      <c r="C79" s="507" t="s">
        <v>440</v>
      </c>
      <c r="D79" s="509" t="s">
        <v>69</v>
      </c>
      <c r="E79" s="509" t="s">
        <v>1308</v>
      </c>
      <c r="F79" s="510">
        <v>44682</v>
      </c>
      <c r="G79" s="509" t="s">
        <v>1170</v>
      </c>
    </row>
    <row r="80" spans="1:7" s="507" customFormat="1" ht="26.15" customHeight="1" x14ac:dyDescent="0.35">
      <c r="A80" s="512" t="s">
        <v>849</v>
      </c>
      <c r="B80" s="511" t="s">
        <v>817</v>
      </c>
      <c r="C80" s="507" t="s">
        <v>440</v>
      </c>
      <c r="D80" s="509" t="s">
        <v>69</v>
      </c>
      <c r="E80" s="509" t="s">
        <v>1308</v>
      </c>
      <c r="F80" s="510">
        <v>44682</v>
      </c>
      <c r="G80" s="509" t="s">
        <v>1170</v>
      </c>
    </row>
    <row r="81" spans="1:7" s="507" customFormat="1" ht="26.15" customHeight="1" x14ac:dyDescent="0.35">
      <c r="A81" s="508" t="s">
        <v>1235</v>
      </c>
      <c r="B81" s="507" t="s">
        <v>1239</v>
      </c>
      <c r="C81" s="579" t="s">
        <v>629</v>
      </c>
      <c r="D81" s="554" t="s">
        <v>69</v>
      </c>
      <c r="E81" s="555">
        <v>44621</v>
      </c>
      <c r="F81" s="555">
        <v>44652</v>
      </c>
      <c r="G81" s="509" t="s">
        <v>1170</v>
      </c>
    </row>
    <row r="82" spans="1:7" s="507" customFormat="1" ht="26.15" customHeight="1" x14ac:dyDescent="0.35">
      <c r="A82" s="508" t="s">
        <v>1272</v>
      </c>
      <c r="B82" s="579" t="s">
        <v>1240</v>
      </c>
      <c r="C82" s="507" t="s">
        <v>440</v>
      </c>
      <c r="D82" s="554" t="s">
        <v>1241</v>
      </c>
      <c r="E82" s="555" t="s">
        <v>1242</v>
      </c>
      <c r="F82" s="555">
        <v>44652</v>
      </c>
      <c r="G82" s="509" t="s">
        <v>1170</v>
      </c>
    </row>
    <row r="83" spans="1:7" s="507" customFormat="1" ht="26.15" customHeight="1" x14ac:dyDescent="0.35">
      <c r="A83" s="508" t="s">
        <v>1284</v>
      </c>
      <c r="B83" s="579" t="s">
        <v>1240</v>
      </c>
      <c r="C83" s="507" t="s">
        <v>441</v>
      </c>
      <c r="D83" s="554" t="s">
        <v>1241</v>
      </c>
      <c r="E83" s="555" t="s">
        <v>1242</v>
      </c>
      <c r="F83" s="555">
        <v>44652</v>
      </c>
      <c r="G83" s="509" t="s">
        <v>1170</v>
      </c>
    </row>
    <row r="84" spans="1:7" s="507" customFormat="1" ht="26.15" customHeight="1" x14ac:dyDescent="0.35">
      <c r="A84" s="508" t="s">
        <v>1273</v>
      </c>
      <c r="B84" s="579" t="s">
        <v>1240</v>
      </c>
      <c r="C84" s="507" t="s">
        <v>440</v>
      </c>
      <c r="D84" s="554" t="s">
        <v>1241</v>
      </c>
      <c r="E84" s="555" t="s">
        <v>1242</v>
      </c>
      <c r="F84" s="555">
        <v>44652</v>
      </c>
      <c r="G84" s="509" t="s">
        <v>1170</v>
      </c>
    </row>
    <row r="85" spans="1:7" s="507" customFormat="1" ht="26.15" customHeight="1" x14ac:dyDescent="0.35">
      <c r="A85" s="508" t="s">
        <v>1273</v>
      </c>
      <c r="B85" s="579" t="s">
        <v>1240</v>
      </c>
      <c r="C85" s="507" t="s">
        <v>441</v>
      </c>
      <c r="D85" s="554" t="s">
        <v>1241</v>
      </c>
      <c r="E85" s="555" t="s">
        <v>1242</v>
      </c>
      <c r="F85" s="555">
        <v>44652</v>
      </c>
      <c r="G85" s="509" t="s">
        <v>1170</v>
      </c>
    </row>
    <row r="86" spans="1:7" s="507" customFormat="1" ht="26.15" customHeight="1" x14ac:dyDescent="0.35">
      <c r="A86" s="508" t="s">
        <v>1277</v>
      </c>
      <c r="B86" s="579" t="s">
        <v>1240</v>
      </c>
      <c r="C86" s="507" t="s">
        <v>440</v>
      </c>
      <c r="D86" s="554" t="s">
        <v>1241</v>
      </c>
      <c r="E86" s="555" t="s">
        <v>1242</v>
      </c>
      <c r="F86" s="555">
        <v>44652</v>
      </c>
      <c r="G86" s="509" t="s">
        <v>1170</v>
      </c>
    </row>
    <row r="87" spans="1:7" s="507" customFormat="1" ht="26.15" customHeight="1" x14ac:dyDescent="0.35">
      <c r="A87" s="508" t="s">
        <v>1277</v>
      </c>
      <c r="B87" s="579" t="s">
        <v>1240</v>
      </c>
      <c r="C87" s="507" t="s">
        <v>441</v>
      </c>
      <c r="D87" s="554" t="s">
        <v>1241</v>
      </c>
      <c r="E87" s="555" t="s">
        <v>1242</v>
      </c>
      <c r="F87" s="555">
        <v>44652</v>
      </c>
      <c r="G87" s="509" t="s">
        <v>1170</v>
      </c>
    </row>
    <row r="88" spans="1:7" s="507" customFormat="1" ht="26.15" customHeight="1" x14ac:dyDescent="0.35">
      <c r="A88" s="508" t="s">
        <v>1155</v>
      </c>
      <c r="B88" s="507" t="s">
        <v>88</v>
      </c>
      <c r="C88" s="579" t="s">
        <v>440</v>
      </c>
      <c r="D88" s="509" t="s">
        <v>1386</v>
      </c>
      <c r="E88" s="554" t="s">
        <v>1234</v>
      </c>
      <c r="F88" s="555">
        <v>44621</v>
      </c>
      <c r="G88" s="509" t="s">
        <v>1170</v>
      </c>
    </row>
    <row r="89" spans="1:7" s="507" customFormat="1" ht="26.15" customHeight="1" x14ac:dyDescent="0.35">
      <c r="A89" s="508" t="s">
        <v>1155</v>
      </c>
      <c r="B89" s="507" t="s">
        <v>88</v>
      </c>
      <c r="C89" s="579" t="s">
        <v>441</v>
      </c>
      <c r="D89" s="509" t="s">
        <v>1386</v>
      </c>
      <c r="E89" s="554" t="s">
        <v>1234</v>
      </c>
      <c r="F89" s="555">
        <v>44621</v>
      </c>
      <c r="G89" s="509" t="s">
        <v>1170</v>
      </c>
    </row>
    <row r="90" spans="1:7" s="507" customFormat="1" ht="26.15" customHeight="1" x14ac:dyDescent="0.35">
      <c r="A90" s="508" t="s">
        <v>1156</v>
      </c>
      <c r="B90" s="507" t="s">
        <v>88</v>
      </c>
      <c r="C90" s="579" t="s">
        <v>440</v>
      </c>
      <c r="D90" s="509" t="s">
        <v>1386</v>
      </c>
      <c r="E90" s="554" t="s">
        <v>1234</v>
      </c>
      <c r="F90" s="555">
        <v>44621</v>
      </c>
      <c r="G90" s="509" t="s">
        <v>1170</v>
      </c>
    </row>
    <row r="91" spans="1:7" s="507" customFormat="1" ht="26.15" customHeight="1" x14ac:dyDescent="0.35">
      <c r="A91" s="508" t="s">
        <v>1156</v>
      </c>
      <c r="B91" s="507" t="s">
        <v>88</v>
      </c>
      <c r="C91" s="579" t="s">
        <v>441</v>
      </c>
      <c r="D91" s="509" t="s">
        <v>1386</v>
      </c>
      <c r="E91" s="554" t="s">
        <v>1234</v>
      </c>
      <c r="F91" s="555">
        <v>44621</v>
      </c>
      <c r="G91" s="509" t="s">
        <v>1170</v>
      </c>
    </row>
    <row r="92" spans="1:7" s="507" customFormat="1" ht="26.15" customHeight="1" x14ac:dyDescent="0.35">
      <c r="A92" s="508" t="s">
        <v>1107</v>
      </c>
      <c r="B92" s="507" t="s">
        <v>143</v>
      </c>
      <c r="C92" s="507" t="s">
        <v>440</v>
      </c>
      <c r="D92" s="509" t="s">
        <v>82</v>
      </c>
      <c r="E92" s="509" t="s">
        <v>1191</v>
      </c>
      <c r="F92" s="555">
        <v>44593</v>
      </c>
      <c r="G92" s="509" t="s">
        <v>1170</v>
      </c>
    </row>
    <row r="93" spans="1:7" s="507" customFormat="1" ht="26.15" customHeight="1" x14ac:dyDescent="0.35">
      <c r="A93" s="508" t="s">
        <v>1107</v>
      </c>
      <c r="B93" s="507" t="s">
        <v>143</v>
      </c>
      <c r="C93" s="507" t="s">
        <v>441</v>
      </c>
      <c r="D93" s="509" t="s">
        <v>82</v>
      </c>
      <c r="E93" s="509" t="s">
        <v>1191</v>
      </c>
      <c r="F93" s="555">
        <v>44593</v>
      </c>
      <c r="G93" s="509" t="s">
        <v>1170</v>
      </c>
    </row>
    <row r="94" spans="1:7" s="507" customFormat="1" ht="26.15" customHeight="1" x14ac:dyDescent="0.35">
      <c r="A94" s="508" t="s">
        <v>1108</v>
      </c>
      <c r="B94" s="507" t="s">
        <v>143</v>
      </c>
      <c r="C94" s="507" t="s">
        <v>440</v>
      </c>
      <c r="D94" s="509" t="s">
        <v>82</v>
      </c>
      <c r="E94" s="509" t="s">
        <v>1191</v>
      </c>
      <c r="F94" s="555">
        <v>44593</v>
      </c>
      <c r="G94" s="509" t="s">
        <v>1170</v>
      </c>
    </row>
    <row r="95" spans="1:7" s="507" customFormat="1" ht="26.15" customHeight="1" x14ac:dyDescent="0.35">
      <c r="A95" s="508" t="s">
        <v>1109</v>
      </c>
      <c r="B95" s="507" t="s">
        <v>143</v>
      </c>
      <c r="C95" s="507" t="s">
        <v>441</v>
      </c>
      <c r="D95" s="509" t="s">
        <v>82</v>
      </c>
      <c r="E95" s="509" t="s">
        <v>1191</v>
      </c>
      <c r="F95" s="555">
        <v>44593</v>
      </c>
      <c r="G95" s="509" t="s">
        <v>1170</v>
      </c>
    </row>
    <row r="96" spans="1:7" s="507" customFormat="1" ht="26.15" customHeight="1" x14ac:dyDescent="0.35">
      <c r="A96" s="513" t="s">
        <v>825</v>
      </c>
      <c r="B96" s="511" t="s">
        <v>817</v>
      </c>
      <c r="C96" s="507" t="s">
        <v>440</v>
      </c>
      <c r="D96" s="509" t="s">
        <v>69</v>
      </c>
      <c r="E96" s="509" t="s">
        <v>1177</v>
      </c>
      <c r="F96" s="510">
        <v>44593</v>
      </c>
      <c r="G96" s="509" t="s">
        <v>1170</v>
      </c>
    </row>
    <row r="97" spans="1:7" s="507" customFormat="1" ht="26.15" customHeight="1" x14ac:dyDescent="0.35">
      <c r="A97" s="513" t="s">
        <v>835</v>
      </c>
      <c r="B97" s="511" t="s">
        <v>817</v>
      </c>
      <c r="C97" s="507" t="s">
        <v>440</v>
      </c>
      <c r="D97" s="509" t="s">
        <v>69</v>
      </c>
      <c r="E97" s="509" t="s">
        <v>1178</v>
      </c>
      <c r="F97" s="510">
        <v>44593</v>
      </c>
      <c r="G97" s="509" t="s">
        <v>1170</v>
      </c>
    </row>
    <row r="98" spans="1:7" s="507" customFormat="1" ht="26.15" customHeight="1" x14ac:dyDescent="0.35">
      <c r="A98" s="513" t="s">
        <v>836</v>
      </c>
      <c r="B98" s="511" t="s">
        <v>817</v>
      </c>
      <c r="C98" s="507" t="s">
        <v>440</v>
      </c>
      <c r="D98" s="509" t="s">
        <v>69</v>
      </c>
      <c r="E98" s="509" t="s">
        <v>1178</v>
      </c>
      <c r="F98" s="510">
        <v>44593</v>
      </c>
      <c r="G98" s="509" t="s">
        <v>1170</v>
      </c>
    </row>
    <row r="99" spans="1:7" s="507" customFormat="1" ht="26.15" customHeight="1" x14ac:dyDescent="0.35">
      <c r="A99" s="508" t="s">
        <v>225</v>
      </c>
      <c r="B99" s="507" t="s">
        <v>1169</v>
      </c>
      <c r="C99" s="507" t="s">
        <v>440</v>
      </c>
      <c r="D99" s="509" t="s">
        <v>215</v>
      </c>
      <c r="E99" s="509">
        <v>2021</v>
      </c>
      <c r="F99" s="510">
        <v>44593</v>
      </c>
      <c r="G99" s="509" t="s">
        <v>1170</v>
      </c>
    </row>
    <row r="100" spans="1:7" s="507" customFormat="1" ht="26.15" customHeight="1" x14ac:dyDescent="0.35">
      <c r="A100" s="508" t="s">
        <v>225</v>
      </c>
      <c r="B100" s="507" t="s">
        <v>1169</v>
      </c>
      <c r="C100" s="507" t="s">
        <v>441</v>
      </c>
      <c r="D100" s="509" t="s">
        <v>215</v>
      </c>
      <c r="E100" s="509">
        <v>2021</v>
      </c>
      <c r="F100" s="510">
        <v>44593</v>
      </c>
      <c r="G100" s="509" t="s">
        <v>1170</v>
      </c>
    </row>
    <row r="101" spans="1:7" s="507" customFormat="1" ht="26.15" customHeight="1" x14ac:dyDescent="0.35">
      <c r="A101" s="508" t="s">
        <v>224</v>
      </c>
      <c r="B101" s="507" t="s">
        <v>1169</v>
      </c>
      <c r="C101" s="507" t="s">
        <v>440</v>
      </c>
      <c r="D101" s="509" t="s">
        <v>215</v>
      </c>
      <c r="E101" s="509">
        <v>2021</v>
      </c>
      <c r="F101" s="510">
        <v>44593</v>
      </c>
      <c r="G101" s="509" t="s">
        <v>1170</v>
      </c>
    </row>
    <row r="102" spans="1:7" s="507" customFormat="1" ht="26.15" customHeight="1" x14ac:dyDescent="0.35">
      <c r="A102" s="508" t="s">
        <v>224</v>
      </c>
      <c r="B102" s="507" t="s">
        <v>1169</v>
      </c>
      <c r="C102" s="507" t="s">
        <v>441</v>
      </c>
      <c r="D102" s="509" t="s">
        <v>215</v>
      </c>
      <c r="E102" s="509">
        <v>2021</v>
      </c>
      <c r="F102" s="510">
        <v>44593</v>
      </c>
      <c r="G102" s="509" t="s">
        <v>1170</v>
      </c>
    </row>
    <row r="103" spans="1:7" s="507" customFormat="1" ht="26.15" customHeight="1" x14ac:dyDescent="0.35">
      <c r="A103" s="508" t="s">
        <v>66</v>
      </c>
      <c r="B103" s="507" t="s">
        <v>64</v>
      </c>
      <c r="C103" s="507" t="s">
        <v>440</v>
      </c>
      <c r="D103" s="509" t="s">
        <v>65</v>
      </c>
      <c r="E103" s="510" t="s">
        <v>1072</v>
      </c>
      <c r="F103" s="510">
        <v>44531</v>
      </c>
      <c r="G103" s="509" t="s">
        <v>1170</v>
      </c>
    </row>
    <row r="104" spans="1:7" s="507" customFormat="1" ht="26.15" customHeight="1" x14ac:dyDescent="0.35">
      <c r="A104" s="508" t="s">
        <v>66</v>
      </c>
      <c r="B104" s="507" t="s">
        <v>64</v>
      </c>
      <c r="C104" s="507" t="s">
        <v>441</v>
      </c>
      <c r="D104" s="509" t="s">
        <v>65</v>
      </c>
      <c r="E104" s="510" t="s">
        <v>1072</v>
      </c>
      <c r="F104" s="510">
        <v>44531</v>
      </c>
      <c r="G104" s="509" t="s">
        <v>1170</v>
      </c>
    </row>
    <row r="105" spans="1:7" s="507" customFormat="1" ht="26.15" customHeight="1" x14ac:dyDescent="0.35">
      <c r="A105" s="508" t="s">
        <v>67</v>
      </c>
      <c r="B105" s="507" t="s">
        <v>64</v>
      </c>
      <c r="C105" s="507" t="s">
        <v>440</v>
      </c>
      <c r="D105" s="509" t="s">
        <v>65</v>
      </c>
      <c r="E105" s="510" t="s">
        <v>1072</v>
      </c>
      <c r="F105" s="510">
        <v>44531</v>
      </c>
      <c r="G105" s="509" t="s">
        <v>1170</v>
      </c>
    </row>
    <row r="106" spans="1:7" s="507" customFormat="1" ht="26.15" customHeight="1" x14ac:dyDescent="0.35">
      <c r="A106" s="508" t="s">
        <v>67</v>
      </c>
      <c r="B106" s="507" t="s">
        <v>64</v>
      </c>
      <c r="C106" s="507" t="s">
        <v>441</v>
      </c>
      <c r="D106" s="509" t="s">
        <v>65</v>
      </c>
      <c r="E106" s="510" t="s">
        <v>1072</v>
      </c>
      <c r="F106" s="510">
        <v>44531</v>
      </c>
      <c r="G106" s="509" t="s">
        <v>1170</v>
      </c>
    </row>
    <row r="107" spans="1:7" s="507" customFormat="1" ht="26.15" customHeight="1" x14ac:dyDescent="0.35">
      <c r="A107" s="508" t="s">
        <v>68</v>
      </c>
      <c r="B107" s="507" t="s">
        <v>64</v>
      </c>
      <c r="C107" s="507" t="s">
        <v>440</v>
      </c>
      <c r="D107" s="509" t="s">
        <v>69</v>
      </c>
      <c r="E107" s="509" t="s">
        <v>1098</v>
      </c>
      <c r="F107" s="510">
        <v>44531</v>
      </c>
      <c r="G107" s="554" t="s">
        <v>1170</v>
      </c>
    </row>
    <row r="108" spans="1:7" s="507" customFormat="1" ht="26.15" customHeight="1" x14ac:dyDescent="0.35">
      <c r="A108" s="508" t="s">
        <v>68</v>
      </c>
      <c r="B108" s="507" t="s">
        <v>64</v>
      </c>
      <c r="C108" s="507" t="s">
        <v>441</v>
      </c>
      <c r="D108" s="509" t="s">
        <v>69</v>
      </c>
      <c r="E108" s="509" t="s">
        <v>1098</v>
      </c>
      <c r="F108" s="510">
        <v>44531</v>
      </c>
      <c r="G108" s="554" t="s">
        <v>1170</v>
      </c>
    </row>
    <row r="109" spans="1:7" s="507" customFormat="1" ht="26.15" customHeight="1" x14ac:dyDescent="0.35">
      <c r="A109" s="508" t="s">
        <v>917</v>
      </c>
      <c r="B109" s="507" t="s">
        <v>918</v>
      </c>
      <c r="C109" s="507" t="s">
        <v>629</v>
      </c>
      <c r="D109" s="509" t="s">
        <v>69</v>
      </c>
      <c r="E109" s="509">
        <v>2021</v>
      </c>
      <c r="F109" s="510">
        <v>44440</v>
      </c>
      <c r="G109" s="509" t="s">
        <v>1170</v>
      </c>
    </row>
    <row r="110" spans="1:7" s="507" customFormat="1" ht="26.15" customHeight="1" x14ac:dyDescent="0.35">
      <c r="A110" s="508" t="s">
        <v>937</v>
      </c>
      <c r="B110" s="507" t="s">
        <v>938</v>
      </c>
      <c r="C110" s="507" t="s">
        <v>440</v>
      </c>
      <c r="D110" s="509" t="s">
        <v>939</v>
      </c>
      <c r="E110" s="509">
        <v>2021</v>
      </c>
      <c r="F110" s="510">
        <v>44440</v>
      </c>
      <c r="G110" s="509" t="s">
        <v>1170</v>
      </c>
    </row>
    <row r="111" spans="1:7" s="507" customFormat="1" ht="26.15" customHeight="1" x14ac:dyDescent="0.35">
      <c r="A111" s="508" t="s">
        <v>940</v>
      </c>
      <c r="B111" s="507" t="s">
        <v>938</v>
      </c>
      <c r="C111" s="507" t="s">
        <v>440</v>
      </c>
      <c r="D111" s="509" t="s">
        <v>939</v>
      </c>
      <c r="E111" s="509">
        <v>2021</v>
      </c>
      <c r="F111" s="510">
        <v>44440</v>
      </c>
      <c r="G111" s="509" t="s">
        <v>1170</v>
      </c>
    </row>
    <row r="112" spans="1:7" s="507" customFormat="1" ht="26.15" customHeight="1" x14ac:dyDescent="0.35">
      <c r="A112" s="514" t="s">
        <v>1049</v>
      </c>
      <c r="B112" s="511" t="s">
        <v>318</v>
      </c>
      <c r="C112" s="507" t="s">
        <v>440</v>
      </c>
      <c r="D112" s="509" t="s">
        <v>324</v>
      </c>
      <c r="E112" s="510">
        <v>44287</v>
      </c>
      <c r="F112" s="510">
        <v>44348</v>
      </c>
      <c r="G112" s="509" t="s">
        <v>1170</v>
      </c>
    </row>
    <row r="113" spans="1:7" s="507" customFormat="1" ht="26.15" customHeight="1" x14ac:dyDescent="0.35">
      <c r="A113" s="508" t="s">
        <v>632</v>
      </c>
      <c r="B113" s="511" t="s">
        <v>817</v>
      </c>
      <c r="C113" s="507" t="s">
        <v>629</v>
      </c>
      <c r="D113" s="509" t="s">
        <v>69</v>
      </c>
      <c r="E113" s="509" t="s">
        <v>643</v>
      </c>
      <c r="F113" s="510">
        <v>44348</v>
      </c>
      <c r="G113" s="509" t="s">
        <v>1170</v>
      </c>
    </row>
    <row r="114" spans="1:7" s="507" customFormat="1" ht="26.15" customHeight="1" x14ac:dyDescent="0.35">
      <c r="A114" s="508" t="s">
        <v>80</v>
      </c>
      <c r="B114" s="511" t="s">
        <v>73</v>
      </c>
      <c r="C114" s="507" t="s">
        <v>440</v>
      </c>
      <c r="D114" s="509" t="s">
        <v>81</v>
      </c>
      <c r="E114" s="510">
        <v>44013</v>
      </c>
      <c r="F114" s="510">
        <v>44348</v>
      </c>
      <c r="G114" s="509" t="s">
        <v>1170</v>
      </c>
    </row>
    <row r="115" spans="1:7" s="507" customFormat="1" ht="26.15" customHeight="1" x14ac:dyDescent="0.35">
      <c r="A115" s="508" t="s">
        <v>80</v>
      </c>
      <c r="B115" s="511" t="s">
        <v>73</v>
      </c>
      <c r="C115" s="507" t="s">
        <v>441</v>
      </c>
      <c r="D115" s="509" t="s">
        <v>81</v>
      </c>
      <c r="E115" s="510">
        <v>44013</v>
      </c>
      <c r="F115" s="510">
        <v>44348</v>
      </c>
      <c r="G115" s="509" t="s">
        <v>1170</v>
      </c>
    </row>
    <row r="116" spans="1:7" s="507" customFormat="1" ht="26.15" customHeight="1" x14ac:dyDescent="0.35">
      <c r="A116" s="508" t="s">
        <v>144</v>
      </c>
      <c r="B116" s="507" t="s">
        <v>143</v>
      </c>
      <c r="C116" s="507" t="s">
        <v>440</v>
      </c>
      <c r="D116" s="509" t="s">
        <v>82</v>
      </c>
      <c r="E116" s="509">
        <v>2020</v>
      </c>
      <c r="F116" s="510">
        <v>44256</v>
      </c>
      <c r="G116" s="509" t="s">
        <v>1170</v>
      </c>
    </row>
    <row r="117" spans="1:7" s="507" customFormat="1" ht="26.15" customHeight="1" x14ac:dyDescent="0.35">
      <c r="A117" s="508" t="s">
        <v>144</v>
      </c>
      <c r="B117" s="507" t="s">
        <v>143</v>
      </c>
      <c r="C117" s="507" t="s">
        <v>441</v>
      </c>
      <c r="D117" s="509" t="s">
        <v>82</v>
      </c>
      <c r="E117" s="509">
        <v>2020</v>
      </c>
      <c r="F117" s="510">
        <v>44256</v>
      </c>
      <c r="G117" s="509" t="s">
        <v>1170</v>
      </c>
    </row>
    <row r="118" spans="1:7" s="507" customFormat="1" ht="26.15" customHeight="1" x14ac:dyDescent="0.35">
      <c r="A118" s="508" t="s">
        <v>165</v>
      </c>
      <c r="B118" s="507" t="s">
        <v>143</v>
      </c>
      <c r="C118" s="507" t="s">
        <v>440</v>
      </c>
      <c r="D118" s="509" t="s">
        <v>82</v>
      </c>
      <c r="E118" s="509" t="s">
        <v>314</v>
      </c>
      <c r="F118" s="510">
        <v>44256</v>
      </c>
      <c r="G118" s="509" t="s">
        <v>1170</v>
      </c>
    </row>
    <row r="119" spans="1:7" s="507" customFormat="1" ht="26.15" customHeight="1" x14ac:dyDescent="0.35">
      <c r="A119" s="508" t="s">
        <v>165</v>
      </c>
      <c r="B119" s="507" t="s">
        <v>143</v>
      </c>
      <c r="C119" s="507" t="s">
        <v>441</v>
      </c>
      <c r="D119" s="509" t="s">
        <v>82</v>
      </c>
      <c r="E119" s="509" t="s">
        <v>314</v>
      </c>
      <c r="F119" s="510">
        <v>44256</v>
      </c>
      <c r="G119" s="509" t="s">
        <v>1170</v>
      </c>
    </row>
    <row r="120" spans="1:7" s="507" customFormat="1" ht="26.15" customHeight="1" x14ac:dyDescent="0.35">
      <c r="A120" s="508" t="s">
        <v>166</v>
      </c>
      <c r="B120" s="507" t="s">
        <v>143</v>
      </c>
      <c r="C120" s="507" t="s">
        <v>440</v>
      </c>
      <c r="D120" s="509" t="s">
        <v>82</v>
      </c>
      <c r="E120" s="509" t="s">
        <v>315</v>
      </c>
      <c r="F120" s="510">
        <v>44256</v>
      </c>
      <c r="G120" s="509" t="s">
        <v>1170</v>
      </c>
    </row>
    <row r="121" spans="1:7" s="507" customFormat="1" ht="26.15" customHeight="1" x14ac:dyDescent="0.35">
      <c r="A121" s="508" t="s">
        <v>166</v>
      </c>
      <c r="B121" s="507" t="s">
        <v>143</v>
      </c>
      <c r="C121" s="507" t="s">
        <v>441</v>
      </c>
      <c r="D121" s="509" t="s">
        <v>82</v>
      </c>
      <c r="E121" s="509" t="s">
        <v>315</v>
      </c>
      <c r="F121" s="510">
        <v>44256</v>
      </c>
      <c r="G121" s="509" t="s">
        <v>1170</v>
      </c>
    </row>
    <row r="122" spans="1:7" s="507" customFormat="1" ht="26.15" customHeight="1" x14ac:dyDescent="0.35">
      <c r="A122" s="508" t="s">
        <v>167</v>
      </c>
      <c r="B122" s="507" t="s">
        <v>143</v>
      </c>
      <c r="C122" s="507" t="s">
        <v>440</v>
      </c>
      <c r="D122" s="509" t="s">
        <v>82</v>
      </c>
      <c r="E122" s="509" t="s">
        <v>316</v>
      </c>
      <c r="F122" s="510">
        <v>44256</v>
      </c>
      <c r="G122" s="509" t="s">
        <v>1170</v>
      </c>
    </row>
    <row r="123" spans="1:7" s="507" customFormat="1" ht="26.15" customHeight="1" x14ac:dyDescent="0.35">
      <c r="A123" s="508" t="s">
        <v>167</v>
      </c>
      <c r="B123" s="507" t="s">
        <v>143</v>
      </c>
      <c r="C123" s="507" t="s">
        <v>441</v>
      </c>
      <c r="D123" s="509" t="s">
        <v>82</v>
      </c>
      <c r="E123" s="509" t="s">
        <v>316</v>
      </c>
      <c r="F123" s="510">
        <v>44256</v>
      </c>
      <c r="G123" s="509" t="s">
        <v>1170</v>
      </c>
    </row>
    <row r="124" spans="1:7" s="507" customFormat="1" ht="26.15" customHeight="1" x14ac:dyDescent="0.35">
      <c r="A124" s="508" t="s">
        <v>214</v>
      </c>
      <c r="B124" s="507" t="s">
        <v>213</v>
      </c>
      <c r="C124" s="507" t="s">
        <v>440</v>
      </c>
      <c r="D124" s="509" t="s">
        <v>215</v>
      </c>
      <c r="E124" s="509">
        <v>2020</v>
      </c>
      <c r="F124" s="510">
        <v>44075</v>
      </c>
      <c r="G124" s="509" t="s">
        <v>1170</v>
      </c>
    </row>
    <row r="125" spans="1:7" s="507" customFormat="1" ht="26.15" customHeight="1" x14ac:dyDescent="0.35">
      <c r="A125" s="508" t="s">
        <v>214</v>
      </c>
      <c r="B125" s="507" t="s">
        <v>213</v>
      </c>
      <c r="C125" s="507" t="s">
        <v>441</v>
      </c>
      <c r="D125" s="509" t="s">
        <v>215</v>
      </c>
      <c r="E125" s="509">
        <v>2020</v>
      </c>
      <c r="F125" s="510">
        <v>44075</v>
      </c>
      <c r="G125" s="509" t="s">
        <v>1170</v>
      </c>
    </row>
    <row r="126" spans="1:7" s="507" customFormat="1" ht="31.5" customHeight="1" x14ac:dyDescent="0.35">
      <c r="A126" s="508" t="s">
        <v>216</v>
      </c>
      <c r="B126" s="507" t="s">
        <v>213</v>
      </c>
      <c r="C126" s="507" t="s">
        <v>440</v>
      </c>
      <c r="D126" s="509" t="s">
        <v>215</v>
      </c>
      <c r="E126" s="509">
        <v>2020</v>
      </c>
      <c r="F126" s="510">
        <v>44075</v>
      </c>
      <c r="G126" s="509" t="s">
        <v>1170</v>
      </c>
    </row>
    <row r="127" spans="1:7" s="507" customFormat="1" ht="26.15" customHeight="1" x14ac:dyDescent="0.35">
      <c r="A127" s="508" t="s">
        <v>216</v>
      </c>
      <c r="B127" s="507" t="s">
        <v>213</v>
      </c>
      <c r="C127" s="507" t="s">
        <v>441</v>
      </c>
      <c r="D127" s="509" t="s">
        <v>215</v>
      </c>
      <c r="E127" s="509">
        <v>2020</v>
      </c>
      <c r="F127" s="510">
        <v>44075</v>
      </c>
      <c r="G127" s="509" t="s">
        <v>1170</v>
      </c>
    </row>
  </sheetData>
  <sortState ref="A7:I93">
    <sortCondition ref="F7:F93" customList="New,Updated,No"/>
    <sortCondition descending="1" ref="E7:E93"/>
  </sortState>
  <hyperlinks>
    <hyperlink ref="A7" location="'Tourism Related Industries'!A1" display="definition of Industries included within Tourism Related Industries"/>
    <hyperlink ref="A66" location="'hours worked ASHE'!A1" display="Hours worked in tourism related industries"/>
    <hyperlink ref="A68" location="'weekly pay'!A1" display="Median weekly earnings in Tourism related industries"/>
    <hyperlink ref="A103" location="'ASHE - furlough'!A1" display="Percentage furloughed "/>
    <hyperlink ref="A105" location="'ASHE - furlough'!A1" display="Percentage furloughed on reduced pay"/>
    <hyperlink ref="A107" location="'furlough scheme'!A1" display="Coronavirus job retention scheme"/>
    <hyperlink ref="A114" location="'reasons not open in Jul'!A1" display="Establishments that didn’t open in July 2020"/>
    <hyperlink ref="A42" location="'Hotels rooms'!A1" display="Hotel rooms sold"/>
    <hyperlink ref="A43" location="'B&amp;B rooms'!A1" display="Other establishments"/>
    <hyperlink ref="A16" location="'air passenger flow'!A1" display="Total air passenger flow"/>
    <hyperlink ref="A18" location="'domestic air flow'!A1" display="Domestic air passenger flow"/>
    <hyperlink ref="A20" location="'international air flow'!A1" display="International air passenger flow"/>
    <hyperlink ref="A25" location="'Total NI overnight trips'!A1" display="Total NI overnight trips"/>
    <hyperlink ref="A47" location="businesses!A1" display="Businesses"/>
    <hyperlink ref="A8" location="Introduction!A1" display="Link to Introduction"/>
    <hyperlink ref="A3" location="'COVID Impact'!A1" display="Link to charts on Impact of COVID on tourism"/>
    <hyperlink ref="A4" location="'Time series'!A1" display="Link to charts on timeseries data in Tourism"/>
    <hyperlink ref="A116" location="'COVIDOP NI Summer Hols 2020'!A1" display="NI residents holiday in summer 2020"/>
    <hyperlink ref="A27" location="'NI overnight trips by dest'!A1" display="NI overnight trips-breakdown by destination"/>
    <hyperlink ref="A10" location="Contact!A1" display="Link to contact details for further information"/>
    <hyperlink ref="A120" location="'COVIDOP refund'!A1" display="Problems you've encountered with companies since the COVID outbreak (refunds)"/>
    <hyperlink ref="A122" location="'COVIDOP park'!A1" display="Have you been to a park or green space in last 7 days"/>
    <hyperlink ref="A74" location="'COVIDOP left house'!A1" display="For what reasons have you left the house in the last seven days"/>
    <hyperlink ref="A5" location="'Change year on year'!A1" display="Link to charts showing change year on year"/>
    <hyperlink ref="A124" location="'Nation Brands Index COVID'!A1" display="Comfort in visiting NI in the next 5 years"/>
    <hyperlink ref="A126" location="'NBI Country breakdown COVID'!A1" display="Comfort in visiting NI in the next 5 years (panel country breakdown)"/>
    <hyperlink ref="A99" location="'Nation Brands Index - ranking'!A1" display="Nation Brands Index - ranks"/>
    <hyperlink ref="A101" location="'Nation Brands Index Score'!A1" display="Nation Brands Index - scores"/>
    <hyperlink ref="A46" location="'google trends'!A1" display="Google travel trends (LGD)"/>
    <hyperlink ref="A64" location="'Travel Survey'!A1" display="NI Travel Survey"/>
    <hyperlink ref="A71" location="'Motorhome ownership'!A1" display="Licensed motorhomes by LGD"/>
    <hyperlink ref="A34" location="employees!A1" display="Number of full and part time jobs in Tourism related industries"/>
    <hyperlink ref="A38" location="'NI IE Traffic'!A1" display="TII traffic count of vehicles at the fifteen NI-IE border locations by vehicle type"/>
    <hyperlink ref="A49" location="'Online job posting'!A1" display="Online job posting"/>
    <hyperlink ref="A54" location="'TNI 360'!A1" display="Travel 360o Winter Edition"/>
    <hyperlink ref="A22" location="'airsea monthly'!A1" display="Departing passengers through NI ports (% through airports/seaports)"/>
    <hyperlink ref="A23" location="'airsea 12 monthly'!A1" display="Departing passengers through NI ports (% through airports/seaports)"/>
    <hyperlink ref="A24" location="airseachart!A1" display="Departing passengers through NI ports (% through airports/seaports)"/>
    <hyperlink ref="A76" location="'COVIDOP affect you'!A1" display="Ways COVID may affect you"/>
    <hyperlink ref="A77" location="'COVID affect you chart'!A1" display="Ways COVID may affect you"/>
    <hyperlink ref="A117" location="'COVIDOP Summer hols chart'!A1" display="NI residents holiday in summer 2020"/>
    <hyperlink ref="A118" location="'COVIDOP affect FF'!A1" display="Ways COVID may affect your family/friends"/>
    <hyperlink ref="A119" location="'COVIDOP affect FF chart'!A1" display="Ways COVID may affect your family/friends"/>
    <hyperlink ref="A121" location="'COVIDOP refund chart'!A1" display="Problems you've encountered with companies since the COVID outbreak (refunds)"/>
    <hyperlink ref="A123" location="'COVIDOP park chart'!A1" display="Have you been to a park or green space in last 7 days"/>
    <hyperlink ref="A75" location="'COVIDOP left house chart'!A1" display="Left the house to go to Visitor Attraction in the last 7 days"/>
    <hyperlink ref="A100" location="'NBI rank chart'!A1" display="Nation Brands Index - ranks"/>
    <hyperlink ref="A102" location="'NBI score chart'!A1" display="Nation Brands Index - scores"/>
    <hyperlink ref="A125" location="'NBI COVID chart'!A1" display="Comfort in visiting NI in the next 5 years"/>
    <hyperlink ref="A127" location="'NBI Country COVID response char'!A1" display="Comfort in visiting NI in the next 5 years (panel country breakdown)"/>
    <hyperlink ref="A44" location="'Hotel rooms chart'!A1" display="Hotel rooms sold"/>
    <hyperlink ref="A45" location="'B&amp;B rooms chart'!A1" display="Other establishments"/>
    <hyperlink ref="A115" location="'Reasons not open J chart'!A1" display="Reasons why establishments didn't open in July 2020"/>
    <hyperlink ref="A17" location="'APF chart'!A1" display="Total air passenger flow"/>
    <hyperlink ref="A19" location="'DAF Chart'!A1" display="Domestic air passenger flow"/>
    <hyperlink ref="A21" location="'international air flow chart'!A1" display="International air passenger flow"/>
    <hyperlink ref="A26" location="'NI overnight trips chart'!A1" display="Total NI overnight trips"/>
    <hyperlink ref="A28" location="'overnight trips des chart'!A1" display="NI overnight trips-breakdown by destination"/>
    <hyperlink ref="A104" location="'ASHE Furlough chart'!A1" display="Percentage furloughed "/>
    <hyperlink ref="A106" location="'ASHE red furlough chart'!A1" display="Percentage furloughed on reduced pay"/>
    <hyperlink ref="A39" location="'NI IE traffic change'!A1" display="TII traffic count of vehicles at the fifteen NI-IE border locations by vehicle type"/>
    <hyperlink ref="A40" location="'NI IE Traffic chart'!A1" display="TII traffic count of vehicles at the fifteen NI-IE border locations by vehicle type"/>
    <hyperlink ref="A108" location="'fulough scheme chart'!A1" display="Coronavirus job retention scheme"/>
    <hyperlink ref="A65" location="'Travel survey chart'!A1" display="NI Travel Survey"/>
    <hyperlink ref="A67" location="'hours worked chart'!A1" display="Median hours worked in tourism related industries"/>
    <hyperlink ref="A69" location="'weekly pay chart'!A1" display="Median weekly earnings in Tourism related industries"/>
    <hyperlink ref="A35" location="'employees chart'!A1" display="Number of full and part time jobs in Tourism related industries"/>
    <hyperlink ref="A48" location="'businesses chart'!A1" display="Businesses"/>
    <hyperlink ref="A113" location="'Red Green Amber list impact'!A1" display="Red, amber and green travel lists and oversees vists from the UK"/>
    <hyperlink ref="A29" location="'SC Stock'!A1" display="Self-Catering Stock"/>
    <hyperlink ref="A70" location="'SC Questions'!A1" display="Self-Catering Additional questions"/>
    <hyperlink ref="A31" location="'SC Occupancy chart'!A1" display="Self-Catering Occupancy Rates"/>
    <hyperlink ref="A96" location="'Travellers receive vaccine'!A1" display="How many travellers have received the vaccine?"/>
    <hyperlink ref="A97" location="'Travellers SD safety journey'!A1" display="How safe did social distancing make travellers feel during their journy over time?"/>
    <hyperlink ref="A98" location="'Travellers SD airports'!A1" display="How safe did social distancing make travellers feel in airports?"/>
    <hyperlink ref="A78" location="'Travellers Testing'!A1" display="How important do travellers think testing is for travelling?"/>
    <hyperlink ref="A79" location="'UK Res follow COVID restriction'!A1" display="How difficult for UK residents to follow overseas restrictions over time?"/>
    <hyperlink ref="A80" location="'UK restrictions understood'!A1" display="How well understood are UK restrictions by overseas travellers?"/>
    <hyperlink ref="A32" location="'Hotel stock'!A1" display="Hotel stock in Northern Ireland"/>
    <hyperlink ref="A33" location="'Accommodation stock'!A1" display="Guesthouse, Guest Accommodation and Bed Breakfast stock in Northern Ireland"/>
    <hyperlink ref="A55" location="'Cruise Ships Monthly'!A1" display="Total Cruise Ships and Capacity (monthly)"/>
    <hyperlink ref="A56" location="'Cruise Ships 12MR'!A1" display="Total Cruise Ships and Capacity (12 month rolling)"/>
    <hyperlink ref="A57" location="'Cruise Chart'!A1" display="Total Cruise Ships and Capacity (12 month rolling)"/>
    <hyperlink ref="A110" location="'NBI 2021 handle healthcare ove'!A1" display="Opinion of how Northern Ireland handles healthcare crises - overall (proportions)"/>
    <hyperlink ref="A111" location="'NBI Country COVID response char'!A1" display="Opinion of how Northern Ireland handles healthcare crises - by panel country"/>
    <hyperlink ref="A109" location="'House prices'!A1" display="House prices in tourist hotspots increasingly out of reach for young and low paid"/>
    <hyperlink ref="A62" location="Redundancies!A1" display="Confirmed Redundancies, Northern Ireland"/>
    <hyperlink ref="A63" location="'Redundancies chart'!A1" display="Confirmed Redundancies, Northern Ireland"/>
    <hyperlink ref="A36" location="'Visitor Attraction'!A1" display="Visits to Visitor Attractions Northern Ireland"/>
    <hyperlink ref="A37" location="'VAS Categories'!A1" display="Visits to Visitor Attractions by Category, Northern Ireland"/>
    <hyperlink ref="A30" location="'SC Occupancy'!A1" display="Self-Catering Occupancy Rates"/>
    <hyperlink ref="A112" location="'ITT CSO'!A1" display="Republic of Ireland Residents intending to take a trip by Destination (%) and Reference period, April 2021"/>
    <hyperlink ref="A92" location="'COVIDOP Summer Hols 2021'!A1" display="NI residents holiday in summer 2021"/>
    <hyperlink ref="A93" location="'COVIDOP Summer Hols 2021 chart'!A1" display="NI residents holiday in summer 2021"/>
    <hyperlink ref="A94" location="'COVIDOP Usual Summer Hols'!A1" display="NI Residents Usual Summer holidays"/>
    <hyperlink ref="A95" location="'COVIDOP Usual Summer Hols Chart'!A1" display="NI Residents Usual Summer Holidays"/>
    <hyperlink ref="A50" location="'UK Travel abroad'!A1" display="UK Residents visits abroad"/>
    <hyperlink ref="A51" location="'UK Travel abroad chart'!A1" display="UK Residents visits abroad"/>
    <hyperlink ref="A58" location="'NI Intention to travel'!A1" display="NI residents - Intention to take an overnight trip"/>
    <hyperlink ref="A59" location="'NI Intention to Travel chart'!A1" display="NI residents - Intention to take an overnight trip"/>
    <hyperlink ref="A88" location="'NI Cancelled trips'!A1" display="NI residents - cancelled overnight trips"/>
    <hyperlink ref="A89" location="'NI cancelled trips chart'!A1" display="NI residents - cancelled overnight trips"/>
    <hyperlink ref="A90" location="'NI Cancelled tip destination'!A1" display="NI residents - cancelled overnight trips (destination)"/>
    <hyperlink ref="A91" location="'NI cancelled trip dest chart'!A1" display="NI residents - cancelled overnight trips (destination)"/>
    <hyperlink ref="A52" location="'Overseas visits'!A1" display="International Visits to the UK"/>
    <hyperlink ref="A53" location="'Overseas visits chart'!A1" display="International Visits to the UK"/>
    <hyperlink ref="A72" location="'COVIDOP left house other'!A1" display="Reasons Left the house in last 7 days"/>
    <hyperlink ref="A73" location="'COVIDOP left houseOth Chart'!A1" display="Reasons Left the house in last 7 days"/>
    <hyperlink ref="A9" location="Sources!A1" display="Link to Sources for further information"/>
    <hyperlink ref="A81" location="Challenges_food_and_drink!A1" display="Challenges faced by food and drink businesses and their impact on prices"/>
    <hyperlink ref="A82" location="'NI High Street Scheme-expenditu'!A1" display="NI High Street Scheme - expenditure"/>
    <hyperlink ref="A84" location="'NI High Street Scheme-transacti'!A1" display="NI High Street Scheme - transactions"/>
    <hyperlink ref="A86" location="'NI High Street Scheme-av spend'!A1" display="NI High Street Scheme - average transaction spend"/>
    <hyperlink ref="A83" location="'NI HSS - expend chart'!A1" display="NI High Street Scheme-expenditure"/>
    <hyperlink ref="A85" location="'NI HSS - transaction chart'!A1" display="NI High Street Scheme - transactions"/>
    <hyperlink ref="A87" location="'NI HSS - av spend chart'!A1" display="NI High Street Scheme - average transaction spend"/>
    <hyperlink ref="A60" location="'TNI Industry Barometer'!A1" display="Tourism Northern Ireland Industry Barometer"/>
    <hyperlink ref="A61" location="'TNI Consumer Sentiment Analysis'!A1" display="Tourism Northern Ireland Consumer Sentiment Analysis"/>
    <hyperlink ref="A41" location="'TIL SOAR'!A1" display="Tourism Ireland Situation and Outlook Report (SOAR)"/>
    <hyperlink ref="A6" location="'Key findings'!A1" display="Link to Key findings"/>
    <hyperlink ref="A14" location="spending!A1" display="Online shopping, hobbies and habits - How our spending has changed since the end of coronavirus restrictions"/>
    <hyperlink ref="A12" location="'ROI Overnight trips'!A1" display="Republic of Ireland Residents overnight trips to NI"/>
    <hyperlink ref="A13" location="'ROI Overnight chart'!A1" display="Republic of Ireland Residents overnight trips to NI"/>
    <hyperlink ref="A15" location="'cost of living'!A1" display="Share of individuals who have cut back on holidays due to the cost of living in the UK"/>
  </hyperlinks>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1"/>
  <sheetViews>
    <sheetView showGridLines="0" workbookViewId="0">
      <selection activeCell="DL10" sqref="DL10"/>
    </sheetView>
  </sheetViews>
  <sheetFormatPr defaultColWidth="8.7265625" defaultRowHeight="15.5" x14ac:dyDescent="0.35"/>
  <cols>
    <col min="1" max="1" width="53.54296875" style="134" bestFit="1" customWidth="1"/>
    <col min="2" max="97" width="12" style="138" bestFit="1" customWidth="1"/>
    <col min="98" max="103" width="12" style="138" customWidth="1"/>
    <col min="104" max="104" width="12" style="138" bestFit="1" customWidth="1"/>
    <col min="105" max="110" width="12" style="138" customWidth="1"/>
    <col min="111" max="112" width="15.1796875" style="138" bestFit="1" customWidth="1"/>
    <col min="113" max="113" width="19.453125" style="138" customWidth="1"/>
    <col min="114" max="116" width="12" style="138" bestFit="1" customWidth="1"/>
    <col min="117" max="119" width="10.1796875" style="138" bestFit="1" customWidth="1"/>
    <col min="120" max="120" width="10" style="138" customWidth="1"/>
    <col min="121" max="121" width="9.81640625" style="138" customWidth="1"/>
    <col min="122" max="16384" width="8.7265625" style="134"/>
  </cols>
  <sheetData>
    <row r="1" spans="1:126" ht="16" thickBot="1" x14ac:dyDescent="0.4">
      <c r="A1" s="137" t="s">
        <v>308</v>
      </c>
    </row>
    <row r="2" spans="1:126" ht="16" thickTop="1" x14ac:dyDescent="0.35">
      <c r="A2" s="135" t="s">
        <v>502</v>
      </c>
    </row>
    <row r="3" spans="1:126" x14ac:dyDescent="0.35">
      <c r="A3" s="135" t="s">
        <v>309</v>
      </c>
    </row>
    <row r="4" spans="1:126" x14ac:dyDescent="0.35">
      <c r="A4" s="135" t="s">
        <v>310</v>
      </c>
    </row>
    <row r="5" spans="1:126" s="100" customFormat="1" ht="21.65" customHeight="1" x14ac:dyDescent="0.3">
      <c r="A5" s="104" t="s">
        <v>97</v>
      </c>
    </row>
    <row r="6" spans="1:126" s="136" customFormat="1" ht="26.5" x14ac:dyDescent="0.35">
      <c r="A6" s="142" t="s">
        <v>325</v>
      </c>
      <c r="B6" s="337" t="s">
        <v>647</v>
      </c>
      <c r="C6" s="337" t="s">
        <v>648</v>
      </c>
      <c r="D6" s="337" t="s">
        <v>649</v>
      </c>
      <c r="E6" s="337" t="s">
        <v>650</v>
      </c>
      <c r="F6" s="337" t="s">
        <v>651</v>
      </c>
      <c r="G6" s="337" t="s">
        <v>652</v>
      </c>
      <c r="H6" s="337" t="s">
        <v>653</v>
      </c>
      <c r="I6" s="337" t="s">
        <v>654</v>
      </c>
      <c r="J6" s="337" t="s">
        <v>655</v>
      </c>
      <c r="K6" s="337" t="s">
        <v>656</v>
      </c>
      <c r="L6" s="337" t="s">
        <v>657</v>
      </c>
      <c r="M6" s="337" t="s">
        <v>658</v>
      </c>
      <c r="N6" s="337" t="s">
        <v>659</v>
      </c>
      <c r="O6" s="338" t="s">
        <v>660</v>
      </c>
      <c r="P6" s="337" t="s">
        <v>661</v>
      </c>
      <c r="Q6" s="337" t="s">
        <v>662</v>
      </c>
      <c r="R6" s="337" t="s">
        <v>663</v>
      </c>
      <c r="S6" s="337" t="s">
        <v>664</v>
      </c>
      <c r="T6" s="337" t="s">
        <v>665</v>
      </c>
      <c r="U6" s="337" t="s">
        <v>666</v>
      </c>
      <c r="V6" s="337" t="s">
        <v>667</v>
      </c>
      <c r="W6" s="337" t="s">
        <v>668</v>
      </c>
      <c r="X6" s="337" t="s">
        <v>669</v>
      </c>
      <c r="Y6" s="337" t="s">
        <v>670</v>
      </c>
      <c r="Z6" s="337" t="s">
        <v>671</v>
      </c>
      <c r="AA6" s="337" t="s">
        <v>672</v>
      </c>
      <c r="AB6" s="337" t="s">
        <v>673</v>
      </c>
      <c r="AC6" s="337" t="s">
        <v>674</v>
      </c>
      <c r="AD6" s="337" t="s">
        <v>675</v>
      </c>
      <c r="AE6" s="337" t="s">
        <v>676</v>
      </c>
      <c r="AF6" s="337" t="s">
        <v>677</v>
      </c>
      <c r="AG6" s="337" t="s">
        <v>678</v>
      </c>
      <c r="AH6" s="337" t="s">
        <v>679</v>
      </c>
      <c r="AI6" s="337" t="s">
        <v>680</v>
      </c>
      <c r="AJ6" s="337" t="s">
        <v>681</v>
      </c>
      <c r="AK6" s="337" t="s">
        <v>682</v>
      </c>
      <c r="AL6" s="337" t="s">
        <v>683</v>
      </c>
      <c r="AM6" s="338" t="s">
        <v>684</v>
      </c>
      <c r="AN6" s="337" t="s">
        <v>685</v>
      </c>
      <c r="AO6" s="337" t="s">
        <v>686</v>
      </c>
      <c r="AP6" s="337" t="s">
        <v>687</v>
      </c>
      <c r="AQ6" s="337" t="s">
        <v>688</v>
      </c>
      <c r="AR6" s="337" t="s">
        <v>689</v>
      </c>
      <c r="AS6" s="337" t="s">
        <v>690</v>
      </c>
      <c r="AT6" s="337" t="s">
        <v>691</v>
      </c>
      <c r="AU6" s="337" t="s">
        <v>692</v>
      </c>
      <c r="AV6" s="337" t="s">
        <v>693</v>
      </c>
      <c r="AW6" s="337" t="s">
        <v>694</v>
      </c>
      <c r="AX6" s="337" t="s">
        <v>695</v>
      </c>
      <c r="AY6" s="337" t="s">
        <v>696</v>
      </c>
      <c r="AZ6" s="337" t="s">
        <v>697</v>
      </c>
      <c r="BA6" s="337" t="s">
        <v>698</v>
      </c>
      <c r="BB6" s="337" t="s">
        <v>699</v>
      </c>
      <c r="BC6" s="337" t="s">
        <v>700</v>
      </c>
      <c r="BD6" s="337" t="s">
        <v>701</v>
      </c>
      <c r="BE6" s="337" t="s">
        <v>702</v>
      </c>
      <c r="BF6" s="337" t="s">
        <v>703</v>
      </c>
      <c r="BG6" s="337" t="s">
        <v>704</v>
      </c>
      <c r="BH6" s="337" t="s">
        <v>705</v>
      </c>
      <c r="BI6" s="337" t="s">
        <v>706</v>
      </c>
      <c r="BJ6" s="337" t="s">
        <v>707</v>
      </c>
      <c r="BK6" s="338" t="s">
        <v>708</v>
      </c>
      <c r="BL6" s="337" t="s">
        <v>709</v>
      </c>
      <c r="BM6" s="337" t="s">
        <v>710</v>
      </c>
      <c r="BN6" s="337" t="s">
        <v>711</v>
      </c>
      <c r="BO6" s="337" t="s">
        <v>712</v>
      </c>
      <c r="BP6" s="337" t="s">
        <v>713</v>
      </c>
      <c r="BQ6" s="337" t="s">
        <v>714</v>
      </c>
      <c r="BR6" s="337" t="s">
        <v>715</v>
      </c>
      <c r="BS6" s="337" t="s">
        <v>716</v>
      </c>
      <c r="BT6" s="337" t="s">
        <v>717</v>
      </c>
      <c r="BU6" s="337" t="s">
        <v>718</v>
      </c>
      <c r="BV6" s="337" t="s">
        <v>719</v>
      </c>
      <c r="BW6" s="337" t="s">
        <v>720</v>
      </c>
      <c r="BX6" s="337" t="s">
        <v>721</v>
      </c>
      <c r="BY6" s="337" t="s">
        <v>722</v>
      </c>
      <c r="BZ6" s="337" t="s">
        <v>723</v>
      </c>
      <c r="CA6" s="337" t="s">
        <v>724</v>
      </c>
      <c r="CB6" s="337" t="s">
        <v>725</v>
      </c>
      <c r="CC6" s="337" t="s">
        <v>726</v>
      </c>
      <c r="CD6" s="337" t="s">
        <v>727</v>
      </c>
      <c r="CE6" s="337" t="s">
        <v>728</v>
      </c>
      <c r="CF6" s="337" t="s">
        <v>729</v>
      </c>
      <c r="CG6" s="337" t="s">
        <v>730</v>
      </c>
      <c r="CH6" s="337" t="s">
        <v>731</v>
      </c>
      <c r="CI6" s="338" t="s">
        <v>732</v>
      </c>
      <c r="CJ6" s="337" t="s">
        <v>733</v>
      </c>
      <c r="CK6" s="337" t="s">
        <v>734</v>
      </c>
      <c r="CL6" s="337" t="s">
        <v>735</v>
      </c>
      <c r="CM6" s="337" t="s">
        <v>736</v>
      </c>
      <c r="CN6" s="337" t="s">
        <v>737</v>
      </c>
      <c r="CO6" s="337" t="s">
        <v>738</v>
      </c>
      <c r="CP6" s="337" t="s">
        <v>739</v>
      </c>
      <c r="CQ6" s="337" t="s">
        <v>740</v>
      </c>
      <c r="CR6" s="337" t="s">
        <v>741</v>
      </c>
      <c r="CS6" s="337" t="s">
        <v>742</v>
      </c>
      <c r="CT6" s="337" t="s">
        <v>743</v>
      </c>
      <c r="CU6" s="337" t="s">
        <v>744</v>
      </c>
      <c r="CV6" s="337" t="s">
        <v>745</v>
      </c>
      <c r="CW6" s="337" t="s">
        <v>746</v>
      </c>
      <c r="CX6" s="337" t="s">
        <v>747</v>
      </c>
      <c r="CY6" s="337" t="s">
        <v>748</v>
      </c>
      <c r="CZ6" s="337" t="s">
        <v>1078</v>
      </c>
      <c r="DA6" s="337" t="s">
        <v>762</v>
      </c>
      <c r="DB6" s="337" t="s">
        <v>775</v>
      </c>
      <c r="DC6" s="337" t="s">
        <v>1074</v>
      </c>
      <c r="DD6" s="337" t="s">
        <v>1075</v>
      </c>
      <c r="DE6" s="337" t="s">
        <v>1110</v>
      </c>
      <c r="DF6" s="337" t="s">
        <v>1111</v>
      </c>
      <c r="DG6" s="650" t="s">
        <v>1179</v>
      </c>
      <c r="DH6" s="650" t="s">
        <v>1184</v>
      </c>
      <c r="DI6" s="650" t="s">
        <v>1185</v>
      </c>
      <c r="DJ6" s="650" t="s">
        <v>1296</v>
      </c>
      <c r="DK6" s="650" t="s">
        <v>1346</v>
      </c>
      <c r="DL6" s="650" t="s">
        <v>1452</v>
      </c>
      <c r="DM6" s="139"/>
      <c r="DN6" s="139"/>
      <c r="DO6" s="139"/>
      <c r="DP6" s="139"/>
      <c r="DQ6" s="139"/>
      <c r="DR6" s="139"/>
      <c r="DS6" s="139"/>
      <c r="DT6" s="139"/>
      <c r="DU6" s="139"/>
      <c r="DV6" s="139"/>
    </row>
    <row r="7" spans="1:126" s="136" customFormat="1" x14ac:dyDescent="0.35">
      <c r="A7" s="136" t="s">
        <v>305</v>
      </c>
      <c r="B7" s="140">
        <v>0.80808851789811431</v>
      </c>
      <c r="C7" s="140">
        <v>0.80769910466717387</v>
      </c>
      <c r="D7" s="140">
        <v>0.8071018937706439</v>
      </c>
      <c r="E7" s="140">
        <v>0.80631170159480448</v>
      </c>
      <c r="F7" s="140">
        <v>0.80746332082367367</v>
      </c>
      <c r="G7" s="140">
        <v>0.80665888159179622</v>
      </c>
      <c r="H7" s="140">
        <v>0.80703418923582682</v>
      </c>
      <c r="I7" s="140">
        <v>0.80730398002882675</v>
      </c>
      <c r="J7" s="140">
        <v>0.80688925315504478</v>
      </c>
      <c r="K7" s="140">
        <v>0.80786332544214756</v>
      </c>
      <c r="L7" s="140">
        <v>0.80812109567542623</v>
      </c>
      <c r="M7" s="140">
        <v>0.80854600604642679</v>
      </c>
      <c r="N7" s="140">
        <v>0.80906074042012255</v>
      </c>
      <c r="O7" s="140">
        <v>0.81008512094814256</v>
      </c>
      <c r="P7" s="140">
        <v>0.81144996482524656</v>
      </c>
      <c r="Q7" s="140">
        <v>0.8128088901372057</v>
      </c>
      <c r="R7" s="140">
        <v>0.81185045155987901</v>
      </c>
      <c r="S7" s="140">
        <v>0.81217346281825897</v>
      </c>
      <c r="T7" s="140">
        <v>0.81252674162889604</v>
      </c>
      <c r="U7" s="140">
        <v>0.81159745534998606</v>
      </c>
      <c r="V7" s="140">
        <v>0.81089773468071302</v>
      </c>
      <c r="W7" s="140">
        <v>0.81089058497466182</v>
      </c>
      <c r="X7" s="140">
        <v>0.81037398601227117</v>
      </c>
      <c r="Y7" s="140">
        <v>0.80989146450100247</v>
      </c>
      <c r="Z7" s="140">
        <v>0.80992796400714007</v>
      </c>
      <c r="AA7" s="140">
        <v>0.80979173744015454</v>
      </c>
      <c r="AB7" s="140">
        <v>0.80989682426503729</v>
      </c>
      <c r="AC7" s="140">
        <v>0.81017910986481734</v>
      </c>
      <c r="AD7" s="140">
        <v>0.81165677628064692</v>
      </c>
      <c r="AE7" s="140">
        <v>0.81228567989057388</v>
      </c>
      <c r="AF7" s="140">
        <v>0.81401535897453181</v>
      </c>
      <c r="AG7" s="140">
        <v>0.81578205499992007</v>
      </c>
      <c r="AH7" s="140">
        <v>0.81863418620880879</v>
      </c>
      <c r="AI7" s="140">
        <v>0.8204212578497686</v>
      </c>
      <c r="AJ7" s="140">
        <v>0.82251421427927196</v>
      </c>
      <c r="AK7" s="140">
        <v>0.82477246800811388</v>
      </c>
      <c r="AL7" s="140">
        <v>0.82604976840195565</v>
      </c>
      <c r="AM7" s="140">
        <v>0.82685087831245829</v>
      </c>
      <c r="AN7" s="140">
        <v>0.82838868878434446</v>
      </c>
      <c r="AO7" s="140">
        <v>0.82669434439217226</v>
      </c>
      <c r="AP7" s="140">
        <v>0.82919434439217221</v>
      </c>
      <c r="AQ7" s="140">
        <v>0.83080504024867918</v>
      </c>
      <c r="AR7" s="140">
        <v>0.83241573610518582</v>
      </c>
      <c r="AS7" s="140">
        <v>0.83408240277185264</v>
      </c>
      <c r="AT7" s="140">
        <v>0.83574906943851923</v>
      </c>
      <c r="AU7" s="140">
        <v>0.8365824027718527</v>
      </c>
      <c r="AV7" s="140">
        <v>0.83658240277185281</v>
      </c>
      <c r="AW7" s="140">
        <v>0.83741573610518616</v>
      </c>
      <c r="AX7" s="140">
        <v>0.83824906943851951</v>
      </c>
      <c r="AY7" s="140">
        <v>0.8398880583796805</v>
      </c>
      <c r="AZ7" s="140">
        <v>0.83905472504634737</v>
      </c>
      <c r="BA7" s="140">
        <v>0.8432213917130138</v>
      </c>
      <c r="BB7" s="140">
        <v>0.84238805837968045</v>
      </c>
      <c r="BC7" s="140">
        <v>0.84077736252317348</v>
      </c>
      <c r="BD7" s="140">
        <v>0.84083333333333321</v>
      </c>
      <c r="BE7" s="140">
        <v>0.84166666666666645</v>
      </c>
      <c r="BF7" s="140">
        <v>0.8421430685039164</v>
      </c>
      <c r="BG7" s="140">
        <v>0.84214306850391629</v>
      </c>
      <c r="BH7" s="140">
        <v>0.84214306850391629</v>
      </c>
      <c r="BI7" s="140">
        <v>0.84179948443590102</v>
      </c>
      <c r="BJ7" s="140">
        <v>0.84098856607186889</v>
      </c>
      <c r="BK7" s="140">
        <v>0.84015523273853543</v>
      </c>
      <c r="BL7" s="140">
        <v>0.84015523273853565</v>
      </c>
      <c r="BM7" s="140">
        <v>0.83848856607186895</v>
      </c>
      <c r="BN7" s="140">
        <v>0.83985339950702287</v>
      </c>
      <c r="BO7" s="140">
        <v>0.84261880440525905</v>
      </c>
      <c r="BP7" s="140">
        <v>0.84371754263682852</v>
      </c>
      <c r="BQ7" s="140">
        <v>0.84486192213484912</v>
      </c>
      <c r="BR7" s="140">
        <v>0.84605218696426621</v>
      </c>
      <c r="BS7" s="140">
        <v>0.84658368706608667</v>
      </c>
      <c r="BT7" s="140">
        <v>0.84827670747836859</v>
      </c>
      <c r="BU7" s="140">
        <v>0.84836346634469895</v>
      </c>
      <c r="BV7" s="140">
        <v>0.84877340533755108</v>
      </c>
      <c r="BW7" s="140">
        <v>0.84963561822109235</v>
      </c>
      <c r="BX7" s="140">
        <v>0.85041274570250491</v>
      </c>
      <c r="BY7" s="140">
        <v>0.85207941236917162</v>
      </c>
      <c r="BZ7" s="140">
        <v>0.8519069143872352</v>
      </c>
      <c r="CA7" s="140">
        <v>0.85231852823733989</v>
      </c>
      <c r="CB7" s="140">
        <v>0.85121979000577019</v>
      </c>
      <c r="CC7" s="140">
        <v>0.85090874384108306</v>
      </c>
      <c r="CD7" s="140">
        <v>0.85033728126571739</v>
      </c>
      <c r="CE7" s="140">
        <v>0.85063911449722995</v>
      </c>
      <c r="CF7" s="140">
        <v>0.8497794274182815</v>
      </c>
      <c r="CG7" s="140">
        <v>0.84871377394966874</v>
      </c>
      <c r="CH7" s="140">
        <v>0.84765591071130786</v>
      </c>
      <c r="CI7" s="140">
        <v>0.84657178762000485</v>
      </c>
      <c r="CJ7" s="140">
        <v>0.84568142976487548</v>
      </c>
      <c r="CK7" s="140">
        <v>0.84070819906611927</v>
      </c>
      <c r="CL7" s="140">
        <v>0.7871755679394985</v>
      </c>
      <c r="CM7" s="140">
        <v>0.73307181068262928</v>
      </c>
      <c r="CN7" s="140">
        <v>0.693952586367235</v>
      </c>
      <c r="CO7" s="140">
        <v>0.67510595393364603</v>
      </c>
      <c r="CP7" s="140">
        <v>0.66244668378169969</v>
      </c>
      <c r="CQ7" s="140">
        <v>0.64852896248166692</v>
      </c>
      <c r="CR7" s="140">
        <v>0.63787016673579733</v>
      </c>
      <c r="CS7" s="140">
        <v>0.61924275114103156</v>
      </c>
      <c r="CT7" s="140">
        <v>0.60679020643900883</v>
      </c>
      <c r="CU7" s="140">
        <v>0.58367878331343703</v>
      </c>
      <c r="CV7" s="140">
        <v>0.55795868035382057</v>
      </c>
      <c r="CW7" s="140">
        <v>0.53543191105257693</v>
      </c>
      <c r="CX7" s="140">
        <v>0.56527220672597989</v>
      </c>
      <c r="CY7" s="140">
        <v>0.59953227856784164</v>
      </c>
      <c r="CZ7" s="140">
        <v>0.62115150288323606</v>
      </c>
      <c r="DA7" s="140">
        <v>0.62</v>
      </c>
      <c r="DB7" s="140">
        <v>0.62</v>
      </c>
      <c r="DC7" s="140">
        <f>100%-DC8</f>
        <v>0.65958444631202229</v>
      </c>
      <c r="DD7" s="140">
        <f t="shared" ref="DD7:DF7" si="0">100%-DD8</f>
        <v>0.65635933366423016</v>
      </c>
      <c r="DE7" s="140">
        <f t="shared" si="0"/>
        <v>0.67516949718329644</v>
      </c>
      <c r="DF7" s="140">
        <f t="shared" si="0"/>
        <v>0.683252909100313</v>
      </c>
      <c r="DG7" s="140">
        <f>100%-DG8</f>
        <v>0.69177261099070642</v>
      </c>
      <c r="DH7" s="140">
        <f t="shared" ref="DH7:DK7" si="1">100%-DH8</f>
        <v>0.70508516272542887</v>
      </c>
      <c r="DI7" s="651">
        <f t="shared" si="1"/>
        <v>0.72015620143122372</v>
      </c>
      <c r="DJ7" s="651">
        <f t="shared" si="1"/>
        <v>0.73</v>
      </c>
      <c r="DK7" s="651">
        <f t="shared" si="1"/>
        <v>0.74</v>
      </c>
      <c r="DL7" s="651">
        <v>0.76</v>
      </c>
      <c r="DM7" s="139"/>
      <c r="DN7" s="139"/>
      <c r="DO7" s="139"/>
      <c r="DP7" s="139"/>
      <c r="DQ7" s="139"/>
      <c r="DR7" s="139"/>
      <c r="DS7" s="139"/>
      <c r="DT7" s="139"/>
      <c r="DU7" s="139"/>
      <c r="DV7" s="139"/>
    </row>
    <row r="8" spans="1:126" s="136" customFormat="1" x14ac:dyDescent="0.35">
      <c r="A8" s="136" t="s">
        <v>306</v>
      </c>
      <c r="B8" s="140">
        <v>0.19191148210188583</v>
      </c>
      <c r="C8" s="140">
        <v>0.19230089533282632</v>
      </c>
      <c r="D8" s="140">
        <v>0.19289810622935619</v>
      </c>
      <c r="E8" s="140">
        <v>0.19368829840519552</v>
      </c>
      <c r="F8" s="140">
        <v>0.19253667917632636</v>
      </c>
      <c r="G8" s="140">
        <v>0.19334111840820375</v>
      </c>
      <c r="H8" s="140">
        <v>0.19296581076417327</v>
      </c>
      <c r="I8" s="140">
        <v>0.19269601997117311</v>
      </c>
      <c r="J8" s="140">
        <v>0.19311074684495533</v>
      </c>
      <c r="K8" s="140">
        <v>0.19213667455785247</v>
      </c>
      <c r="L8" s="140">
        <v>0.19187890432457363</v>
      </c>
      <c r="M8" s="140">
        <v>0.19145399395357324</v>
      </c>
      <c r="N8" s="140">
        <v>0.19093925957987767</v>
      </c>
      <c r="O8" s="140">
        <v>0.18991487905185753</v>
      </c>
      <c r="P8" s="140">
        <v>0.18855003517475355</v>
      </c>
      <c r="Q8" s="140">
        <v>0.18719110986279441</v>
      </c>
      <c r="R8" s="140">
        <v>0.18814954844012086</v>
      </c>
      <c r="S8" s="140">
        <v>0.18782653718174094</v>
      </c>
      <c r="T8" s="140">
        <v>0.18747325837110385</v>
      </c>
      <c r="U8" s="140">
        <v>0.18840254465001385</v>
      </c>
      <c r="V8" s="140">
        <v>0.18910226531928687</v>
      </c>
      <c r="W8" s="140">
        <v>0.18910941502533815</v>
      </c>
      <c r="X8" s="140">
        <v>0.18962601398772883</v>
      </c>
      <c r="Y8" s="140">
        <v>0.19010853549899753</v>
      </c>
      <c r="Z8" s="140">
        <v>0.19007203599285985</v>
      </c>
      <c r="AA8" s="140">
        <v>0.19020826255984549</v>
      </c>
      <c r="AB8" s="140">
        <v>0.19010317573496271</v>
      </c>
      <c r="AC8" s="140">
        <v>0.1898208901351828</v>
      </c>
      <c r="AD8" s="140">
        <v>0.18834322371935319</v>
      </c>
      <c r="AE8" s="140">
        <v>0.18771432010942624</v>
      </c>
      <c r="AF8" s="140">
        <v>0.18598464102546822</v>
      </c>
      <c r="AG8" s="140">
        <v>0.1842179450000799</v>
      </c>
      <c r="AH8" s="140">
        <v>0.18136581379119124</v>
      </c>
      <c r="AI8" s="140">
        <v>0.17957874215023151</v>
      </c>
      <c r="AJ8" s="140">
        <v>0.17748578572072818</v>
      </c>
      <c r="AK8" s="140">
        <v>0.17522753199188623</v>
      </c>
      <c r="AL8" s="140">
        <v>0.17395023159804449</v>
      </c>
      <c r="AM8" s="140">
        <v>0.17314912168754151</v>
      </c>
      <c r="AN8" s="140">
        <v>0.17161131121565551</v>
      </c>
      <c r="AO8" s="140">
        <v>0.17330565560782774</v>
      </c>
      <c r="AP8" s="140">
        <v>0.17080565560782776</v>
      </c>
      <c r="AQ8" s="140">
        <v>0.16919495975132084</v>
      </c>
      <c r="AR8" s="140">
        <v>0.16758426389481396</v>
      </c>
      <c r="AS8" s="140">
        <v>0.16591759722814728</v>
      </c>
      <c r="AT8" s="140">
        <v>0.16425093056148063</v>
      </c>
      <c r="AU8" s="140">
        <v>0.16341759722814728</v>
      </c>
      <c r="AV8" s="140">
        <v>0.16341759722814728</v>
      </c>
      <c r="AW8" s="140">
        <v>0.16258426389481395</v>
      </c>
      <c r="AX8" s="140">
        <v>0.16175093056148063</v>
      </c>
      <c r="AY8" s="140">
        <v>0.16011194162031953</v>
      </c>
      <c r="AZ8" s="140">
        <v>0.16094527495365285</v>
      </c>
      <c r="BA8" s="140">
        <v>0.15677860828698623</v>
      </c>
      <c r="BB8" s="140">
        <v>0.15761194162031955</v>
      </c>
      <c r="BC8" s="140">
        <v>0.15922263747682644</v>
      </c>
      <c r="BD8" s="140">
        <v>0.15916666666666668</v>
      </c>
      <c r="BE8" s="140">
        <v>0.15833333333333333</v>
      </c>
      <c r="BF8" s="140">
        <v>0.15785693149608374</v>
      </c>
      <c r="BG8" s="140">
        <v>0.15785693149608374</v>
      </c>
      <c r="BH8" s="140">
        <v>0.15785693149608374</v>
      </c>
      <c r="BI8" s="140">
        <v>0.15820051556409898</v>
      </c>
      <c r="BJ8" s="140">
        <v>0.15901143392813111</v>
      </c>
      <c r="BK8" s="140">
        <v>0.15984476726146443</v>
      </c>
      <c r="BL8" s="140">
        <v>0.15984476726146443</v>
      </c>
      <c r="BM8" s="140">
        <v>0.16151143392813108</v>
      </c>
      <c r="BN8" s="140">
        <v>0.16014660049297708</v>
      </c>
      <c r="BO8" s="140">
        <v>0.15738119559474095</v>
      </c>
      <c r="BP8" s="140">
        <v>0.15628245736317145</v>
      </c>
      <c r="BQ8" s="140">
        <v>0.15513807786515096</v>
      </c>
      <c r="BR8" s="140">
        <v>0.15394781303573388</v>
      </c>
      <c r="BS8" s="140">
        <v>0.1534163129339132</v>
      </c>
      <c r="BT8" s="140">
        <v>0.15172329252163141</v>
      </c>
      <c r="BU8" s="140">
        <v>0.15163653365530103</v>
      </c>
      <c r="BV8" s="140">
        <v>0.15122659466244912</v>
      </c>
      <c r="BW8" s="140">
        <v>0.15036438177890757</v>
      </c>
      <c r="BX8" s="140">
        <v>0.14958725429749511</v>
      </c>
      <c r="BY8" s="140">
        <v>0.14792058763082847</v>
      </c>
      <c r="BZ8" s="140">
        <v>0.14809308561276485</v>
      </c>
      <c r="CA8" s="140">
        <v>0.14768147176266025</v>
      </c>
      <c r="CB8" s="140">
        <v>0.14878020999422972</v>
      </c>
      <c r="CC8" s="140">
        <v>0.14909125615891688</v>
      </c>
      <c r="CD8" s="140">
        <v>0.14966271873428263</v>
      </c>
      <c r="CE8" s="140">
        <v>0.14936088550276999</v>
      </c>
      <c r="CF8" s="140">
        <v>0.15022057258171845</v>
      </c>
      <c r="CG8" s="140">
        <v>0.15128622605033124</v>
      </c>
      <c r="CH8" s="140">
        <v>0.15255191334581766</v>
      </c>
      <c r="CI8" s="140">
        <v>0.1536360364371207</v>
      </c>
      <c r="CJ8" s="140">
        <v>0.1545263942922501</v>
      </c>
      <c r="CK8" s="140">
        <v>0.15949962499100637</v>
      </c>
      <c r="CL8" s="140">
        <v>0.21303225611762691</v>
      </c>
      <c r="CM8" s="140">
        <v>0.26713601337449622</v>
      </c>
      <c r="CN8" s="140">
        <v>0.30625523768989055</v>
      </c>
      <c r="CO8" s="140">
        <v>0.32510187012347952</v>
      </c>
      <c r="CP8" s="140">
        <v>0.33776114027542575</v>
      </c>
      <c r="CQ8" s="140">
        <v>0.35167886157545847</v>
      </c>
      <c r="CR8" s="140">
        <v>0.36233765732132817</v>
      </c>
      <c r="CS8" s="140">
        <v>0.38096507291609383</v>
      </c>
      <c r="CT8" s="140">
        <v>0.39320979356099112</v>
      </c>
      <c r="CU8" s="140">
        <v>0.41632121668656302</v>
      </c>
      <c r="CV8" s="140">
        <v>0.44204131964617943</v>
      </c>
      <c r="CW8" s="140">
        <v>0.46456808894742313</v>
      </c>
      <c r="CX8" s="140">
        <v>0.43472779327402028</v>
      </c>
      <c r="CY8" s="140">
        <v>0.40046772143215831</v>
      </c>
      <c r="CZ8" s="140">
        <v>0.37884849711676405</v>
      </c>
      <c r="DA8" s="140">
        <v>0.38</v>
      </c>
      <c r="DB8" s="140">
        <v>0.38</v>
      </c>
      <c r="DC8" s="140">
        <v>0.34041555368797771</v>
      </c>
      <c r="DD8" s="140">
        <v>0.3436406663357699</v>
      </c>
      <c r="DE8" s="140">
        <v>0.32483050281670361</v>
      </c>
      <c r="DF8" s="140">
        <v>0.31674709089968706</v>
      </c>
      <c r="DG8" s="140">
        <v>0.30822738900929358</v>
      </c>
      <c r="DH8" s="140">
        <v>0.29491483727457118</v>
      </c>
      <c r="DI8" s="651">
        <v>0.27984379856877634</v>
      </c>
      <c r="DJ8" s="651">
        <v>0.27</v>
      </c>
      <c r="DK8" s="651">
        <v>0.26</v>
      </c>
      <c r="DL8" s="651">
        <v>0.24</v>
      </c>
      <c r="DM8" s="139"/>
      <c r="DN8" s="139"/>
      <c r="DO8" s="139"/>
      <c r="DP8" s="139"/>
      <c r="DQ8" s="139"/>
      <c r="DR8" s="139"/>
      <c r="DS8" s="139"/>
      <c r="DT8" s="139"/>
      <c r="DU8" s="139"/>
      <c r="DV8" s="139"/>
    </row>
    <row r="9" spans="1:126" s="136" customFormat="1" x14ac:dyDescent="0.35">
      <c r="A9" s="136" t="s">
        <v>308</v>
      </c>
      <c r="B9" s="141">
        <v>4347544</v>
      </c>
      <c r="C9" s="141">
        <v>4342135</v>
      </c>
      <c r="D9" s="141">
        <v>4339652</v>
      </c>
      <c r="E9" s="141">
        <v>4339425</v>
      </c>
      <c r="F9" s="141">
        <v>4315203</v>
      </c>
      <c r="G9" s="141">
        <v>4309956</v>
      </c>
      <c r="H9" s="141">
        <v>4305886</v>
      </c>
      <c r="I9" s="141">
        <v>4305828</v>
      </c>
      <c r="J9" s="141">
        <v>4318372</v>
      </c>
      <c r="K9" s="141">
        <v>4323134</v>
      </c>
      <c r="L9" s="141">
        <v>4335675</v>
      </c>
      <c r="M9" s="141">
        <v>4335841</v>
      </c>
      <c r="N9" s="141">
        <v>4341770</v>
      </c>
      <c r="O9" s="141">
        <v>4348262</v>
      </c>
      <c r="P9" s="141">
        <v>4346279</v>
      </c>
      <c r="Q9" s="141">
        <v>4339413</v>
      </c>
      <c r="R9" s="141">
        <v>4349662</v>
      </c>
      <c r="S9" s="141">
        <v>4348831</v>
      </c>
      <c r="T9" s="141">
        <v>4352996</v>
      </c>
      <c r="U9" s="141">
        <v>4349450</v>
      </c>
      <c r="V9" s="141">
        <v>4345290</v>
      </c>
      <c r="W9" s="141">
        <v>4339920</v>
      </c>
      <c r="X9" s="141">
        <v>4341326</v>
      </c>
      <c r="Y9" s="141">
        <v>4340926</v>
      </c>
      <c r="Z9" s="141">
        <v>4336951</v>
      </c>
      <c r="AA9" s="141">
        <v>4331437</v>
      </c>
      <c r="AB9" s="141">
        <v>4336131</v>
      </c>
      <c r="AC9" s="141">
        <v>4353981</v>
      </c>
      <c r="AD9" s="141">
        <v>4358417</v>
      </c>
      <c r="AE9" s="141">
        <v>4380388</v>
      </c>
      <c r="AF9" s="141">
        <v>4396869</v>
      </c>
      <c r="AG9" s="141">
        <v>4416645</v>
      </c>
      <c r="AH9" s="141">
        <v>4428914</v>
      </c>
      <c r="AI9" s="141">
        <v>4448873</v>
      </c>
      <c r="AJ9" s="141">
        <v>4469282</v>
      </c>
      <c r="AK9" s="141">
        <v>4485881</v>
      </c>
      <c r="AL9" s="141">
        <v>4504676</v>
      </c>
      <c r="AM9" s="141">
        <v>4526256</v>
      </c>
      <c r="AN9" s="141">
        <v>4555580</v>
      </c>
      <c r="AO9" s="141">
        <v>4584342</v>
      </c>
      <c r="AP9" s="141">
        <v>4598937</v>
      </c>
      <c r="AQ9" s="141">
        <v>4620144</v>
      </c>
      <c r="AR9" s="141">
        <v>4652034</v>
      </c>
      <c r="AS9" s="141">
        <v>4680441</v>
      </c>
      <c r="AT9" s="141">
        <v>4712390</v>
      </c>
      <c r="AU9" s="141">
        <v>4750579</v>
      </c>
      <c r="AV9" s="141">
        <v>4783344</v>
      </c>
      <c r="AW9" s="141">
        <v>4818966</v>
      </c>
      <c r="AX9" s="141">
        <v>4868415</v>
      </c>
      <c r="AY9" s="141">
        <v>4916676</v>
      </c>
      <c r="AZ9" s="141">
        <v>4946675</v>
      </c>
      <c r="BA9" s="141">
        <v>4961477</v>
      </c>
      <c r="BB9" s="141">
        <v>5025319</v>
      </c>
      <c r="BC9" s="141">
        <v>5050678</v>
      </c>
      <c r="BD9" s="141">
        <v>5081037</v>
      </c>
      <c r="BE9" s="141">
        <v>5110088</v>
      </c>
      <c r="BF9" s="141">
        <v>5127103</v>
      </c>
      <c r="BG9" s="141">
        <v>5138407</v>
      </c>
      <c r="BH9" s="141">
        <v>5151292</v>
      </c>
      <c r="BI9" s="141">
        <v>5145428</v>
      </c>
      <c r="BJ9" s="141">
        <v>5136497</v>
      </c>
      <c r="BK9" s="141">
        <v>5124320</v>
      </c>
      <c r="BL9" s="141">
        <v>5111837</v>
      </c>
      <c r="BM9" s="141">
        <v>5118677</v>
      </c>
      <c r="BN9" s="141">
        <v>5104438</v>
      </c>
      <c r="BO9" s="141">
        <v>5133122</v>
      </c>
      <c r="BP9" s="141">
        <v>5154714</v>
      </c>
      <c r="BQ9" s="141">
        <v>5184349</v>
      </c>
      <c r="BR9" s="141">
        <v>5218391</v>
      </c>
      <c r="BS9" s="141">
        <v>5243674</v>
      </c>
      <c r="BT9" s="141">
        <v>5266123</v>
      </c>
      <c r="BU9" s="141">
        <v>5292333</v>
      </c>
      <c r="BV9" s="141">
        <v>5318821</v>
      </c>
      <c r="BW9" s="141">
        <v>5340566</v>
      </c>
      <c r="BX9" s="141">
        <v>5373545</v>
      </c>
      <c r="BY9" s="141">
        <v>5388710</v>
      </c>
      <c r="BZ9" s="141">
        <v>5422512</v>
      </c>
      <c r="CA9" s="141">
        <v>5440989</v>
      </c>
      <c r="CB9" s="141">
        <v>5441984</v>
      </c>
      <c r="CC9" s="141">
        <v>5428468</v>
      </c>
      <c r="CD9" s="141">
        <v>5414906</v>
      </c>
      <c r="CE9" s="141">
        <v>5397740</v>
      </c>
      <c r="CF9" s="141">
        <v>5381668</v>
      </c>
      <c r="CG9" s="141">
        <v>5347488</v>
      </c>
      <c r="CH9" s="141">
        <v>5321103</v>
      </c>
      <c r="CI9" s="141">
        <v>5297564</v>
      </c>
      <c r="CJ9" s="141">
        <v>5257697</v>
      </c>
      <c r="CK9" s="141">
        <v>5034531</v>
      </c>
      <c r="CL9" s="141">
        <v>4572696</v>
      </c>
      <c r="CM9" s="141">
        <v>4092238</v>
      </c>
      <c r="CN9" s="141">
        <v>3604675</v>
      </c>
      <c r="CO9" s="141">
        <v>3152866</v>
      </c>
      <c r="CP9" s="141">
        <v>2776445</v>
      </c>
      <c r="CQ9" s="141">
        <v>2462915</v>
      </c>
      <c r="CR9" s="141">
        <v>2132329</v>
      </c>
      <c r="CS9" s="141">
        <v>1848397</v>
      </c>
      <c r="CT9" s="141">
        <v>1583822</v>
      </c>
      <c r="CU9" s="141">
        <v>1307064</v>
      </c>
      <c r="CV9" s="141">
        <v>1025757</v>
      </c>
      <c r="CW9" s="141">
        <v>910201</v>
      </c>
      <c r="CX9" s="141">
        <v>983980</v>
      </c>
      <c r="CY9" s="141">
        <v>1094295</v>
      </c>
      <c r="CZ9" s="141">
        <v>1258031</v>
      </c>
      <c r="DA9" s="141">
        <v>1446263</v>
      </c>
      <c r="DB9" s="141">
        <v>1617877</v>
      </c>
      <c r="DC9" s="141">
        <v>2081127</v>
      </c>
      <c r="DD9" s="141">
        <v>1978462</v>
      </c>
      <c r="DE9" s="141">
        <v>2171865</v>
      </c>
      <c r="DF9" s="141">
        <v>2339469</v>
      </c>
      <c r="DG9" s="649">
        <v>2495702</v>
      </c>
      <c r="DH9" s="649">
        <v>2706547</v>
      </c>
      <c r="DI9" s="649">
        <v>2943136</v>
      </c>
      <c r="DJ9" s="649">
        <v>3232578</v>
      </c>
      <c r="DK9" s="649">
        <v>3487584</v>
      </c>
      <c r="DL9" s="649">
        <v>3685067</v>
      </c>
      <c r="DM9" s="139"/>
      <c r="DN9" s="139"/>
      <c r="DO9" s="139"/>
      <c r="DP9" s="139"/>
      <c r="DQ9" s="139"/>
      <c r="DR9" s="139"/>
      <c r="DS9" s="139"/>
      <c r="DT9" s="139"/>
      <c r="DU9" s="139"/>
      <c r="DV9" s="139"/>
    </row>
    <row r="11" spans="1:126" x14ac:dyDescent="0.35">
      <c r="CT11" s="193"/>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K39" sqref="K39"/>
    </sheetView>
  </sheetViews>
  <sheetFormatPr defaultColWidth="8.7265625" defaultRowHeight="14" x14ac:dyDescent="0.3"/>
  <cols>
    <col min="1" max="16384" width="8.7265625" style="128"/>
  </cols>
  <sheetData>
    <row r="1" spans="1:109" s="134" customFormat="1" ht="16" thickBot="1" x14ac:dyDescent="0.4">
      <c r="A1" s="137" t="s">
        <v>308</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row>
    <row r="2" spans="1:109" s="134" customFormat="1" ht="16" thickTop="1" x14ac:dyDescent="0.35">
      <c r="A2" s="135" t="s">
        <v>456</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00" customFormat="1" ht="21.65" customHeight="1" x14ac:dyDescent="0.3">
      <c r="A3" s="104" t="s">
        <v>97</v>
      </c>
    </row>
  </sheetData>
  <hyperlinks>
    <hyperlink ref="A3" location="Contents!A1" display="&lt;&lt; link back to contents &gt;&g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46"/>
  <sheetViews>
    <sheetView topLeftCell="A33" workbookViewId="0">
      <selection activeCell="A40" sqref="A40"/>
    </sheetView>
  </sheetViews>
  <sheetFormatPr defaultColWidth="8.7265625" defaultRowHeight="14" x14ac:dyDescent="0.3"/>
  <cols>
    <col min="1" max="1" width="25.81640625" style="102" customWidth="1"/>
    <col min="2" max="3" width="24" style="102" customWidth="1"/>
    <col min="4" max="4" width="18.453125" style="102" customWidth="1"/>
    <col min="5" max="5" width="23.81640625" style="102" customWidth="1"/>
    <col min="6" max="6" width="20.26953125" style="102" customWidth="1"/>
    <col min="7" max="7" width="19.81640625" style="102" customWidth="1"/>
    <col min="8" max="14" width="8.7265625" style="102"/>
    <col min="15" max="23" width="9.54296875" style="102" bestFit="1" customWidth="1"/>
    <col min="24" max="38" width="10.1796875" style="102" bestFit="1" customWidth="1"/>
    <col min="39" max="54" width="9.54296875" style="102" bestFit="1" customWidth="1"/>
    <col min="55" max="63" width="10.1796875" style="102" bestFit="1" customWidth="1"/>
    <col min="64" max="65" width="9.54296875" style="102" bestFit="1" customWidth="1"/>
    <col min="66" max="66" width="10.1796875" style="102" bestFit="1" customWidth="1"/>
    <col min="67" max="75" width="9.54296875" style="102" bestFit="1" customWidth="1"/>
    <col min="76" max="80" width="10.1796875" style="102" bestFit="1" customWidth="1"/>
    <col min="81" max="87" width="11.26953125" style="102" bestFit="1" customWidth="1"/>
    <col min="88" max="16384" width="8.7265625" style="102"/>
  </cols>
  <sheetData>
    <row r="1" spans="1:120" s="100" customFormat="1" ht="28.5" customHeight="1" thickBot="1" x14ac:dyDescent="0.4">
      <c r="A1" s="255" t="s">
        <v>1446</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1397</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1398</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100" customFormat="1" ht="28.5" customHeight="1" x14ac:dyDescent="0.3">
      <c r="A5" s="213" t="s">
        <v>1399</v>
      </c>
      <c r="B5" s="264"/>
      <c r="C5" s="251"/>
      <c r="D5" s="264"/>
      <c r="E5" s="251"/>
      <c r="F5" s="264"/>
      <c r="G5" s="251"/>
      <c r="H5" s="264"/>
      <c r="I5" s="251"/>
      <c r="J5" s="264"/>
      <c r="K5" s="251"/>
      <c r="L5" s="264"/>
      <c r="M5" s="251"/>
      <c r="N5" s="264"/>
      <c r="O5" s="251"/>
      <c r="P5" s="239"/>
      <c r="Q5" s="239"/>
      <c r="R5" s="239"/>
      <c r="S5" s="239"/>
      <c r="T5" s="239"/>
      <c r="U5" s="239"/>
      <c r="V5" s="23"/>
      <c r="W5" s="23"/>
      <c r="X5" s="23"/>
      <c r="Y5" s="23"/>
    </row>
    <row r="6" spans="1:120" s="100" customFormat="1" ht="28.5" customHeight="1" x14ac:dyDescent="0.3">
      <c r="A6" s="213" t="s">
        <v>1400</v>
      </c>
      <c r="B6" s="264"/>
      <c r="C6" s="251"/>
      <c r="D6" s="264"/>
      <c r="E6" s="251"/>
      <c r="F6" s="264"/>
      <c r="G6" s="251"/>
      <c r="H6" s="264"/>
      <c r="I6" s="251"/>
      <c r="J6" s="264"/>
      <c r="K6" s="251"/>
      <c r="L6" s="264"/>
      <c r="M6" s="251"/>
      <c r="N6" s="264"/>
      <c r="O6" s="251"/>
      <c r="P6" s="239"/>
      <c r="Q6" s="239"/>
      <c r="R6" s="239"/>
      <c r="S6" s="239"/>
      <c r="T6" s="239"/>
      <c r="U6" s="239"/>
      <c r="V6" s="23"/>
      <c r="W6" s="23"/>
      <c r="X6" s="23"/>
      <c r="Y6" s="23"/>
    </row>
    <row r="7" spans="1:120" s="112" customFormat="1" ht="24.65" customHeight="1" x14ac:dyDescent="0.35">
      <c r="A7" s="104" t="s">
        <v>97</v>
      </c>
    </row>
    <row r="8" spans="1:120" ht="86.15" customHeight="1" x14ac:dyDescent="0.3">
      <c r="A8" s="154" t="s">
        <v>325</v>
      </c>
      <c r="B8" s="271" t="s">
        <v>1401</v>
      </c>
      <c r="C8" s="272" t="s">
        <v>1402</v>
      </c>
      <c r="D8" s="271" t="s">
        <v>1403</v>
      </c>
      <c r="E8" s="271" t="s">
        <v>1404</v>
      </c>
      <c r="F8" s="271" t="s">
        <v>1405</v>
      </c>
      <c r="G8" s="271" t="s">
        <v>1406</v>
      </c>
    </row>
    <row r="9" spans="1:120" x14ac:dyDescent="0.3">
      <c r="A9" s="270" t="s">
        <v>1407</v>
      </c>
      <c r="B9" s="206">
        <v>453</v>
      </c>
      <c r="C9" s="253" t="s">
        <v>893</v>
      </c>
      <c r="D9" s="206">
        <v>1249</v>
      </c>
      <c r="E9" s="253" t="s">
        <v>893</v>
      </c>
      <c r="F9" s="678">
        <v>82.699999999999989</v>
      </c>
      <c r="G9" s="253" t="s">
        <v>893</v>
      </c>
    </row>
    <row r="10" spans="1:120" x14ac:dyDescent="0.3">
      <c r="A10" s="270" t="s">
        <v>1408</v>
      </c>
      <c r="B10" s="206">
        <v>469</v>
      </c>
      <c r="C10" s="253" t="s">
        <v>893</v>
      </c>
      <c r="D10" s="206">
        <v>1267</v>
      </c>
      <c r="E10" s="253" t="s">
        <v>893</v>
      </c>
      <c r="F10" s="678">
        <v>82.1</v>
      </c>
      <c r="G10" s="253" t="s">
        <v>893</v>
      </c>
    </row>
    <row r="11" spans="1:120" x14ac:dyDescent="0.3">
      <c r="A11" s="270" t="s">
        <v>1409</v>
      </c>
      <c r="B11" s="206">
        <v>426</v>
      </c>
      <c r="C11" s="253" t="s">
        <v>893</v>
      </c>
      <c r="D11" s="206">
        <v>1172</v>
      </c>
      <c r="E11" s="253" t="s">
        <v>893</v>
      </c>
      <c r="F11" s="678">
        <v>71.399999999999991</v>
      </c>
      <c r="G11" s="253" t="s">
        <v>893</v>
      </c>
    </row>
    <row r="12" spans="1:120" x14ac:dyDescent="0.3">
      <c r="A12" s="270" t="s">
        <v>1410</v>
      </c>
      <c r="B12" s="206">
        <v>421</v>
      </c>
      <c r="C12" s="253" t="s">
        <v>893</v>
      </c>
      <c r="D12" s="206">
        <v>1128</v>
      </c>
      <c r="E12" s="253" t="s">
        <v>893</v>
      </c>
      <c r="F12" s="678">
        <v>67.599999999999994</v>
      </c>
      <c r="G12" s="253" t="s">
        <v>893</v>
      </c>
    </row>
    <row r="13" spans="1:120" x14ac:dyDescent="0.3">
      <c r="A13" s="270" t="s">
        <v>1411</v>
      </c>
      <c r="B13" s="206">
        <v>396</v>
      </c>
      <c r="C13" s="254">
        <f>(ROI_overnight_trips75[[#This Row],[Number of Overnight trips in NI by RoI residents (thousand)]]-B9)/B9</f>
        <v>-0.12582781456953643</v>
      </c>
      <c r="D13" s="206">
        <v>1004</v>
      </c>
      <c r="E13" s="254">
        <f>(ROI_overnight_trips75[[#This Row],[Number of Overnight trips in NI by RoI residents (thousand)]]-D9)/D9</f>
        <v>-0.68294635708566853</v>
      </c>
      <c r="F13" s="678">
        <v>59</v>
      </c>
      <c r="G13" s="254">
        <f>(ROI_overnight_trips75[[#This Row],[Number of Overnight trips in NI by RoI residents (thousand)]]-F9)/F9</f>
        <v>3.7883917775090694</v>
      </c>
    </row>
    <row r="14" spans="1:120" x14ac:dyDescent="0.3">
      <c r="A14" s="270" t="s">
        <v>1412</v>
      </c>
      <c r="B14" s="206">
        <v>327</v>
      </c>
      <c r="C14" s="254">
        <f>(ROI_overnight_trips75[[#This Row],[Number of Overnight trips in NI by RoI residents (thousand)]]-B10)/B10</f>
        <v>-0.30277185501066101</v>
      </c>
      <c r="D14" s="206">
        <v>850</v>
      </c>
      <c r="E14" s="254">
        <f>(ROI_overnight_trips75[[#This Row],[Number of Overnight trips in NI by RoI residents (thousand)]]-D10)/D10</f>
        <v>-0.74191002367797942</v>
      </c>
      <c r="F14" s="678">
        <v>58.999999999999993</v>
      </c>
      <c r="G14" s="254">
        <f>(ROI_overnight_trips75[[#This Row],[Number of Overnight trips in NI by RoI residents (thousand)]]-F10)/F10</f>
        <v>2.9829476248477471</v>
      </c>
    </row>
    <row r="15" spans="1:120" x14ac:dyDescent="0.3">
      <c r="A15" s="270" t="s">
        <v>1413</v>
      </c>
      <c r="B15" s="206">
        <v>335</v>
      </c>
      <c r="C15" s="254">
        <f>(ROI_overnight_trips75[[#This Row],[Number of Overnight trips in NI by RoI residents (thousand)]]-B11)/B11</f>
        <v>-0.21361502347417841</v>
      </c>
      <c r="D15" s="206">
        <v>932</v>
      </c>
      <c r="E15" s="254">
        <f>(ROI_overnight_trips75[[#This Row],[Number of Overnight trips in NI by RoI residents (thousand)]]-D11)/D11</f>
        <v>-0.71416382252559729</v>
      </c>
      <c r="F15" s="678">
        <v>66.2</v>
      </c>
      <c r="G15" s="254">
        <f>(ROI_overnight_trips75[[#This Row],[Number of Overnight trips in NI by RoI residents (thousand)]]-F11)/F11</f>
        <v>3.6918767507002808</v>
      </c>
    </row>
    <row r="16" spans="1:120" x14ac:dyDescent="0.3">
      <c r="A16" s="270" t="s">
        <v>1414</v>
      </c>
      <c r="B16" s="206">
        <v>337</v>
      </c>
      <c r="C16" s="254">
        <f>(ROI_overnight_trips75[[#This Row],[Number of Overnight trips in NI by RoI residents (thousand)]]-B12)/B12</f>
        <v>-0.1995249406175772</v>
      </c>
      <c r="D16" s="206">
        <v>919</v>
      </c>
      <c r="E16" s="254">
        <f>(ROI_overnight_trips75[[#This Row],[Number of Overnight trips in NI by RoI residents (thousand)]]-D12)/D12</f>
        <v>-0.70124113475177308</v>
      </c>
      <c r="F16" s="678">
        <v>72.5</v>
      </c>
      <c r="G16" s="254">
        <f>(ROI_overnight_trips75[[#This Row],[Number of Overnight trips in NI by RoI residents (thousand)]]-F12)/F12</f>
        <v>3.9852071005917158</v>
      </c>
    </row>
    <row r="17" spans="1:7" x14ac:dyDescent="0.3">
      <c r="A17" s="270" t="s">
        <v>1415</v>
      </c>
      <c r="B17" s="206">
        <v>390</v>
      </c>
      <c r="C17" s="254">
        <f>(ROI_overnight_trips75[[#This Row],[Number of Overnight trips in NI by RoI residents (thousand)]]-B13)/B13</f>
        <v>-1.5151515151515152E-2</v>
      </c>
      <c r="D17" s="206">
        <v>1089</v>
      </c>
      <c r="E17" s="254">
        <f>(ROI_overnight_trips75[[#This Row],[Number of Overnight trips in NI by RoI residents (thousand)]]-D13)/D13</f>
        <v>-0.61155378486055778</v>
      </c>
      <c r="F17" s="678">
        <v>75.900000000000006</v>
      </c>
      <c r="G17" s="254">
        <f>(ROI_overnight_trips75[[#This Row],[Number of Overnight trips in NI by RoI residents (thousand)]]-F13)/F13</f>
        <v>5.6101694915254239</v>
      </c>
    </row>
    <row r="18" spans="1:7" x14ac:dyDescent="0.3">
      <c r="A18" s="270" t="s">
        <v>1416</v>
      </c>
      <c r="B18" s="206">
        <v>419</v>
      </c>
      <c r="C18" s="254">
        <f>(ROI_overnight_trips75[[#This Row],[Number of Overnight trips in NI by RoI residents (thousand)]]-B14)/B14</f>
        <v>0.28134556574923547</v>
      </c>
      <c r="D18" s="206">
        <v>1092</v>
      </c>
      <c r="E18" s="254">
        <f>(ROI_overnight_trips75[[#This Row],[Number of Overnight trips in NI by RoI residents (thousand)]]-D14)/D14</f>
        <v>-0.50705882352941178</v>
      </c>
      <c r="F18" s="678">
        <v>81.3</v>
      </c>
      <c r="G18" s="254">
        <f>(ROI_overnight_trips75[[#This Row],[Number of Overnight trips in NI by RoI residents (thousand)]]-F14)/F14</f>
        <v>6.1016949152542379</v>
      </c>
    </row>
    <row r="19" spans="1:7" x14ac:dyDescent="0.3">
      <c r="A19" s="270" t="s">
        <v>1417</v>
      </c>
      <c r="B19" s="206">
        <v>379</v>
      </c>
      <c r="C19" s="254">
        <f>(ROI_overnight_trips75[[#This Row],[Number of Overnight trips in NI by RoI residents (thousand)]]-B15)/B15</f>
        <v>0.13134328358208955</v>
      </c>
      <c r="D19" s="206">
        <v>969</v>
      </c>
      <c r="E19" s="254">
        <f>(ROI_overnight_trips75[[#This Row],[Number of Overnight trips in NI by RoI residents (thousand)]]-D15)/D15</f>
        <v>-0.5933476394849786</v>
      </c>
      <c r="F19" s="678">
        <v>77.800000000000011</v>
      </c>
      <c r="G19" s="254">
        <f>(ROI_overnight_trips75[[#This Row],[Number of Overnight trips in NI by RoI residents (thousand)]]-F15)/F15</f>
        <v>4.7250755287009065</v>
      </c>
    </row>
    <row r="20" spans="1:7" x14ac:dyDescent="0.3">
      <c r="A20" s="270" t="s">
        <v>1418</v>
      </c>
      <c r="B20" s="206">
        <v>360</v>
      </c>
      <c r="C20" s="254">
        <f>(ROI_overnight_trips75[[#This Row],[Number of Overnight trips in NI by RoI residents (thousand)]]-B16)/B16</f>
        <v>6.8249258160237386E-2</v>
      </c>
      <c r="D20" s="206">
        <v>969</v>
      </c>
      <c r="E20" s="254">
        <f>(ROI_overnight_trips75[[#This Row],[Number of Overnight trips in NI by RoI residents (thousand)]]-D16)/D16</f>
        <v>-0.60826985854189342</v>
      </c>
      <c r="F20" s="678">
        <v>80.3</v>
      </c>
      <c r="G20" s="254">
        <f>(ROI_overnight_trips75[[#This Row],[Number of Overnight trips in NI by RoI residents (thousand)]]-F16)/F16</f>
        <v>3.9655172413793105</v>
      </c>
    </row>
    <row r="21" spans="1:7" x14ac:dyDescent="0.3">
      <c r="A21" s="270" t="s">
        <v>1419</v>
      </c>
      <c r="B21" s="206">
        <v>337</v>
      </c>
      <c r="C21" s="254">
        <f>(ROI_overnight_trips75[[#This Row],[Number of Overnight trips in NI by RoI residents (thousand)]]-B17)/B17</f>
        <v>-0.13589743589743589</v>
      </c>
      <c r="D21" s="206">
        <v>850</v>
      </c>
      <c r="E21" s="254">
        <f>(ROI_overnight_trips75[[#This Row],[Number of Overnight trips in NI by RoI residents (thousand)]]-D17)/D17</f>
        <v>-0.69054178145087231</v>
      </c>
      <c r="F21" s="678">
        <v>83.800000000000011</v>
      </c>
      <c r="G21" s="254">
        <f>(ROI_overnight_trips75[[#This Row],[Number of Overnight trips in NI by RoI residents (thousand)]]-F17)/F17</f>
        <v>3.4400527009222661</v>
      </c>
    </row>
    <row r="22" spans="1:7" x14ac:dyDescent="0.3">
      <c r="A22" s="270" t="s">
        <v>1420</v>
      </c>
      <c r="B22" s="206">
        <v>346</v>
      </c>
      <c r="C22" s="254">
        <f>(ROI_overnight_trips75[[#This Row],[Number of Overnight trips in NI by RoI residents (thousand)]]-B18)/B18</f>
        <v>-0.17422434367541767</v>
      </c>
      <c r="D22" s="206">
        <v>923</v>
      </c>
      <c r="E22" s="254">
        <f>(ROI_overnight_trips75[[#This Row],[Number of Overnight trips in NI by RoI residents (thousand)]]-D18)/D18</f>
        <v>-0.68315018315018317</v>
      </c>
      <c r="F22" s="678">
        <v>78</v>
      </c>
      <c r="G22" s="254">
        <f>(ROI_overnight_trips75[[#This Row],[Number of Overnight trips in NI by RoI residents (thousand)]]-F18)/F18</f>
        <v>3.2558425584255843</v>
      </c>
    </row>
    <row r="23" spans="1:7" x14ac:dyDescent="0.3">
      <c r="A23" s="270" t="s">
        <v>1421</v>
      </c>
      <c r="B23" s="206">
        <v>373</v>
      </c>
      <c r="C23" s="254">
        <f>(ROI_overnight_trips75[[#This Row],[Number of Overnight trips in NI by RoI residents (thousand)]]-B19)/B19</f>
        <v>-1.5831134564643801E-2</v>
      </c>
      <c r="D23" s="206">
        <v>970</v>
      </c>
      <c r="E23" s="254">
        <f>(ROI_overnight_trips75[[#This Row],[Number of Overnight trips in NI by RoI residents (thousand)]]-D19)/D19</f>
        <v>-0.61506707946336425</v>
      </c>
      <c r="F23" s="678">
        <v>77.2</v>
      </c>
      <c r="G23" s="254">
        <f>(ROI_overnight_trips75[[#This Row],[Number of Overnight trips in NI by RoI residents (thousand)]]-F19)/F19</f>
        <v>3.7943444730077114</v>
      </c>
    </row>
    <row r="24" spans="1:7" x14ac:dyDescent="0.3">
      <c r="A24" s="270" t="s">
        <v>1422</v>
      </c>
      <c r="B24" s="206">
        <v>394</v>
      </c>
      <c r="C24" s="254">
        <f>(ROI_overnight_trips75[[#This Row],[Number of Overnight trips in NI by RoI residents (thousand)]]-B20)/B20</f>
        <v>9.4444444444444442E-2</v>
      </c>
      <c r="D24" s="206">
        <v>856</v>
      </c>
      <c r="E24" s="254">
        <f>(ROI_overnight_trips75[[#This Row],[Number of Overnight trips in NI by RoI residents (thousand)]]-D20)/D20</f>
        <v>-0.59339525283797734</v>
      </c>
      <c r="F24" s="678">
        <v>74.2</v>
      </c>
      <c r="G24" s="254">
        <f>(ROI_overnight_trips75[[#This Row],[Number of Overnight trips in NI by RoI residents (thousand)]]-F20)/F20</f>
        <v>3.9066002490660026</v>
      </c>
    </row>
    <row r="25" spans="1:7" x14ac:dyDescent="0.3">
      <c r="A25" s="270" t="s">
        <v>1423</v>
      </c>
      <c r="B25" s="206">
        <v>454</v>
      </c>
      <c r="C25" s="254">
        <f>(ROI_overnight_trips75[[#This Row],[Number of Overnight trips in NI by RoI residents (thousand)]]-B21)/B21</f>
        <v>0.34718100890207715</v>
      </c>
      <c r="D25" s="206">
        <v>1006</v>
      </c>
      <c r="E25" s="254">
        <f>(ROI_overnight_trips75[[#This Row],[Number of Overnight trips in NI by RoI residents (thousand)]]-D21)/D21</f>
        <v>-0.46588235294117647</v>
      </c>
      <c r="F25" s="678">
        <v>85.1</v>
      </c>
      <c r="G25" s="254">
        <f>(ROI_overnight_trips75[[#This Row],[Number of Overnight trips in NI by RoI residents (thousand)]]-F21)/F21</f>
        <v>4.4176610978520277</v>
      </c>
    </row>
    <row r="26" spans="1:7" x14ac:dyDescent="0.3">
      <c r="A26" s="270" t="s">
        <v>1424</v>
      </c>
      <c r="B26" s="206">
        <v>469</v>
      </c>
      <c r="C26" s="254">
        <f>(ROI_overnight_trips75[[#This Row],[Number of Overnight trips in NI by RoI residents (thousand)]]-B22)/B22</f>
        <v>0.3554913294797688</v>
      </c>
      <c r="D26" s="206">
        <v>1007</v>
      </c>
      <c r="E26" s="254">
        <f>(ROI_overnight_trips75[[#This Row],[Number of Overnight trips in NI by RoI residents (thousand)]]-D22)/D22</f>
        <v>-0.49187432286023836</v>
      </c>
      <c r="F26" s="678">
        <v>94</v>
      </c>
      <c r="G26" s="254">
        <f>(ROI_overnight_trips75[[#This Row],[Number of Overnight trips in NI by RoI residents (thousand)]]-F22)/F22</f>
        <v>5.0128205128205128</v>
      </c>
    </row>
    <row r="27" spans="1:7" x14ac:dyDescent="0.3">
      <c r="A27" s="270" t="s">
        <v>1425</v>
      </c>
      <c r="B27" s="206">
        <v>499</v>
      </c>
      <c r="C27" s="254">
        <f>(ROI_overnight_trips75[[#This Row],[Number of Overnight trips in NI by RoI residents (thousand)]]-B23)/B23</f>
        <v>0.33780160857908847</v>
      </c>
      <c r="D27" s="206">
        <v>1045</v>
      </c>
      <c r="E27" s="254">
        <f>(ROI_overnight_trips75[[#This Row],[Number of Overnight trips in NI by RoI residents (thousand)]]-D23)/D23</f>
        <v>-0.48556701030927835</v>
      </c>
      <c r="F27" s="678">
        <v>102.49999999999999</v>
      </c>
      <c r="G27" s="254">
        <f>(ROI_overnight_trips75[[#This Row],[Number of Overnight trips in NI by RoI residents (thousand)]]-F23)/F23</f>
        <v>5.4637305699481864</v>
      </c>
    </row>
    <row r="28" spans="1:7" x14ac:dyDescent="0.3">
      <c r="A28" s="270" t="s">
        <v>1426</v>
      </c>
      <c r="B28" s="206">
        <v>524</v>
      </c>
      <c r="C28" s="254">
        <f>(ROI_overnight_trips75[[#This Row],[Number of Overnight trips in NI by RoI residents (thousand)]]-B24)/B24</f>
        <v>0.32994923857868019</v>
      </c>
      <c r="D28" s="206">
        <v>1131</v>
      </c>
      <c r="E28" s="254">
        <f>(ROI_overnight_trips75[[#This Row],[Number of Overnight trips in NI by RoI residents (thousand)]]-D24)/D24</f>
        <v>-0.38785046728971961</v>
      </c>
      <c r="F28" s="678">
        <v>101.69999999999999</v>
      </c>
      <c r="G28" s="254">
        <f>(ROI_overnight_trips75[[#This Row],[Number of Overnight trips in NI by RoI residents (thousand)]]-F24)/F24</f>
        <v>6.0619946091644206</v>
      </c>
    </row>
    <row r="29" spans="1:7" x14ac:dyDescent="0.3">
      <c r="A29" s="270" t="s">
        <v>1427</v>
      </c>
      <c r="B29" s="206">
        <v>482</v>
      </c>
      <c r="C29" s="254">
        <f>(ROI_overnight_trips75[[#This Row],[Number of Overnight trips in NI by RoI residents (thousand)]]-B25)/B25</f>
        <v>6.1674008810572688E-2</v>
      </c>
      <c r="D29" s="206">
        <v>1046</v>
      </c>
      <c r="E29" s="254">
        <f>(ROI_overnight_trips75[[#This Row],[Number of Overnight trips in NI by RoI residents (thousand)]]-D25)/D25</f>
        <v>-0.52087475149105367</v>
      </c>
      <c r="F29" s="678">
        <v>103.1</v>
      </c>
      <c r="G29" s="254">
        <f>(ROI_overnight_trips75[[#This Row],[Number of Overnight trips in NI by RoI residents (thousand)]]-F25)/F25</f>
        <v>4.663924794359577</v>
      </c>
    </row>
    <row r="30" spans="1:7" x14ac:dyDescent="0.3">
      <c r="A30" s="270" t="s">
        <v>1428</v>
      </c>
      <c r="B30" s="206">
        <v>481</v>
      </c>
      <c r="C30" s="254">
        <f>(ROI_overnight_trips75[[#This Row],[Number of Overnight trips in NI by RoI residents (thousand)]]-B26)/B26</f>
        <v>2.5586353944562899E-2</v>
      </c>
      <c r="D30" s="206">
        <v>1133</v>
      </c>
      <c r="E30" s="254">
        <f>(ROI_overnight_trips75[[#This Row],[Number of Overnight trips in NI by RoI residents (thousand)]]-D26)/D26</f>
        <v>-0.52234359483614701</v>
      </c>
      <c r="F30" s="678">
        <v>105.80000000000001</v>
      </c>
      <c r="G30" s="254">
        <f>(ROI_overnight_trips75[[#This Row],[Number of Overnight trips in NI by RoI residents (thousand)]]-F26)/F26</f>
        <v>4.1170212765957448</v>
      </c>
    </row>
    <row r="31" spans="1:7" x14ac:dyDescent="0.3">
      <c r="A31" s="270" t="s">
        <v>1429</v>
      </c>
      <c r="B31" s="206">
        <v>453</v>
      </c>
      <c r="C31" s="254">
        <f>(ROI_overnight_trips75[[#This Row],[Number of Overnight trips in NI by RoI residents (thousand)]]-B27)/B27</f>
        <v>-9.2184368737474945E-2</v>
      </c>
      <c r="D31" s="206">
        <v>1097</v>
      </c>
      <c r="E31" s="254">
        <f>(ROI_overnight_trips75[[#This Row],[Number of Overnight trips in NI by RoI residents (thousand)]]-D27)/D27</f>
        <v>-0.56650717703349285</v>
      </c>
      <c r="F31" s="678">
        <v>98.1</v>
      </c>
      <c r="G31" s="254">
        <f>(ROI_overnight_trips75[[#This Row],[Number of Overnight trips in NI by RoI residents (thousand)]]-F27)/F27</f>
        <v>3.4195121951219516</v>
      </c>
    </row>
    <row r="32" spans="1:7" x14ac:dyDescent="0.3">
      <c r="A32" s="270" t="s">
        <v>1430</v>
      </c>
      <c r="B32" s="206">
        <v>509</v>
      </c>
      <c r="C32" s="254">
        <f>(ROI_overnight_trips75[[#This Row],[Number of Overnight trips in NI by RoI residents (thousand)]]-B28)/B28</f>
        <v>-2.8625954198473282E-2</v>
      </c>
      <c r="D32" s="206">
        <v>1254</v>
      </c>
      <c r="E32" s="254">
        <f>(ROI_overnight_trips75[[#This Row],[Number of Overnight trips in NI by RoI residents (thousand)]]-D28)/D28</f>
        <v>-0.54995579133510164</v>
      </c>
      <c r="F32" s="678">
        <v>116.9</v>
      </c>
      <c r="G32" s="254">
        <f>(ROI_overnight_trips75[[#This Row],[Number of Overnight trips in NI by RoI residents (thousand)]]-F28)/F28</f>
        <v>4.0049164208456247</v>
      </c>
    </row>
    <row r="33" spans="1:7" x14ac:dyDescent="0.3">
      <c r="A33" s="270" t="s">
        <v>1431</v>
      </c>
      <c r="B33" s="206">
        <v>591</v>
      </c>
      <c r="C33" s="254">
        <f>(ROI_overnight_trips75[[#This Row],[Number of Overnight trips in NI by RoI residents (thousand)]]-B29)/B29</f>
        <v>0.22614107883817428</v>
      </c>
      <c r="D33" s="206">
        <v>1505</v>
      </c>
      <c r="E33" s="254">
        <f>(ROI_overnight_trips75[[#This Row],[Number of Overnight trips in NI by RoI residents (thousand)]]-D29)/D29</f>
        <v>-0.43499043977055452</v>
      </c>
      <c r="F33" s="678">
        <v>122.4</v>
      </c>
      <c r="G33" s="254">
        <f>(ROI_overnight_trips75[[#This Row],[Number of Overnight trips in NI by RoI residents (thousand)]]-F29)/F29</f>
        <v>4.7322987390882636</v>
      </c>
    </row>
    <row r="34" spans="1:7" x14ac:dyDescent="0.3">
      <c r="A34" s="270" t="s">
        <v>1432</v>
      </c>
      <c r="B34" s="206">
        <v>627</v>
      </c>
      <c r="C34" s="254">
        <f>(ROI_overnight_trips75[[#This Row],[Number of Overnight trips in NI by RoI residents (thousand)]]-B30)/B30</f>
        <v>0.30353430353430355</v>
      </c>
      <c r="D34" s="206">
        <v>1487</v>
      </c>
      <c r="E34" s="254">
        <f>(ROI_overnight_trips75[[#This Row],[Number of Overnight trips in NI by RoI residents (thousand)]]-D30)/D30</f>
        <v>-0.44660194174757284</v>
      </c>
      <c r="F34" s="678">
        <v>119.80000000000001</v>
      </c>
      <c r="G34" s="254">
        <f>(ROI_overnight_trips75[[#This Row],[Number of Overnight trips in NI by RoI residents (thousand)]]-F30)/F30</f>
        <v>4.9262759924385628</v>
      </c>
    </row>
    <row r="35" spans="1:7" x14ac:dyDescent="0.3">
      <c r="A35" s="270" t="s">
        <v>1433</v>
      </c>
      <c r="B35" s="206">
        <v>749</v>
      </c>
      <c r="C35" s="254">
        <f>(ROI_overnight_trips75[[#This Row],[Number of Overnight trips in NI by RoI residents (thousand)]]-B31)/B31</f>
        <v>0.65342163355408389</v>
      </c>
      <c r="D35" s="206">
        <v>1793</v>
      </c>
      <c r="E35" s="254">
        <f>(ROI_overnight_trips75[[#This Row],[Number of Overnight trips in NI by RoI residents (thousand)]]-D31)/D31</f>
        <v>-0.31722880583409296</v>
      </c>
      <c r="F35" s="678">
        <v>152.5</v>
      </c>
      <c r="G35" s="254">
        <f>(ROI_overnight_trips75[[#This Row],[Number of Overnight trips in NI by RoI residents (thousand)]]-F31)/F31</f>
        <v>6.63506625891947</v>
      </c>
    </row>
    <row r="36" spans="1:7" x14ac:dyDescent="0.3">
      <c r="A36" s="270" t="s">
        <v>1434</v>
      </c>
      <c r="B36" s="206">
        <v>742</v>
      </c>
      <c r="C36" s="254">
        <f>(ROI_overnight_trips75[[#This Row],[Number of Overnight trips in NI by RoI residents (thousand)]]-B32)/B32</f>
        <v>0.45776031434184677</v>
      </c>
      <c r="D36" s="206">
        <v>1853</v>
      </c>
      <c r="E36" s="254">
        <f>(ROI_overnight_trips75[[#This Row],[Number of Overnight trips in NI by RoI residents (thousand)]]-D32)/D32</f>
        <v>-0.40829346092503987</v>
      </c>
      <c r="F36" s="678">
        <v>150.80000000000001</v>
      </c>
      <c r="G36" s="254">
        <f>(ROI_overnight_trips75[[#This Row],[Number of Overnight trips in NI by RoI residents (thousand)]]-F32)/F32</f>
        <v>5.3473053892215567</v>
      </c>
    </row>
    <row r="37" spans="1:7" x14ac:dyDescent="0.3">
      <c r="A37" s="270" t="s">
        <v>1435</v>
      </c>
      <c r="B37" s="206">
        <v>756</v>
      </c>
      <c r="C37" s="254">
        <f>(ROI_overnight_trips75[[#This Row],[Number of Overnight trips in NI by RoI residents (thousand)]]-B33)/B33</f>
        <v>0.27918781725888325</v>
      </c>
      <c r="D37" s="206">
        <v>1859</v>
      </c>
      <c r="E37" s="254">
        <f>(ROI_overnight_trips75[[#This Row],[Number of Overnight trips in NI by RoI residents (thousand)]]-D33)/D33</f>
        <v>-0.49767441860465117</v>
      </c>
      <c r="F37" s="678">
        <v>161.69999999999999</v>
      </c>
      <c r="G37" s="254">
        <f>(ROI_overnight_trips75[[#This Row],[Number of Overnight trips in NI by RoI residents (thousand)]]-F33)/F33</f>
        <v>5.1764705882352944</v>
      </c>
    </row>
    <row r="38" spans="1:7" x14ac:dyDescent="0.3">
      <c r="A38" s="270" t="s">
        <v>1436</v>
      </c>
      <c r="B38" s="206">
        <v>708</v>
      </c>
      <c r="C38" s="254">
        <f>(ROI_overnight_trips75[[#This Row],[Number of Overnight trips in NI by RoI residents (thousand)]]-B34)/B34</f>
        <v>0.12918660287081341</v>
      </c>
      <c r="D38" s="206">
        <v>1717</v>
      </c>
      <c r="E38" s="254">
        <f>(ROI_overnight_trips75[[#This Row],[Number of Overnight trips in NI by RoI residents (thousand)]]-D34)/D34</f>
        <v>-0.52387357094821785</v>
      </c>
      <c r="F38" s="678">
        <v>154.69999999999999</v>
      </c>
      <c r="G38" s="254">
        <f>(ROI_overnight_trips75[[#This Row],[Number of Overnight trips in NI by RoI residents (thousand)]]-F34)/F34</f>
        <v>4.9098497495826372</v>
      </c>
    </row>
    <row r="39" spans="1:7" x14ac:dyDescent="0.3">
      <c r="A39" s="270" t="s">
        <v>1437</v>
      </c>
      <c r="B39" s="206">
        <v>498</v>
      </c>
      <c r="C39" s="254">
        <f>(ROI_overnight_trips75[[#This Row],[Number of Overnight trips in NI by RoI residents (thousand)]]-B35)/B35</f>
        <v>-0.33511348464619495</v>
      </c>
      <c r="D39" s="206">
        <v>1220</v>
      </c>
      <c r="E39" s="254">
        <f>(ROI_overnight_trips75[[#This Row],[Number of Overnight trips in NI by RoI residents (thousand)]]-D35)/D35</f>
        <v>-0.72225320691578365</v>
      </c>
      <c r="F39" s="678">
        <v>105.9</v>
      </c>
      <c r="G39" s="254">
        <f>(ROI_overnight_trips75[[#This Row],[Number of Overnight trips in NI by RoI residents (thousand)]]-F35)/F35</f>
        <v>2.2655737704918031</v>
      </c>
    </row>
    <row r="40" spans="1:7" x14ac:dyDescent="0.3">
      <c r="A40" s="270" t="s">
        <v>1438</v>
      </c>
      <c r="B40" s="206">
        <v>318</v>
      </c>
      <c r="C40" s="254">
        <f>(ROI_overnight_trips75[[#This Row],[Number of Overnight trips in NI by RoI residents (thousand)]]-B36)/B36</f>
        <v>-0.5714285714285714</v>
      </c>
      <c r="D40" s="206">
        <v>705</v>
      </c>
      <c r="E40" s="254">
        <f>(ROI_overnight_trips75[[#This Row],[Number of Overnight trips in NI by RoI residents (thousand)]]-D36)/D36</f>
        <v>-0.82838640043173228</v>
      </c>
      <c r="F40" s="678">
        <v>66.900000000000006</v>
      </c>
      <c r="G40" s="254">
        <f>(ROI_overnight_trips75[[#This Row],[Number of Overnight trips in NI by RoI residents (thousand)]]-F36)/F36</f>
        <v>1.1087533156498672</v>
      </c>
    </row>
    <row r="41" spans="1:7" x14ac:dyDescent="0.3">
      <c r="A41" s="270" t="s">
        <v>1439</v>
      </c>
      <c r="B41" s="206">
        <v>93</v>
      </c>
      <c r="C41" s="254">
        <f>(ROI_overnight_trips75[[#This Row],[Number of Overnight trips in NI by RoI residents (thousand)]]-B37)/B37</f>
        <v>-0.87698412698412698</v>
      </c>
      <c r="D41" s="206">
        <v>173</v>
      </c>
      <c r="E41" s="254">
        <f>(ROI_overnight_trips75[[#This Row],[Number of Overnight trips in NI by RoI residents (thousand)]]-D37)/D37</f>
        <v>-0.9499731038192577</v>
      </c>
      <c r="F41" s="678">
        <v>16</v>
      </c>
      <c r="G41" s="254">
        <f>(ROI_overnight_trips75[[#This Row],[Number of Overnight trips in NI by RoI residents (thousand)]]-F37)/F37</f>
        <v>-0.42486085343228197</v>
      </c>
    </row>
    <row r="42" spans="1:7" x14ac:dyDescent="0.3">
      <c r="A42" s="270" t="s">
        <v>1440</v>
      </c>
      <c r="B42" s="206">
        <v>23</v>
      </c>
      <c r="C42" s="254">
        <f>(ROI_overnight_trips75[[#This Row],[Number of Overnight trips in NI by RoI residents (thousand)]]-B38)/B38</f>
        <v>-0.96751412429378536</v>
      </c>
      <c r="D42" s="206">
        <v>73</v>
      </c>
      <c r="E42" s="254">
        <f>(ROI_overnight_trips75[[#This Row],[Number of Overnight trips in NI by RoI residents (thousand)]]-D38)/D38</f>
        <v>-0.98660454280722187</v>
      </c>
      <c r="F42" s="678">
        <v>4</v>
      </c>
      <c r="G42" s="254">
        <f>(ROI_overnight_trips75[[#This Row],[Number of Overnight trips in NI by RoI residents (thousand)]]-F38)/F38</f>
        <v>-0.85132514544279247</v>
      </c>
    </row>
    <row r="43" spans="1:7" x14ac:dyDescent="0.3">
      <c r="A43" s="270" t="s">
        <v>1441</v>
      </c>
      <c r="B43" s="206">
        <v>115</v>
      </c>
      <c r="C43" s="254">
        <f>(ROI_overnight_trips75[[#This Row],[Number of Overnight trips in NI by RoI residents (thousand)]]-B39)/B39</f>
        <v>-0.76907630522088355</v>
      </c>
      <c r="D43" s="206">
        <v>346</v>
      </c>
      <c r="E43" s="254">
        <f>(ROI_overnight_trips75[[#This Row],[Number of Overnight trips in NI by RoI residents (thousand)]]-D39)/D39</f>
        <v>-0.90573770491803274</v>
      </c>
      <c r="F43" s="678">
        <v>28</v>
      </c>
      <c r="G43" s="254">
        <f>(ROI_overnight_trips75[[#This Row],[Number of Overnight trips in NI by RoI residents (thousand)]]-F39)/F39</f>
        <v>8.5930122757318164E-2</v>
      </c>
    </row>
    <row r="44" spans="1:7" x14ac:dyDescent="0.3">
      <c r="A44" s="270" t="s">
        <v>1442</v>
      </c>
      <c r="B44" s="206">
        <v>413</v>
      </c>
      <c r="C44" s="254">
        <f>(ROI_overnight_trips75[[#This Row],[Number of Overnight trips in NI by RoI residents (thousand)]]-B40)/B40</f>
        <v>0.29874213836477986</v>
      </c>
      <c r="D44" s="206">
        <v>1229</v>
      </c>
      <c r="E44" s="254">
        <f>(ROI_overnight_trips75[[#This Row],[Number of Overnight trips in NI by RoI residents (thousand)]]-D40)/D40</f>
        <v>-0.41418439716312055</v>
      </c>
      <c r="F44" s="678">
        <v>96</v>
      </c>
      <c r="G44" s="254">
        <f>(ROI_overnight_trips75[[#This Row],[Number of Overnight trips in NI by RoI residents (thousand)]]-F40)/F40</f>
        <v>5.17339312406577</v>
      </c>
    </row>
    <row r="45" spans="1:7" x14ac:dyDescent="0.3">
      <c r="A45" s="270" t="s">
        <v>1443</v>
      </c>
      <c r="B45" s="206">
        <v>548</v>
      </c>
      <c r="C45" s="254">
        <f>(ROI_overnight_trips75[[#This Row],[Number of Overnight trips in NI by RoI residents (thousand)]]-B41)/B41</f>
        <v>4.89247311827957</v>
      </c>
      <c r="D45" s="206">
        <v>1496</v>
      </c>
      <c r="E45" s="254">
        <f>(ROI_overnight_trips75[[#This Row],[Number of Overnight trips in NI by RoI residents (thousand)]]-D41)/D41</f>
        <v>2.1676300578034682</v>
      </c>
      <c r="F45" s="678">
        <v>130</v>
      </c>
      <c r="G45" s="254">
        <f>(ROI_overnight_trips75[[#This Row],[Number of Overnight trips in NI by RoI residents (thousand)]]-F41)/F41</f>
        <v>33.25</v>
      </c>
    </row>
    <row r="46" spans="1:7" x14ac:dyDescent="0.3">
      <c r="A46" s="270" t="s">
        <v>1444</v>
      </c>
      <c r="B46" s="206">
        <v>773</v>
      </c>
      <c r="C46" s="254">
        <f>(ROI_overnight_trips75[[#This Row],[Number of Overnight trips in NI by RoI residents (thousand)]]-B42)/B42</f>
        <v>32.608695652173914</v>
      </c>
      <c r="D46" s="206">
        <v>2028</v>
      </c>
      <c r="E46" s="254">
        <f>(ROI_overnight_trips75[[#This Row],[Number of Overnight trips in NI by RoI residents (thousand)]]-D42)/D42</f>
        <v>9.5890410958904102</v>
      </c>
      <c r="F46" s="678">
        <v>173</v>
      </c>
      <c r="G46" s="254">
        <f>(ROI_overnight_trips75[[#This Row],[Number of Overnight trips in NI by RoI residents (thousand)]]-F42)/F42</f>
        <v>192.25</v>
      </c>
    </row>
  </sheetData>
  <hyperlinks>
    <hyperlink ref="A7" location="Contents!A1" display="&lt;&lt; link back to contents &gt;&gt;"/>
  </hyperlink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7"/>
  <sheetViews>
    <sheetView workbookViewId="0">
      <selection activeCell="C7" sqref="C7"/>
    </sheetView>
  </sheetViews>
  <sheetFormatPr defaultColWidth="8.7265625" defaultRowHeight="14" x14ac:dyDescent="0.3"/>
  <cols>
    <col min="1" max="1" width="25.81640625" style="102" customWidth="1"/>
    <col min="2" max="3" width="24" style="102" customWidth="1"/>
    <col min="4" max="4" width="18.453125" style="102" customWidth="1"/>
    <col min="5" max="5" width="23.81640625" style="102" customWidth="1"/>
    <col min="6" max="6" width="20.26953125" style="102" customWidth="1"/>
    <col min="7" max="7" width="19.81640625" style="102" customWidth="1"/>
    <col min="8" max="14" width="8.7265625" style="102"/>
    <col min="15" max="23" width="9.54296875" style="102" bestFit="1" customWidth="1"/>
    <col min="24" max="38" width="10.1796875" style="102" bestFit="1" customWidth="1"/>
    <col min="39" max="54" width="9.54296875" style="102" bestFit="1" customWidth="1"/>
    <col min="55" max="63" width="10.1796875" style="102" bestFit="1" customWidth="1"/>
    <col min="64" max="65" width="9.54296875" style="102" bestFit="1" customWidth="1"/>
    <col min="66" max="66" width="10.1796875" style="102" bestFit="1" customWidth="1"/>
    <col min="67" max="75" width="9.54296875" style="102" bestFit="1" customWidth="1"/>
    <col min="76" max="80" width="10.1796875" style="102" bestFit="1" customWidth="1"/>
    <col min="81" max="87" width="11.26953125" style="102" bestFit="1" customWidth="1"/>
    <col min="88" max="16384" width="8.7265625" style="102"/>
  </cols>
  <sheetData>
    <row r="1" spans="1:120" s="100" customFormat="1" ht="28.5" customHeight="1" thickBot="1" x14ac:dyDescent="0.4">
      <c r="A1" s="255" t="s">
        <v>1446</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135" t="s">
        <v>1445</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1397</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1398</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100" customFormat="1" ht="28.5" customHeight="1" x14ac:dyDescent="0.3">
      <c r="A5" s="213" t="s">
        <v>1399</v>
      </c>
      <c r="B5" s="264"/>
      <c r="C5" s="251"/>
      <c r="D5" s="264"/>
      <c r="E5" s="251"/>
      <c r="F5" s="264"/>
      <c r="G5" s="251"/>
      <c r="H5" s="264"/>
      <c r="I5" s="251"/>
      <c r="J5" s="264"/>
      <c r="K5" s="251"/>
      <c r="L5" s="264"/>
      <c r="M5" s="251"/>
      <c r="N5" s="264"/>
      <c r="O5" s="251"/>
      <c r="P5" s="239"/>
      <c r="Q5" s="239"/>
      <c r="R5" s="239"/>
      <c r="S5" s="239"/>
      <c r="T5" s="239"/>
      <c r="U5" s="239"/>
      <c r="V5" s="23"/>
      <c r="W5" s="23"/>
      <c r="X5" s="23"/>
      <c r="Y5" s="23"/>
    </row>
    <row r="6" spans="1:120" s="100" customFormat="1" ht="28.5" customHeight="1" x14ac:dyDescent="0.3">
      <c r="A6" s="213" t="s">
        <v>1400</v>
      </c>
      <c r="B6" s="264"/>
      <c r="C6" s="251"/>
      <c r="D6" s="264"/>
      <c r="E6" s="251"/>
      <c r="F6" s="264"/>
      <c r="G6" s="251"/>
      <c r="H6" s="264"/>
      <c r="I6" s="251"/>
      <c r="J6" s="264"/>
      <c r="K6" s="251"/>
      <c r="L6" s="264"/>
      <c r="M6" s="251"/>
      <c r="N6" s="264"/>
      <c r="O6" s="251"/>
      <c r="P6" s="239"/>
      <c r="Q6" s="239"/>
      <c r="R6" s="239"/>
      <c r="S6" s="239"/>
      <c r="T6" s="239"/>
      <c r="U6" s="239"/>
      <c r="V6" s="23"/>
      <c r="W6" s="23"/>
      <c r="X6" s="23"/>
      <c r="Y6" s="23"/>
    </row>
    <row r="7" spans="1:120" s="112" customFormat="1" ht="24.65" customHeight="1" x14ac:dyDescent="0.35">
      <c r="A7" s="104" t="s">
        <v>97</v>
      </c>
    </row>
  </sheetData>
  <hyperlinks>
    <hyperlink ref="A7" location="Contents!A1" display="&lt;&lt; link back to contents &gt;&gt;"/>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election activeCell="A8" sqref="A8"/>
    </sheetView>
  </sheetViews>
  <sheetFormatPr defaultColWidth="9.1796875" defaultRowHeight="31" customHeight="1" x14ac:dyDescent="0.3"/>
  <cols>
    <col min="1" max="1" width="55.453125" style="128" bestFit="1" customWidth="1"/>
    <col min="2" max="2" width="26.1796875" style="128" customWidth="1"/>
    <col min="3" max="3" width="9.1796875" style="128"/>
    <col min="4" max="4" width="37" style="128" bestFit="1" customWidth="1"/>
    <col min="5" max="16384" width="9.1796875" style="128"/>
  </cols>
  <sheetData>
    <row r="1" spans="1:2" ht="31" customHeight="1" x14ac:dyDescent="0.4">
      <c r="A1" s="380" t="s">
        <v>812</v>
      </c>
    </row>
    <row r="2" spans="1:2" ht="31" customHeight="1" x14ac:dyDescent="0.3">
      <c r="A2" s="381" t="s">
        <v>811</v>
      </c>
    </row>
    <row r="3" spans="1:2" s="375" customFormat="1" ht="31" customHeight="1" x14ac:dyDescent="0.3">
      <c r="A3" s="384" t="s">
        <v>794</v>
      </c>
    </row>
    <row r="4" spans="1:2" s="100" customFormat="1" ht="21.65" customHeight="1" x14ac:dyDescent="0.3">
      <c r="A4" s="104" t="s">
        <v>97</v>
      </c>
    </row>
    <row r="5" spans="1:2" s="375" customFormat="1" ht="31" customHeight="1" x14ac:dyDescent="0.3">
      <c r="A5" s="385" t="s">
        <v>797</v>
      </c>
      <c r="B5" s="386" t="s">
        <v>804</v>
      </c>
    </row>
    <row r="6" spans="1:2" ht="31" customHeight="1" x14ac:dyDescent="0.3">
      <c r="A6" s="382" t="s">
        <v>798</v>
      </c>
      <c r="B6" s="383">
        <v>7.5342465753424653E-2</v>
      </c>
    </row>
    <row r="7" spans="1:2" ht="31" customHeight="1" x14ac:dyDescent="0.3">
      <c r="A7" s="382" t="s">
        <v>799</v>
      </c>
      <c r="B7" s="383">
        <v>1.7123287671232876E-2</v>
      </c>
    </row>
    <row r="8" spans="1:2" ht="31" customHeight="1" x14ac:dyDescent="0.3">
      <c r="A8" s="382" t="s">
        <v>800</v>
      </c>
      <c r="B8" s="383">
        <v>9.5890410958904104E-2</v>
      </c>
    </row>
    <row r="9" spans="1:2" ht="31" customHeight="1" x14ac:dyDescent="0.3">
      <c r="A9" s="382" t="s">
        <v>801</v>
      </c>
      <c r="B9" s="383">
        <v>4.1095890410958902E-2</v>
      </c>
    </row>
    <row r="10" spans="1:2" ht="31" customHeight="1" x14ac:dyDescent="0.3">
      <c r="A10" s="382" t="s">
        <v>802</v>
      </c>
      <c r="B10" s="383">
        <v>0.3047945205479452</v>
      </c>
    </row>
    <row r="11" spans="1:2" ht="31" customHeight="1" x14ac:dyDescent="0.3">
      <c r="A11" s="382" t="s">
        <v>803</v>
      </c>
      <c r="B11" s="383">
        <v>0.46575342465753422</v>
      </c>
    </row>
    <row r="12" spans="1:2" ht="31" customHeight="1" x14ac:dyDescent="0.3">
      <c r="A12" s="382" t="s">
        <v>805</v>
      </c>
      <c r="B12" s="383">
        <v>1</v>
      </c>
    </row>
    <row r="13" spans="1:2" ht="31" customHeight="1" x14ac:dyDescent="0.3">
      <c r="A13" s="382" t="s">
        <v>806</v>
      </c>
      <c r="B13" s="386" t="s">
        <v>804</v>
      </c>
    </row>
    <row r="14" spans="1:2" ht="31" customHeight="1" x14ac:dyDescent="0.3">
      <c r="A14" s="382" t="s">
        <v>132</v>
      </c>
      <c r="B14" s="383">
        <v>0.63961038961038963</v>
      </c>
    </row>
    <row r="15" spans="1:2" ht="31" customHeight="1" x14ac:dyDescent="0.3">
      <c r="A15" s="382" t="s">
        <v>282</v>
      </c>
      <c r="B15" s="383">
        <v>0.36038961038961037</v>
      </c>
    </row>
    <row r="16" spans="1:2" ht="31" customHeight="1" x14ac:dyDescent="0.3">
      <c r="A16" s="382" t="s">
        <v>805</v>
      </c>
      <c r="B16" s="383">
        <v>1</v>
      </c>
    </row>
    <row r="17" spans="1:2" ht="31" customHeight="1" x14ac:dyDescent="0.3">
      <c r="A17" s="382" t="s">
        <v>807</v>
      </c>
      <c r="B17" s="386" t="s">
        <v>804</v>
      </c>
    </row>
    <row r="18" spans="1:2" ht="31" customHeight="1" x14ac:dyDescent="0.3">
      <c r="A18" s="382" t="s">
        <v>808</v>
      </c>
      <c r="B18" s="383">
        <v>0.68807339449541283</v>
      </c>
    </row>
    <row r="19" spans="1:2" ht="31" customHeight="1" x14ac:dyDescent="0.3">
      <c r="A19" s="382" t="s">
        <v>809</v>
      </c>
      <c r="B19" s="383">
        <v>0.24770642201834864</v>
      </c>
    </row>
    <row r="20" spans="1:2" ht="31" customHeight="1" x14ac:dyDescent="0.3">
      <c r="A20" s="381" t="s">
        <v>810</v>
      </c>
      <c r="B20" s="383">
        <v>6.4220183486238536E-2</v>
      </c>
    </row>
    <row r="21" spans="1:2" ht="31" customHeight="1" x14ac:dyDescent="0.3">
      <c r="A21" s="382" t="s">
        <v>805</v>
      </c>
      <c r="B21" s="383">
        <v>1</v>
      </c>
    </row>
  </sheetData>
  <hyperlinks>
    <hyperlink ref="A4" location="Contents!A1" display="&lt;&lt; link back to contents &gt;&gt;"/>
  </hyperlinks>
  <pageMargins left="0.7" right="0.7" top="0.75" bottom="0.75" header="0.3" footer="0.3"/>
  <tableParts count="3">
    <tablePart r:id="rId1"/>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workbookViewId="0"/>
  </sheetViews>
  <sheetFormatPr defaultColWidth="9.1796875" defaultRowHeight="27.65" customHeight="1" x14ac:dyDescent="0.3"/>
  <cols>
    <col min="1" max="1" width="18.1796875" style="128" customWidth="1"/>
    <col min="2" max="2" width="9.1796875" style="128"/>
    <col min="3" max="5" width="10.54296875" style="128" bestFit="1" customWidth="1"/>
    <col min="6" max="8" width="11.453125" style="128" bestFit="1" customWidth="1"/>
    <col min="9" max="9" width="14.54296875" style="128" customWidth="1"/>
    <col min="10" max="10" width="12.54296875" style="128" customWidth="1"/>
    <col min="11" max="16384" width="9.1796875" style="128"/>
  </cols>
  <sheetData>
    <row r="1" spans="1:10" ht="27.65" customHeight="1" x14ac:dyDescent="0.35">
      <c r="A1" s="374" t="s">
        <v>1461</v>
      </c>
    </row>
    <row r="2" spans="1:10" ht="27.65" customHeight="1" x14ac:dyDescent="0.3">
      <c r="A2" s="128" t="s">
        <v>796</v>
      </c>
    </row>
    <row r="3" spans="1:10" ht="27.65" customHeight="1" x14ac:dyDescent="0.3">
      <c r="A3" s="128" t="s">
        <v>793</v>
      </c>
    </row>
    <row r="4" spans="1:10" ht="27.65" customHeight="1" x14ac:dyDescent="0.3">
      <c r="A4" s="128" t="s">
        <v>1457</v>
      </c>
    </row>
    <row r="5" spans="1:10" ht="27.65" customHeight="1" x14ac:dyDescent="0.3">
      <c r="A5" s="128" t="s">
        <v>1458</v>
      </c>
    </row>
    <row r="6" spans="1:10" ht="27.65" customHeight="1" x14ac:dyDescent="0.3">
      <c r="A6" s="128" t="s">
        <v>1459</v>
      </c>
    </row>
    <row r="7" spans="1:10" ht="27.65" customHeight="1" x14ac:dyDescent="0.3">
      <c r="A7" s="128" t="s">
        <v>1460</v>
      </c>
    </row>
    <row r="8" spans="1:10" s="375" customFormat="1" ht="27.65" customHeight="1" x14ac:dyDescent="0.35">
      <c r="A8" s="379" t="s">
        <v>794</v>
      </c>
    </row>
    <row r="9" spans="1:10" s="100" customFormat="1" ht="21.65" customHeight="1" x14ac:dyDescent="0.3">
      <c r="A9" s="104" t="s">
        <v>97</v>
      </c>
    </row>
    <row r="10" spans="1:10" ht="27.65" customHeight="1" x14ac:dyDescent="0.35">
      <c r="A10" s="360" t="s">
        <v>795</v>
      </c>
      <c r="B10" s="376" t="s">
        <v>557</v>
      </c>
      <c r="C10" s="376" t="s">
        <v>558</v>
      </c>
      <c r="D10" s="376" t="s">
        <v>559</v>
      </c>
      <c r="E10" s="376" t="s">
        <v>461</v>
      </c>
      <c r="F10" s="376" t="s">
        <v>462</v>
      </c>
      <c r="G10" s="72" t="s">
        <v>463</v>
      </c>
      <c r="H10" s="145" t="s">
        <v>464</v>
      </c>
      <c r="I10" s="377" t="s">
        <v>465</v>
      </c>
      <c r="J10" s="681" t="s">
        <v>1068</v>
      </c>
    </row>
    <row r="11" spans="1:10" ht="27.65" customHeight="1" x14ac:dyDescent="0.35">
      <c r="A11" s="360" t="s">
        <v>814</v>
      </c>
      <c r="B11" s="395">
        <v>0.31</v>
      </c>
      <c r="C11" s="395">
        <v>0.33</v>
      </c>
      <c r="D11" s="395">
        <v>0.36</v>
      </c>
      <c r="E11" s="395">
        <v>0.36</v>
      </c>
      <c r="F11" s="395">
        <v>0.34</v>
      </c>
      <c r="G11" s="281">
        <v>0.32</v>
      </c>
      <c r="H11" s="396">
        <v>0.31</v>
      </c>
      <c r="I11" s="396">
        <v>0.19201480984086777</v>
      </c>
      <c r="J11" s="646">
        <v>0.23929457119346803</v>
      </c>
    </row>
    <row r="12" spans="1:10" ht="27.65" customHeight="1" x14ac:dyDescent="0.35">
      <c r="A12" s="360" t="s">
        <v>815</v>
      </c>
      <c r="B12" s="395">
        <v>0.42</v>
      </c>
      <c r="C12" s="395">
        <v>0.45</v>
      </c>
      <c r="D12" s="395">
        <v>0.48</v>
      </c>
      <c r="E12" s="395">
        <v>0.49</v>
      </c>
      <c r="F12" s="395">
        <v>0.45</v>
      </c>
      <c r="G12" s="281">
        <v>0.43</v>
      </c>
      <c r="H12" s="396">
        <v>0.42</v>
      </c>
      <c r="I12" s="396">
        <v>0.22712251226000676</v>
      </c>
      <c r="J12" s="646">
        <v>0.37485285761248821</v>
      </c>
    </row>
    <row r="13" spans="1:10" ht="27.65" customHeight="1" x14ac:dyDescent="0.35">
      <c r="A13" s="360" t="s">
        <v>855</v>
      </c>
      <c r="B13" s="395"/>
      <c r="C13" s="397">
        <f>C11-B11</f>
        <v>2.0000000000000018E-2</v>
      </c>
      <c r="D13" s="397">
        <f t="shared" ref="D13:J13" si="0">D11-C11</f>
        <v>2.9999999999999971E-2</v>
      </c>
      <c r="E13" s="397">
        <f t="shared" si="0"/>
        <v>0</v>
      </c>
      <c r="F13" s="397">
        <f t="shared" si="0"/>
        <v>-1.9999999999999962E-2</v>
      </c>
      <c r="G13" s="397">
        <f t="shared" si="0"/>
        <v>-2.0000000000000018E-2</v>
      </c>
      <c r="H13" s="397">
        <f t="shared" si="0"/>
        <v>-1.0000000000000009E-2</v>
      </c>
      <c r="I13" s="397">
        <f t="shared" si="0"/>
        <v>-0.11798519015913222</v>
      </c>
      <c r="J13" s="397">
        <f t="shared" si="0"/>
        <v>4.7279761352600258E-2</v>
      </c>
    </row>
    <row r="14" spans="1:10" ht="27.65" customHeight="1" x14ac:dyDescent="0.35">
      <c r="A14" s="360" t="s">
        <v>856</v>
      </c>
      <c r="B14" s="395"/>
      <c r="C14" s="397">
        <f>C12-B12</f>
        <v>3.0000000000000027E-2</v>
      </c>
      <c r="D14" s="397">
        <f t="shared" ref="D14:J14" si="1">D12-C12</f>
        <v>2.9999999999999971E-2</v>
      </c>
      <c r="E14" s="397">
        <f t="shared" si="1"/>
        <v>1.0000000000000009E-2</v>
      </c>
      <c r="F14" s="397">
        <f t="shared" si="1"/>
        <v>-3.999999999999998E-2</v>
      </c>
      <c r="G14" s="397">
        <f t="shared" si="1"/>
        <v>-2.0000000000000018E-2</v>
      </c>
      <c r="H14" s="397">
        <f t="shared" si="1"/>
        <v>-1.0000000000000009E-2</v>
      </c>
      <c r="I14" s="397">
        <f t="shared" si="1"/>
        <v>-0.19287748773999322</v>
      </c>
      <c r="J14" s="397">
        <f t="shared" si="1"/>
        <v>0.14773034535248145</v>
      </c>
    </row>
    <row r="17" spans="1:1" ht="27.65" customHeight="1" x14ac:dyDescent="0.35">
      <c r="A17" s="378"/>
    </row>
    <row r="18" spans="1:1" ht="27.65" customHeight="1" x14ac:dyDescent="0.35">
      <c r="A18" s="378"/>
    </row>
  </sheetData>
  <hyperlinks>
    <hyperlink ref="A9" location="Contents!A1" display="&lt;&lt; link back to contents &gt;&gt;"/>
  </hyperlink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showGridLines="0" workbookViewId="0">
      <selection activeCell="A7" sqref="A7"/>
    </sheetView>
  </sheetViews>
  <sheetFormatPr defaultColWidth="9.1796875" defaultRowHeight="27.65" customHeight="1" x14ac:dyDescent="0.3"/>
  <cols>
    <col min="1" max="1" width="18.1796875" style="128" customWidth="1"/>
    <col min="2" max="8" width="9.1796875" style="128"/>
    <col min="9" max="9" width="9.1796875" style="128" customWidth="1"/>
    <col min="10" max="10" width="10.7265625" style="128" bestFit="1" customWidth="1"/>
    <col min="11" max="16384" width="9.1796875" style="128"/>
  </cols>
  <sheetData>
    <row r="1" spans="1:1" ht="27.65" customHeight="1" x14ac:dyDescent="0.35">
      <c r="A1" s="374" t="s">
        <v>1462</v>
      </c>
    </row>
    <row r="2" spans="1:1" ht="27.65" customHeight="1" x14ac:dyDescent="0.3">
      <c r="A2" s="128" t="s">
        <v>816</v>
      </c>
    </row>
    <row r="3" spans="1:1" ht="27.65" customHeight="1" x14ac:dyDescent="0.3">
      <c r="A3" s="128" t="s">
        <v>793</v>
      </c>
    </row>
    <row r="4" spans="1:1" ht="27.65" customHeight="1" x14ac:dyDescent="0.3">
      <c r="A4" s="128" t="s">
        <v>1457</v>
      </c>
    </row>
    <row r="5" spans="1:1" ht="27.65" customHeight="1" x14ac:dyDescent="0.3">
      <c r="A5" s="128" t="s">
        <v>1458</v>
      </c>
    </row>
    <row r="6" spans="1:1" ht="27.65" customHeight="1" x14ac:dyDescent="0.3">
      <c r="A6" s="128" t="s">
        <v>1459</v>
      </c>
    </row>
    <row r="7" spans="1:1" ht="27.65" customHeight="1" x14ac:dyDescent="0.3">
      <c r="A7" s="128" t="s">
        <v>1460</v>
      </c>
    </row>
    <row r="8" spans="1:1" s="375" customFormat="1" ht="27.65" customHeight="1" x14ac:dyDescent="0.3">
      <c r="A8" s="384" t="s">
        <v>794</v>
      </c>
    </row>
    <row r="9" spans="1:1" s="100" customFormat="1" ht="21.65" customHeight="1" x14ac:dyDescent="0.3">
      <c r="A9" s="104" t="s">
        <v>97</v>
      </c>
    </row>
    <row r="17" spans="1:1" ht="27.65" customHeight="1" x14ac:dyDescent="0.35">
      <c r="A17" s="378"/>
    </row>
    <row r="18" spans="1:1" ht="27.65" customHeight="1" x14ac:dyDescent="0.35">
      <c r="A18" s="378"/>
    </row>
  </sheetData>
  <hyperlinks>
    <hyperlink ref="A9" location="Contents!A1" display="&lt;&lt; link back to contents &gt;&g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election activeCell="A2" sqref="A2"/>
    </sheetView>
  </sheetViews>
  <sheetFormatPr defaultColWidth="9.1796875" defaultRowHeight="29.5" customHeight="1" x14ac:dyDescent="0.35"/>
  <cols>
    <col min="1" max="1" width="40.453125" customWidth="1"/>
    <col min="2" max="2" width="8.453125" customWidth="1"/>
    <col min="3" max="9" width="8.26953125" customWidth="1"/>
    <col min="10" max="10" width="6.453125" bestFit="1" customWidth="1"/>
    <col min="11" max="11" width="6.7265625" bestFit="1" customWidth="1"/>
  </cols>
  <sheetData>
    <row r="1" spans="1:12" s="359" customFormat="1" ht="29.5" customHeight="1" x14ac:dyDescent="0.4">
      <c r="A1" s="358" t="s">
        <v>1455</v>
      </c>
    </row>
    <row r="2" spans="1:12" s="359" customFormat="1" ht="29.5" customHeight="1" x14ac:dyDescent="0.35">
      <c r="A2" s="360" t="s">
        <v>502</v>
      </c>
    </row>
    <row r="3" spans="1:12" ht="29.5" customHeight="1" x14ac:dyDescent="0.35">
      <c r="A3" s="360" t="s">
        <v>309</v>
      </c>
    </row>
    <row r="4" spans="1:12" ht="29.5" customHeight="1" x14ac:dyDescent="0.35">
      <c r="A4" s="360" t="s">
        <v>790</v>
      </c>
    </row>
    <row r="5" spans="1:12" s="100" customFormat="1" ht="21.65" customHeight="1" x14ac:dyDescent="0.3">
      <c r="A5" s="104" t="s">
        <v>97</v>
      </c>
    </row>
    <row r="6" spans="1:12" ht="29.5" customHeight="1" x14ac:dyDescent="0.35">
      <c r="A6" s="400" t="s">
        <v>787</v>
      </c>
      <c r="B6" s="362" t="s">
        <v>557</v>
      </c>
      <c r="C6" s="362" t="s">
        <v>558</v>
      </c>
      <c r="D6" s="362" t="s">
        <v>559</v>
      </c>
      <c r="E6" s="362" t="s">
        <v>461</v>
      </c>
      <c r="F6" s="362" t="s">
        <v>462</v>
      </c>
      <c r="G6" s="362" t="s">
        <v>463</v>
      </c>
      <c r="H6" s="362" t="s">
        <v>464</v>
      </c>
      <c r="I6" s="362" t="s">
        <v>465</v>
      </c>
      <c r="J6" s="680" t="s">
        <v>1068</v>
      </c>
      <c r="K6" s="361"/>
      <c r="L6" s="361"/>
    </row>
    <row r="7" spans="1:12" s="128" customFormat="1" ht="29.5" customHeight="1" x14ac:dyDescent="0.35">
      <c r="A7" s="400" t="s">
        <v>788</v>
      </c>
      <c r="B7" s="399">
        <v>1436</v>
      </c>
      <c r="C7" s="399">
        <v>1411</v>
      </c>
      <c r="D7" s="399">
        <v>1419</v>
      </c>
      <c r="E7" s="399">
        <v>1643</v>
      </c>
      <c r="F7" s="399">
        <v>1886</v>
      </c>
      <c r="G7" s="399">
        <v>2505</v>
      </c>
      <c r="H7" s="399">
        <v>3528</v>
      </c>
      <c r="I7" s="399">
        <v>3472</v>
      </c>
      <c r="J7" s="399">
        <v>3562</v>
      </c>
      <c r="K7" s="362"/>
      <c r="L7" s="362"/>
    </row>
    <row r="8" spans="1:12" ht="29.5" customHeight="1" x14ac:dyDescent="0.35">
      <c r="A8" s="398" t="s">
        <v>789</v>
      </c>
      <c r="B8" s="399">
        <v>2295</v>
      </c>
      <c r="C8" s="399">
        <v>2282</v>
      </c>
      <c r="D8" s="399">
        <v>2281</v>
      </c>
      <c r="E8" s="399">
        <v>2530</v>
      </c>
      <c r="F8" s="399">
        <v>2775</v>
      </c>
      <c r="G8" s="399">
        <v>3504</v>
      </c>
      <c r="H8" s="399">
        <v>4629</v>
      </c>
      <c r="I8" s="399">
        <v>4577</v>
      </c>
      <c r="J8" s="399">
        <v>4661</v>
      </c>
      <c r="K8" s="363"/>
      <c r="L8" s="363"/>
    </row>
    <row r="9" spans="1:12" ht="29.5" customHeight="1" x14ac:dyDescent="0.35">
      <c r="A9" s="398" t="s">
        <v>863</v>
      </c>
      <c r="B9" s="399"/>
      <c r="C9" s="401">
        <f>(C7-B7)/B7</f>
        <v>-1.7409470752089137E-2</v>
      </c>
      <c r="D9" s="401">
        <f t="shared" ref="D9:J9" si="0">(D7-C7)/C7</f>
        <v>5.6697377746279237E-3</v>
      </c>
      <c r="E9" s="401">
        <f t="shared" si="0"/>
        <v>0.15785764622973925</v>
      </c>
      <c r="F9" s="401">
        <f t="shared" si="0"/>
        <v>0.14790018259281801</v>
      </c>
      <c r="G9" s="401">
        <f t="shared" si="0"/>
        <v>0.32820784729586427</v>
      </c>
      <c r="H9" s="401">
        <f t="shared" si="0"/>
        <v>0.40838323353293415</v>
      </c>
      <c r="I9" s="401">
        <f t="shared" si="0"/>
        <v>-1.5873015873015872E-2</v>
      </c>
      <c r="J9" s="401">
        <f t="shared" si="0"/>
        <v>2.5921658986175114E-2</v>
      </c>
      <c r="K9" s="363"/>
      <c r="L9" s="363"/>
    </row>
    <row r="10" spans="1:12" ht="29.5" customHeight="1" x14ac:dyDescent="0.35">
      <c r="A10" s="398" t="s">
        <v>862</v>
      </c>
      <c r="B10" s="399"/>
      <c r="C10" s="401">
        <f>(C8-B8)/B8</f>
        <v>-5.664488017429194E-3</v>
      </c>
      <c r="D10" s="401">
        <f t="shared" ref="D10:J10" si="1">(D8-C8)/C8</f>
        <v>-4.3821209465381246E-4</v>
      </c>
      <c r="E10" s="401">
        <f t="shared" si="1"/>
        <v>0.10916264796142043</v>
      </c>
      <c r="F10" s="401">
        <f t="shared" si="1"/>
        <v>9.6837944664031617E-2</v>
      </c>
      <c r="G10" s="401">
        <f t="shared" si="1"/>
        <v>0.26270270270270268</v>
      </c>
      <c r="H10" s="401">
        <f t="shared" si="1"/>
        <v>0.32106164383561642</v>
      </c>
      <c r="I10" s="401">
        <f t="shared" si="1"/>
        <v>-1.123352775977533E-2</v>
      </c>
      <c r="J10" s="401">
        <f t="shared" si="1"/>
        <v>1.8352632728861701E-2</v>
      </c>
      <c r="K10" s="368"/>
    </row>
    <row r="11" spans="1:12" ht="29.5" customHeight="1" x14ac:dyDescent="0.35">
      <c r="A11" s="398"/>
      <c r="B11" s="399"/>
      <c r="C11" s="399"/>
      <c r="D11" s="399"/>
      <c r="E11" s="399"/>
      <c r="F11" s="399"/>
      <c r="G11" s="399"/>
      <c r="H11" s="399"/>
      <c r="I11" s="399"/>
    </row>
    <row r="12" spans="1:12" ht="29.5" customHeight="1" x14ac:dyDescent="0.35">
      <c r="A12" s="364"/>
      <c r="B12" s="365"/>
      <c r="C12" s="366"/>
      <c r="D12" s="367"/>
    </row>
    <row r="13" spans="1:12" ht="29.5" customHeight="1" x14ac:dyDescent="0.35">
      <c r="A13" s="369"/>
      <c r="H13" s="370"/>
    </row>
    <row r="14" spans="1:12" ht="29.5" customHeight="1" x14ac:dyDescent="0.35">
      <c r="A14" s="369"/>
    </row>
    <row r="15" spans="1:12" ht="29.5" customHeight="1" x14ac:dyDescent="0.35">
      <c r="F15" s="370"/>
      <c r="G15" s="370"/>
      <c r="H15" s="370"/>
      <c r="I15" s="370"/>
    </row>
    <row r="16" spans="1:12" ht="29.5" customHeight="1" x14ac:dyDescent="0.35">
      <c r="A16" s="371"/>
      <c r="F16" s="372"/>
      <c r="G16" s="372"/>
      <c r="H16" s="372"/>
      <c r="I16" s="372"/>
    </row>
    <row r="17" spans="1:1" ht="29.5" customHeight="1" x14ac:dyDescent="0.35">
      <c r="A17" s="373"/>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0"/>
  <sheetViews>
    <sheetView showGridLines="0" topLeftCell="A73" workbookViewId="0">
      <selection activeCell="A73" sqref="A73"/>
    </sheetView>
  </sheetViews>
  <sheetFormatPr defaultColWidth="8.7265625" defaultRowHeight="14" x14ac:dyDescent="0.3"/>
  <cols>
    <col min="1" max="1" width="25.81640625" style="25" customWidth="1"/>
    <col min="2" max="3" width="24" style="25" customWidth="1"/>
    <col min="4" max="14" width="8.7265625" style="25"/>
    <col min="15" max="23" width="9.54296875" style="25" bestFit="1" customWidth="1"/>
    <col min="24" max="38" width="10.1796875" style="25" bestFit="1" customWidth="1"/>
    <col min="39" max="54" width="9.54296875" style="25" bestFit="1" customWidth="1"/>
    <col min="55" max="63" width="10.1796875" style="25" bestFit="1" customWidth="1"/>
    <col min="64" max="65" width="9.54296875" style="25" bestFit="1" customWidth="1"/>
    <col min="66" max="66" width="10.1796875" style="25" bestFit="1" customWidth="1"/>
    <col min="67" max="75" width="9.54296875" style="25" bestFit="1" customWidth="1"/>
    <col min="76" max="80" width="10.1796875" style="25" bestFit="1" customWidth="1"/>
    <col min="81" max="87" width="11.26953125" style="25" bestFit="1" customWidth="1"/>
    <col min="88" max="16384" width="8.7265625" style="25"/>
  </cols>
  <sheetData>
    <row r="1" spans="1:120" s="100" customFormat="1" ht="28.5" customHeight="1" thickBot="1" x14ac:dyDescent="0.4">
      <c r="A1" s="255" t="s">
        <v>1091</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524</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100" customFormat="1" ht="28.5" customHeight="1" x14ac:dyDescent="0.3">
      <c r="A5" s="213" t="s">
        <v>525</v>
      </c>
      <c r="B5" s="264"/>
      <c r="C5" s="251"/>
      <c r="D5" s="264"/>
      <c r="E5" s="251"/>
      <c r="F5" s="264"/>
      <c r="G5" s="251"/>
      <c r="H5" s="264"/>
      <c r="I5" s="251"/>
      <c r="J5" s="264"/>
      <c r="K5" s="251"/>
      <c r="L5" s="264"/>
      <c r="M5" s="251"/>
      <c r="N5" s="264"/>
      <c r="O5" s="251"/>
      <c r="P5" s="239"/>
      <c r="Q5" s="239"/>
      <c r="R5" s="239"/>
      <c r="S5" s="239"/>
      <c r="T5" s="239"/>
      <c r="U5" s="239"/>
      <c r="V5" s="23"/>
      <c r="W5" s="23"/>
      <c r="X5" s="23"/>
      <c r="Y5" s="23"/>
    </row>
    <row r="6" spans="1:120" s="100" customFormat="1" ht="28.5" customHeight="1" x14ac:dyDescent="0.3">
      <c r="A6" s="213" t="s">
        <v>1384</v>
      </c>
      <c r="B6" s="264"/>
      <c r="C6" s="251"/>
      <c r="D6" s="264"/>
      <c r="E6" s="251"/>
      <c r="F6" s="264"/>
      <c r="G6" s="251"/>
      <c r="H6" s="264"/>
      <c r="I6" s="251"/>
      <c r="J6" s="264"/>
      <c r="K6" s="251"/>
      <c r="L6" s="264"/>
      <c r="M6" s="251"/>
      <c r="N6" s="264"/>
      <c r="O6" s="251"/>
      <c r="P6" s="239"/>
      <c r="Q6" s="239"/>
      <c r="R6" s="239"/>
      <c r="S6" s="239"/>
      <c r="T6" s="239"/>
      <c r="U6" s="239"/>
      <c r="V6" s="23"/>
      <c r="W6" s="23"/>
      <c r="X6" s="23"/>
      <c r="Y6" s="23"/>
    </row>
    <row r="7" spans="1:120" s="100" customFormat="1" ht="28.5" customHeight="1" x14ac:dyDescent="0.3">
      <c r="A7" s="213" t="s">
        <v>784</v>
      </c>
      <c r="B7" s="264"/>
      <c r="C7" s="251"/>
      <c r="D7" s="264"/>
      <c r="E7" s="251"/>
      <c r="F7" s="264"/>
      <c r="G7" s="251"/>
      <c r="H7" s="264"/>
      <c r="I7" s="251"/>
      <c r="J7" s="264"/>
      <c r="K7" s="251"/>
      <c r="L7" s="264"/>
      <c r="M7" s="251"/>
      <c r="N7" s="264"/>
      <c r="O7" s="251"/>
      <c r="P7" s="239"/>
      <c r="Q7" s="239"/>
      <c r="R7" s="239"/>
      <c r="S7" s="239"/>
      <c r="T7" s="239"/>
      <c r="U7" s="239"/>
      <c r="V7" s="23"/>
      <c r="W7" s="23"/>
      <c r="X7" s="23"/>
      <c r="Y7" s="23"/>
    </row>
    <row r="8" spans="1:120" s="4" customFormat="1" ht="24.65" customHeight="1" x14ac:dyDescent="0.35">
      <c r="A8" s="5" t="s">
        <v>97</v>
      </c>
    </row>
    <row r="9" spans="1:120" ht="41.5" customHeight="1" x14ac:dyDescent="0.3">
      <c r="A9" s="154" t="s">
        <v>325</v>
      </c>
      <c r="B9" s="271" t="s">
        <v>1079</v>
      </c>
      <c r="C9" s="272" t="s">
        <v>1080</v>
      </c>
    </row>
    <row r="10" spans="1:120" x14ac:dyDescent="0.3">
      <c r="A10" s="270" t="s">
        <v>662</v>
      </c>
      <c r="B10" s="206">
        <v>28.875968040563333</v>
      </c>
      <c r="C10" s="207"/>
    </row>
    <row r="11" spans="1:120" x14ac:dyDescent="0.3">
      <c r="A11" s="270" t="s">
        <v>663</v>
      </c>
      <c r="B11" s="206">
        <v>29.502056616680601</v>
      </c>
      <c r="C11" s="207"/>
    </row>
    <row r="12" spans="1:120" x14ac:dyDescent="0.3">
      <c r="A12" s="270" t="s">
        <v>664</v>
      </c>
      <c r="B12" s="206">
        <v>29.895120501700827</v>
      </c>
      <c r="C12" s="207"/>
    </row>
    <row r="13" spans="1:120" x14ac:dyDescent="0.3">
      <c r="A13" s="270" t="s">
        <v>665</v>
      </c>
      <c r="B13" s="206">
        <v>30.474564235716173</v>
      </c>
      <c r="C13" s="207"/>
    </row>
    <row r="14" spans="1:120" x14ac:dyDescent="0.3">
      <c r="A14" s="270" t="s">
        <v>666</v>
      </c>
      <c r="B14" s="206">
        <v>31.420894973893798</v>
      </c>
      <c r="C14" s="207"/>
    </row>
    <row r="15" spans="1:120" x14ac:dyDescent="0.3">
      <c r="A15" s="270" t="s">
        <v>667</v>
      </c>
      <c r="B15" s="206">
        <v>30.604270167230251</v>
      </c>
      <c r="C15" s="207"/>
    </row>
    <row r="16" spans="1:120" x14ac:dyDescent="0.3">
      <c r="A16" s="270" t="s">
        <v>668</v>
      </c>
      <c r="B16" s="206">
        <v>30.265307328267404</v>
      </c>
      <c r="C16" s="207"/>
    </row>
    <row r="17" spans="1:3" x14ac:dyDescent="0.3">
      <c r="A17" s="270" t="s">
        <v>669</v>
      </c>
      <c r="B17" s="206">
        <v>31.293990909535797</v>
      </c>
      <c r="C17" s="207"/>
    </row>
    <row r="18" spans="1:3" x14ac:dyDescent="0.3">
      <c r="A18" s="270" t="s">
        <v>670</v>
      </c>
      <c r="B18" s="206">
        <v>31.210941571167311</v>
      </c>
      <c r="C18" s="207"/>
    </row>
    <row r="19" spans="1:3" x14ac:dyDescent="0.3">
      <c r="A19" s="270" t="s">
        <v>671</v>
      </c>
      <c r="B19" s="206">
        <v>31.70219973372636</v>
      </c>
      <c r="C19" s="207"/>
    </row>
    <row r="20" spans="1:3" x14ac:dyDescent="0.3">
      <c r="A20" s="270" t="s">
        <v>672</v>
      </c>
      <c r="B20" s="206">
        <v>32.10249046652941</v>
      </c>
      <c r="C20" s="207"/>
    </row>
    <row r="21" spans="1:3" x14ac:dyDescent="0.3">
      <c r="A21" s="270" t="s">
        <v>673</v>
      </c>
      <c r="B21" s="206">
        <v>32.66603369661992</v>
      </c>
      <c r="C21" s="207"/>
    </row>
    <row r="22" spans="1:3" x14ac:dyDescent="0.3">
      <c r="A22" s="270" t="s">
        <v>674</v>
      </c>
      <c r="B22" s="206">
        <v>33.48980980069387</v>
      </c>
      <c r="C22" s="431">
        <f>(NI_overnight_trips[[#This Row],[Number of Overnight trips per 100 interviews]]-B10)/B10</f>
        <v>0.15978137091886485</v>
      </c>
    </row>
    <row r="23" spans="1:3" x14ac:dyDescent="0.3">
      <c r="A23" s="270" t="s">
        <v>675</v>
      </c>
      <c r="B23" s="206">
        <v>33.410060881163098</v>
      </c>
      <c r="C23" s="431">
        <f>(NI_overnight_trips[[#This Row],[Number of Overnight trips per 100 interviews]]-B11)/B11</f>
        <v>0.13246548588998683</v>
      </c>
    </row>
    <row r="24" spans="1:3" x14ac:dyDescent="0.3">
      <c r="A24" s="270" t="s">
        <v>676</v>
      </c>
      <c r="B24" s="206">
        <v>32.202979336098721</v>
      </c>
      <c r="C24" s="431">
        <f>(NI_overnight_trips[[#This Row],[Number of Overnight trips per 100 interviews]]-B12)/B12</f>
        <v>7.7198512522021548E-2</v>
      </c>
    </row>
    <row r="25" spans="1:3" x14ac:dyDescent="0.3">
      <c r="A25" s="270" t="s">
        <v>677</v>
      </c>
      <c r="B25" s="206">
        <v>32.495727643096465</v>
      </c>
      <c r="C25" s="431">
        <f>(NI_overnight_trips[[#This Row],[Number of Overnight trips per 100 interviews]]-B13)/B13</f>
        <v>6.6322963365346183E-2</v>
      </c>
    </row>
    <row r="26" spans="1:3" x14ac:dyDescent="0.3">
      <c r="A26" s="270" t="s">
        <v>678</v>
      </c>
      <c r="B26" s="206">
        <v>31.825967760533818</v>
      </c>
      <c r="C26" s="431">
        <f>(NI_overnight_trips[[#This Row],[Number of Overnight trips per 100 interviews]]-B14)/B14</f>
        <v>1.2891828414708624E-2</v>
      </c>
    </row>
    <row r="27" spans="1:3" x14ac:dyDescent="0.3">
      <c r="A27" s="270" t="s">
        <v>679</v>
      </c>
      <c r="B27" s="206">
        <v>32.099688178139132</v>
      </c>
      <c r="C27" s="431">
        <f>(NI_overnight_trips[[#This Row],[Number of Overnight trips per 100 interviews]]-B15)/B15</f>
        <v>4.8863050899024922E-2</v>
      </c>
    </row>
    <row r="28" spans="1:3" x14ac:dyDescent="0.3">
      <c r="A28" s="270" t="s">
        <v>680</v>
      </c>
      <c r="B28" s="206">
        <v>31.646249212041933</v>
      </c>
      <c r="C28" s="431">
        <f>(NI_overnight_trips[[#This Row],[Number of Overnight trips per 100 interviews]]-B16)/B16</f>
        <v>4.5627882406624277E-2</v>
      </c>
    </row>
    <row r="29" spans="1:3" x14ac:dyDescent="0.3">
      <c r="A29" s="270" t="s">
        <v>681</v>
      </c>
      <c r="B29" s="206">
        <v>30.7446793116663</v>
      </c>
      <c r="C29" s="431">
        <f>(NI_overnight_trips[[#This Row],[Number of Overnight trips per 100 interviews]]-B17)/B17</f>
        <v>-1.7553261246142721E-2</v>
      </c>
    </row>
    <row r="30" spans="1:3" x14ac:dyDescent="0.3">
      <c r="A30" s="270" t="s">
        <v>682</v>
      </c>
      <c r="B30" s="206">
        <v>30.438827497434595</v>
      </c>
      <c r="C30" s="431">
        <f>(NI_overnight_trips[[#This Row],[Number of Overnight trips per 100 interviews]]-B18)/B18</f>
        <v>-2.4738570349508316E-2</v>
      </c>
    </row>
    <row r="31" spans="1:3" x14ac:dyDescent="0.3">
      <c r="A31" s="270" t="s">
        <v>683</v>
      </c>
      <c r="B31" s="206">
        <v>30.411264792280367</v>
      </c>
      <c r="C31" s="431">
        <f>(NI_overnight_trips[[#This Row],[Number of Overnight trips per 100 interviews]]-B19)/B19</f>
        <v>-4.0720674031733926E-2</v>
      </c>
    </row>
    <row r="32" spans="1:3" x14ac:dyDescent="0.3">
      <c r="A32" s="270" t="s">
        <v>684</v>
      </c>
      <c r="B32" s="206">
        <v>30.190368397857831</v>
      </c>
      <c r="C32" s="431">
        <f>(NI_overnight_trips[[#This Row],[Number of Overnight trips per 100 interviews]]-B20)/B20</f>
        <v>-5.9563044514106746E-2</v>
      </c>
    </row>
    <row r="33" spans="1:3" x14ac:dyDescent="0.3">
      <c r="A33" s="270" t="s">
        <v>685</v>
      </c>
      <c r="B33" s="206">
        <v>29.788796722065619</v>
      </c>
      <c r="C33" s="431">
        <f>(NI_overnight_trips[[#This Row],[Number of Overnight trips per 100 interviews]]-B21)/B21</f>
        <v>-8.8080389595998579E-2</v>
      </c>
    </row>
    <row r="34" spans="1:3" x14ac:dyDescent="0.3">
      <c r="A34" s="270" t="s">
        <v>686</v>
      </c>
      <c r="B34" s="206">
        <v>28.934823832888316</v>
      </c>
      <c r="C34" s="431">
        <f>(NI_overnight_trips[[#This Row],[Number of Overnight trips per 100 interviews]]-B22)/B22</f>
        <v>-0.13601110292693211</v>
      </c>
    </row>
    <row r="35" spans="1:3" x14ac:dyDescent="0.3">
      <c r="A35" s="270" t="s">
        <v>687</v>
      </c>
      <c r="B35" s="206">
        <v>28.277204415180414</v>
      </c>
      <c r="C35" s="431">
        <f>(NI_overnight_trips[[#This Row],[Number of Overnight trips per 100 interviews]]-B23)/B23</f>
        <v>-0.15363205964334642</v>
      </c>
    </row>
    <row r="36" spans="1:3" x14ac:dyDescent="0.3">
      <c r="A36" s="270" t="s">
        <v>688</v>
      </c>
      <c r="B36" s="206">
        <v>29.089704415180417</v>
      </c>
      <c r="C36" s="431">
        <f>(NI_overnight_trips[[#This Row],[Number of Overnight trips per 100 interviews]]-B24)/B24</f>
        <v>-9.6676611453412997E-2</v>
      </c>
    </row>
    <row r="37" spans="1:3" x14ac:dyDescent="0.3">
      <c r="A37" s="270" t="s">
        <v>689</v>
      </c>
      <c r="B37" s="206">
        <v>28.162844603060535</v>
      </c>
      <c r="C37" s="431">
        <f>(NI_overnight_trips[[#This Row],[Number of Overnight trips per 100 interviews]]-B25)/B25</f>
        <v>-0.13333700625584938</v>
      </c>
    </row>
    <row r="38" spans="1:3" x14ac:dyDescent="0.3">
      <c r="A38" s="270" t="s">
        <v>690</v>
      </c>
      <c r="B38" s="206">
        <v>27.418259907634013</v>
      </c>
      <c r="C38" s="431">
        <f>(NI_overnight_trips[[#This Row],[Number of Overnight trips per 100 interviews]]-B26)/B26</f>
        <v>-0.13849407144707904</v>
      </c>
    </row>
    <row r="39" spans="1:3" x14ac:dyDescent="0.3">
      <c r="A39" s="270" t="s">
        <v>691</v>
      </c>
      <c r="B39" s="206">
        <v>26.846237985247122</v>
      </c>
      <c r="C39" s="431">
        <f>(NI_overnight_trips[[#This Row],[Number of Overnight trips per 100 interviews]]-B27)/B27</f>
        <v>-0.16366047432416403</v>
      </c>
    </row>
    <row r="40" spans="1:3" x14ac:dyDescent="0.3">
      <c r="A40" s="270" t="s">
        <v>692</v>
      </c>
      <c r="B40" s="206">
        <v>27.592080626100941</v>
      </c>
      <c r="C40" s="431">
        <f>(NI_overnight_trips[[#This Row],[Number of Overnight trips per 100 interviews]]-B28)/B28</f>
        <v>-0.12810897616259409</v>
      </c>
    </row>
    <row r="41" spans="1:3" x14ac:dyDescent="0.3">
      <c r="A41" s="270" t="s">
        <v>693</v>
      </c>
      <c r="B41" s="206">
        <v>28.039106299748745</v>
      </c>
      <c r="C41" s="431">
        <f>(NI_overnight_trips[[#This Row],[Number of Overnight trips per 100 interviews]]-B29)/B29</f>
        <v>-8.8001341126069388E-2</v>
      </c>
    </row>
    <row r="42" spans="1:3" x14ac:dyDescent="0.3">
      <c r="A42" s="270" t="s">
        <v>694</v>
      </c>
      <c r="B42" s="206">
        <v>28.734450224784037</v>
      </c>
      <c r="C42" s="431">
        <f>(NI_overnight_trips[[#This Row],[Number of Overnight trips per 100 interviews]]-B30)/B30</f>
        <v>-5.5993525795111632E-2</v>
      </c>
    </row>
    <row r="43" spans="1:3" x14ac:dyDescent="0.3">
      <c r="A43" s="270" t="s">
        <v>695</v>
      </c>
      <c r="B43" s="206">
        <v>28.550057078415264</v>
      </c>
      <c r="C43" s="431">
        <f>(NI_overnight_trips[[#This Row],[Number of Overnight trips per 100 interviews]]-B31)/B31</f>
        <v>-6.1201259683798276E-2</v>
      </c>
    </row>
    <row r="44" spans="1:3" x14ac:dyDescent="0.3">
      <c r="A44" s="270" t="s">
        <v>696</v>
      </c>
      <c r="B44" s="206">
        <v>28.230145540247037</v>
      </c>
      <c r="C44" s="431">
        <f>(NI_overnight_trips[[#This Row],[Number of Overnight trips per 100 interviews]]-B32)/B32</f>
        <v>-6.4928749188429349E-2</v>
      </c>
    </row>
    <row r="45" spans="1:3" x14ac:dyDescent="0.3">
      <c r="A45" s="270" t="s">
        <v>697</v>
      </c>
      <c r="B45" s="206">
        <v>28.179411743463106</v>
      </c>
      <c r="C45" s="431">
        <f>(NI_overnight_trips[[#This Row],[Number of Overnight trips per 100 interviews]]-B33)/B33</f>
        <v>-5.4026518547168591E-2</v>
      </c>
    </row>
    <row r="46" spans="1:3" x14ac:dyDescent="0.3">
      <c r="A46" s="270" t="s">
        <v>698</v>
      </c>
      <c r="B46" s="206">
        <v>28.161267284847792</v>
      </c>
      <c r="C46" s="431">
        <f>(NI_overnight_trips[[#This Row],[Number of Overnight trips per 100 interviews]]-B34)/B34</f>
        <v>-2.6734448169035446E-2</v>
      </c>
    </row>
    <row r="47" spans="1:3" x14ac:dyDescent="0.3">
      <c r="A47" s="270" t="s">
        <v>699</v>
      </c>
      <c r="B47" s="206">
        <v>28.177991829714671</v>
      </c>
      <c r="C47" s="431">
        <f>(NI_overnight_trips[[#This Row],[Number of Overnight trips per 100 interviews]]-B35)/B35</f>
        <v>-3.5085712154940434E-3</v>
      </c>
    </row>
    <row r="48" spans="1:3" x14ac:dyDescent="0.3">
      <c r="A48" s="270" t="s">
        <v>700</v>
      </c>
      <c r="B48" s="206">
        <v>28.098761630646479</v>
      </c>
      <c r="C48" s="431">
        <f>(NI_overnight_trips[[#This Row],[Number of Overnight trips per 100 interviews]]-B36)/B36</f>
        <v>-3.4065068877661635E-2</v>
      </c>
    </row>
    <row r="49" spans="1:3" x14ac:dyDescent="0.3">
      <c r="A49" s="270" t="s">
        <v>701</v>
      </c>
      <c r="B49" s="206">
        <v>28.703673874577834</v>
      </c>
      <c r="C49" s="431">
        <f>(NI_overnight_trips[[#This Row],[Number of Overnight trips per 100 interviews]]-B37)/B37</f>
        <v>1.9203645055745767E-2</v>
      </c>
    </row>
    <row r="50" spans="1:3" x14ac:dyDescent="0.3">
      <c r="A50" s="270" t="s">
        <v>702</v>
      </c>
      <c r="B50" s="206">
        <v>28.950579223823343</v>
      </c>
      <c r="C50" s="431">
        <f>(NI_overnight_trips[[#This Row],[Number of Overnight trips per 100 interviews]]-B38)/B38</f>
        <v>5.5886818541780958E-2</v>
      </c>
    </row>
    <row r="51" spans="1:3" x14ac:dyDescent="0.3">
      <c r="A51" s="270" t="s">
        <v>703</v>
      </c>
      <c r="B51" s="206">
        <v>30.171193337233611</v>
      </c>
      <c r="C51" s="431">
        <f>(NI_overnight_trips[[#This Row],[Number of Overnight trips per 100 interviews]]-B39)/B39</f>
        <v>0.12385181692174746</v>
      </c>
    </row>
    <row r="52" spans="1:3" x14ac:dyDescent="0.3">
      <c r="A52" s="270" t="s">
        <v>704</v>
      </c>
      <c r="B52" s="206">
        <v>30.01749644180877</v>
      </c>
      <c r="C52" s="431">
        <f>(NI_overnight_trips[[#This Row],[Number of Overnight trips per 100 interviews]]-B40)/B40</f>
        <v>8.7902606859356913E-2</v>
      </c>
    </row>
    <row r="53" spans="1:3" x14ac:dyDescent="0.3">
      <c r="A53" s="270" t="s">
        <v>705</v>
      </c>
      <c r="B53" s="206">
        <v>29.980484115995637</v>
      </c>
      <c r="C53" s="431">
        <f>(NI_overnight_trips[[#This Row],[Number of Overnight trips per 100 interviews]]-B41)/B41</f>
        <v>6.9238220201914488E-2</v>
      </c>
    </row>
    <row r="54" spans="1:3" x14ac:dyDescent="0.3">
      <c r="A54" s="270" t="s">
        <v>706</v>
      </c>
      <c r="B54" s="206">
        <v>29.210364538471879</v>
      </c>
      <c r="C54" s="431">
        <f>(NI_overnight_trips[[#This Row],[Number of Overnight trips per 100 interviews]]-B42)/B42</f>
        <v>1.6562499368000985E-2</v>
      </c>
    </row>
    <row r="55" spans="1:3" x14ac:dyDescent="0.3">
      <c r="A55" s="270" t="s">
        <v>707</v>
      </c>
      <c r="B55" s="206">
        <v>29.460001430265631</v>
      </c>
      <c r="C55" s="431">
        <f>(NI_overnight_trips[[#This Row],[Number of Overnight trips per 100 interviews]]-B43)/B43</f>
        <v>3.1871892562285391E-2</v>
      </c>
    </row>
    <row r="56" spans="1:3" x14ac:dyDescent="0.3">
      <c r="A56" s="270" t="s">
        <v>708</v>
      </c>
      <c r="B56" s="206">
        <v>29.96236549645948</v>
      </c>
      <c r="C56" s="431">
        <f>(NI_overnight_trips[[#This Row],[Number of Overnight trips per 100 interviews]]-B44)/B44</f>
        <v>6.1360645617035837E-2</v>
      </c>
    </row>
    <row r="57" spans="1:3" x14ac:dyDescent="0.3">
      <c r="A57" s="270" t="s">
        <v>709</v>
      </c>
      <c r="B57" s="206">
        <v>30.455373060262065</v>
      </c>
      <c r="C57" s="431">
        <f>(NI_overnight_trips[[#This Row],[Number of Overnight trips per 100 interviews]]-B45)/B45</f>
        <v>8.0766814350797203E-2</v>
      </c>
    </row>
    <row r="58" spans="1:3" x14ac:dyDescent="0.3">
      <c r="A58" s="270" t="s">
        <v>710</v>
      </c>
      <c r="B58" s="206">
        <v>30.829640491458417</v>
      </c>
      <c r="C58" s="431">
        <f>(NI_overnight_trips[[#This Row],[Number of Overnight trips per 100 interviews]]-B46)/B46</f>
        <v>9.4753307073163789E-2</v>
      </c>
    </row>
    <row r="59" spans="1:3" x14ac:dyDescent="0.3">
      <c r="A59" s="270" t="s">
        <v>711</v>
      </c>
      <c r="B59" s="206">
        <v>30.494452929056482</v>
      </c>
      <c r="C59" s="431">
        <f>(NI_overnight_trips[[#This Row],[Number of Overnight trips per 100 interviews]]-B47)/B47</f>
        <v>8.2208168464972822E-2</v>
      </c>
    </row>
    <row r="60" spans="1:3" x14ac:dyDescent="0.3">
      <c r="A60" s="270" t="s">
        <v>712</v>
      </c>
      <c r="B60" s="206">
        <v>30.082114372685158</v>
      </c>
      <c r="C60" s="431">
        <f>(NI_overnight_trips[[#This Row],[Number of Overnight trips per 100 interviews]]-B48)/B48</f>
        <v>7.0585058804708889E-2</v>
      </c>
    </row>
    <row r="61" spans="1:3" x14ac:dyDescent="0.3">
      <c r="A61" s="270" t="s">
        <v>713</v>
      </c>
      <c r="B61" s="206">
        <v>30.42980883771288</v>
      </c>
      <c r="C61" s="431">
        <f>(NI_overnight_trips[[#This Row],[Number of Overnight trips per 100 interviews]]-B49)/B49</f>
        <v>6.0136377338924636E-2</v>
      </c>
    </row>
    <row r="62" spans="1:3" x14ac:dyDescent="0.3">
      <c r="A62" s="270" t="s">
        <v>714</v>
      </c>
      <c r="B62" s="206">
        <v>30.597326517859237</v>
      </c>
      <c r="C62" s="431">
        <f>(NI_overnight_trips[[#This Row],[Number of Overnight trips per 100 interviews]]-B50)/B50</f>
        <v>5.6881324594735244E-2</v>
      </c>
    </row>
    <row r="63" spans="1:3" x14ac:dyDescent="0.3">
      <c r="A63" s="270" t="s">
        <v>715</v>
      </c>
      <c r="B63" s="206">
        <v>29.523100264267114</v>
      </c>
      <c r="C63" s="431">
        <f>(NI_overnight_trips[[#This Row],[Number of Overnight trips per 100 interviews]]-B51)/B51</f>
        <v>-2.148052500683487E-2</v>
      </c>
    </row>
    <row r="64" spans="1:3" x14ac:dyDescent="0.3">
      <c r="A64" s="270" t="s">
        <v>716</v>
      </c>
      <c r="B64" s="206">
        <v>29.077557463813591</v>
      </c>
      <c r="C64" s="431">
        <f>(NI_overnight_trips[[#This Row],[Number of Overnight trips per 100 interviews]]-B52)/B52</f>
        <v>-3.1313037042157189E-2</v>
      </c>
    </row>
    <row r="65" spans="1:3" x14ac:dyDescent="0.3">
      <c r="A65" s="270" t="s">
        <v>717</v>
      </c>
      <c r="B65" s="206">
        <v>28.781961417896213</v>
      </c>
      <c r="C65" s="431">
        <f>(NI_overnight_trips[[#This Row],[Number of Overnight trips per 100 interviews]]-B53)/B53</f>
        <v>-3.9976762665415742E-2</v>
      </c>
    </row>
    <row r="66" spans="1:3" x14ac:dyDescent="0.3">
      <c r="A66" s="270" t="s">
        <v>718</v>
      </c>
      <c r="B66" s="206">
        <v>29.070327689992993</v>
      </c>
      <c r="C66" s="431">
        <f>(NI_overnight_trips[[#This Row],[Number of Overnight trips per 100 interviews]]-B54)/B54</f>
        <v>-4.7940808234162345E-3</v>
      </c>
    </row>
    <row r="67" spans="1:3" x14ac:dyDescent="0.3">
      <c r="A67" s="270" t="s">
        <v>719</v>
      </c>
      <c r="B67" s="206">
        <v>29.394531445569299</v>
      </c>
      <c r="C67" s="431">
        <f>(NI_overnight_trips[[#This Row],[Number of Overnight trips per 100 interviews]]-B55)/B55</f>
        <v>-2.2223347426273865E-3</v>
      </c>
    </row>
    <row r="68" spans="1:3" x14ac:dyDescent="0.3">
      <c r="A68" s="270" t="s">
        <v>720</v>
      </c>
      <c r="B68" s="206">
        <v>29.303437807990925</v>
      </c>
      <c r="C68" s="431">
        <f>(NI_overnight_trips[[#This Row],[Number of Overnight trips per 100 interviews]]-B56)/B56</f>
        <v>-2.1991844687510333E-2</v>
      </c>
    </row>
    <row r="69" spans="1:3" x14ac:dyDescent="0.3">
      <c r="A69" s="270" t="s">
        <v>721</v>
      </c>
      <c r="B69" s="206">
        <v>29.124130513941992</v>
      </c>
      <c r="C69" s="431">
        <f>(NI_overnight_trips[[#This Row],[Number of Overnight trips per 100 interviews]]-B57)/B57</f>
        <v>-4.3711253961195705E-2</v>
      </c>
    </row>
    <row r="70" spans="1:3" x14ac:dyDescent="0.3">
      <c r="A70" s="270" t="s">
        <v>722</v>
      </c>
      <c r="B70" s="206">
        <v>29.049516662422313</v>
      </c>
      <c r="C70" s="431">
        <f>(NI_overnight_trips[[#This Row],[Number of Overnight trips per 100 interviews]]-B58)/B58</f>
        <v>-5.7740661281123276E-2</v>
      </c>
    </row>
    <row r="71" spans="1:3" x14ac:dyDescent="0.3">
      <c r="A71" s="270" t="s">
        <v>723</v>
      </c>
      <c r="B71" s="206">
        <v>29.591522082476512</v>
      </c>
      <c r="C71" s="431">
        <f>(NI_overnight_trips[[#This Row],[Number of Overnight trips per 100 interviews]]-B59)/B59</f>
        <v>-2.9609675198324911E-2</v>
      </c>
    </row>
    <row r="72" spans="1:3" x14ac:dyDescent="0.3">
      <c r="A72" s="270" t="s">
        <v>724</v>
      </c>
      <c r="B72" s="206">
        <v>30.069920923177907</v>
      </c>
      <c r="C72" s="431">
        <f>(NI_overnight_trips[[#This Row],[Number of Overnight trips per 100 interviews]]-B60)/B60</f>
        <v>-4.0533884540784279E-4</v>
      </c>
    </row>
    <row r="73" spans="1:3" x14ac:dyDescent="0.3">
      <c r="A73" s="270" t="s">
        <v>725</v>
      </c>
      <c r="B73" s="206">
        <v>29.771637162127046</v>
      </c>
      <c r="C73" s="431">
        <f>(NI_overnight_trips[[#This Row],[Number of Overnight trips per 100 interviews]]-B61)/B61</f>
        <v>-2.1629175493542218E-2</v>
      </c>
    </row>
    <row r="74" spans="1:3" x14ac:dyDescent="0.3">
      <c r="A74" s="270" t="s">
        <v>726</v>
      </c>
      <c r="B74" s="206">
        <v>29.911123775554977</v>
      </c>
      <c r="C74" s="431">
        <f>(NI_overnight_trips[[#This Row],[Number of Overnight trips per 100 interviews]]-B62)/B62</f>
        <v>-2.2426885626877675E-2</v>
      </c>
    </row>
    <row r="75" spans="1:3" x14ac:dyDescent="0.3">
      <c r="A75" s="270" t="s">
        <v>727</v>
      </c>
      <c r="B75" s="206">
        <v>30.556495345396627</v>
      </c>
      <c r="C75" s="431">
        <f>(NI_overnight_trips[[#This Row],[Number of Overnight trips per 100 interviews]]-B63)/B63</f>
        <v>3.5002932343804971E-2</v>
      </c>
    </row>
    <row r="76" spans="1:3" x14ac:dyDescent="0.3">
      <c r="A76" s="270" t="s">
        <v>728</v>
      </c>
      <c r="B76" s="206">
        <v>30.892115177548003</v>
      </c>
      <c r="C76" s="431">
        <f>(NI_overnight_trips[[#This Row],[Number of Overnight trips per 100 interviews]]-B64)/B64</f>
        <v>6.2404062514280698E-2</v>
      </c>
    </row>
    <row r="77" spans="1:3" x14ac:dyDescent="0.3">
      <c r="A77" s="270" t="s">
        <v>729</v>
      </c>
      <c r="B77" s="206">
        <v>30.995343405776225</v>
      </c>
      <c r="C77" s="431">
        <f>(NI_overnight_trips[[#This Row],[Number of Overnight trips per 100 interviews]]-B65)/B65</f>
        <v>7.6901707835094354E-2</v>
      </c>
    </row>
    <row r="78" spans="1:3" x14ac:dyDescent="0.3">
      <c r="A78" s="270" t="s">
        <v>730</v>
      </c>
      <c r="B78" s="206">
        <v>31.148719552198983</v>
      </c>
      <c r="C78" s="431">
        <f>(NI_overnight_trips[[#This Row],[Number of Overnight trips per 100 interviews]]-B66)/B66</f>
        <v>7.1495302164118507E-2</v>
      </c>
    </row>
    <row r="79" spans="1:3" x14ac:dyDescent="0.3">
      <c r="A79" s="270" t="s">
        <v>731</v>
      </c>
      <c r="B79" s="206">
        <v>30.882893321742529</v>
      </c>
      <c r="C79" s="431">
        <f>(NI_overnight_trips[[#This Row],[Number of Overnight trips per 100 interviews]]-B67)/B67</f>
        <v>5.0633971796055735E-2</v>
      </c>
    </row>
    <row r="80" spans="1:3" x14ac:dyDescent="0.3">
      <c r="A80" s="270" t="s">
        <v>732</v>
      </c>
      <c r="B80" s="206">
        <v>31.129860493108925</v>
      </c>
      <c r="C80" s="431">
        <f>(NI_overnight_trips[[#This Row],[Number of Overnight trips per 100 interviews]]-B68)/B68</f>
        <v>6.2327932206641734E-2</v>
      </c>
    </row>
    <row r="81" spans="1:3" x14ac:dyDescent="0.3">
      <c r="A81" s="270" t="s">
        <v>733</v>
      </c>
      <c r="B81" s="206">
        <v>31.102643226828832</v>
      </c>
      <c r="C81" s="431">
        <f>(NI_overnight_trips[[#This Row],[Number of Overnight trips per 100 interviews]]-B69)/B69</f>
        <v>6.7933795034317235E-2</v>
      </c>
    </row>
    <row r="82" spans="1:3" x14ac:dyDescent="0.3">
      <c r="A82" s="270" t="s">
        <v>734</v>
      </c>
      <c r="B82" s="206">
        <v>30.582995530351866</v>
      </c>
      <c r="C82" s="431">
        <f>(NI_overnight_trips[[#This Row],[Number of Overnight trips per 100 interviews]]-B70)/B70</f>
        <v>5.2788446904289479E-2</v>
      </c>
    </row>
    <row r="83" spans="1:3" x14ac:dyDescent="0.3">
      <c r="A83" s="270" t="s">
        <v>735</v>
      </c>
      <c r="B83" s="206">
        <v>28.678277619536395</v>
      </c>
      <c r="C83" s="431">
        <f>(NI_overnight_trips[[#This Row],[Number of Overnight trips per 100 interviews]]-B71)/B71</f>
        <v>-3.0861692764392188E-2</v>
      </c>
    </row>
    <row r="84" spans="1:3" x14ac:dyDescent="0.3">
      <c r="A84" s="270" t="s">
        <v>736</v>
      </c>
      <c r="B84" s="206">
        <v>25.875522876740277</v>
      </c>
      <c r="C84" s="431">
        <f>(NI_overnight_trips[[#This Row],[Number of Overnight trips per 100 interviews]]-B72)/B72</f>
        <v>-0.13948816350908946</v>
      </c>
    </row>
    <row r="85" spans="1:3" x14ac:dyDescent="0.3">
      <c r="A85" s="270" t="s">
        <v>737</v>
      </c>
      <c r="B85" s="206">
        <v>23.364096574516456</v>
      </c>
      <c r="C85" s="431">
        <f>(NI_overnight_trips[[#This Row],[Number of Overnight trips per 100 interviews]]-B73)/B73</f>
        <v>-0.21522298396682465</v>
      </c>
    </row>
    <row r="86" spans="1:3" x14ac:dyDescent="0.3">
      <c r="A86" s="270" t="s">
        <v>738</v>
      </c>
      <c r="B86" s="206">
        <v>20.677154304534319</v>
      </c>
      <c r="C86" s="431">
        <f>(NI_overnight_trips[[#This Row],[Number of Overnight trips per 100 interviews]]-B74)/B74</f>
        <v>-0.30871355888564667</v>
      </c>
    </row>
    <row r="87" spans="1:3" x14ac:dyDescent="0.3">
      <c r="A87" s="270" t="s">
        <v>739</v>
      </c>
      <c r="B87" s="206">
        <v>18.468226650176515</v>
      </c>
      <c r="C87" s="431">
        <f>(NI_overnight_trips[[#This Row],[Number of Overnight trips per 100 interviews]]-B75)/B75</f>
        <v>-0.39560389889546754</v>
      </c>
    </row>
    <row r="88" spans="1:3" x14ac:dyDescent="0.3">
      <c r="A88" s="270" t="s">
        <v>740</v>
      </c>
      <c r="B88" s="206">
        <v>17.16755934070088</v>
      </c>
      <c r="C88" s="431">
        <f>(NI_overnight_trips[[#This Row],[Number of Overnight trips per 100 interviews]]-B76)/B76</f>
        <v>-0.44427374940068709</v>
      </c>
    </row>
    <row r="89" spans="1:3" x14ac:dyDescent="0.3">
      <c r="A89" s="270" t="s">
        <v>741</v>
      </c>
      <c r="B89" s="206">
        <v>15.614443725085266</v>
      </c>
      <c r="C89" s="431">
        <f>(NI_overnight_trips[[#This Row],[Number of Overnight trips per 100 interviews]]-B77)/B77</f>
        <v>-0.49623259466209391</v>
      </c>
    </row>
    <row r="90" spans="1:3" x14ac:dyDescent="0.3">
      <c r="A90" s="270" t="s">
        <v>742</v>
      </c>
      <c r="B90" s="206">
        <v>13.966628436585568</v>
      </c>
      <c r="C90" s="431">
        <f>(NI_overnight_trips[[#This Row],[Number of Overnight trips per 100 interviews]]-B78)/B78</f>
        <v>-0.55161468473269637</v>
      </c>
    </row>
    <row r="91" spans="1:3" x14ac:dyDescent="0.3">
      <c r="A91" s="270" t="s">
        <v>743</v>
      </c>
      <c r="B91" s="206">
        <v>12.446740381327738</v>
      </c>
      <c r="C91" s="431">
        <f>(NI_overnight_trips[[#This Row],[Number of Overnight trips per 100 interviews]]-B79)/B79</f>
        <v>-0.59696974465262165</v>
      </c>
    </row>
    <row r="92" spans="1:3" x14ac:dyDescent="0.3">
      <c r="A92" s="270" t="s">
        <v>744</v>
      </c>
      <c r="B92" s="206">
        <v>10.675618620589363</v>
      </c>
      <c r="C92" s="431">
        <f>(NI_overnight_trips[[#This Row],[Number of Overnight trips per 100 interviews]]-B80)/B80</f>
        <v>-0.65706179046473467</v>
      </c>
    </row>
    <row r="93" spans="1:3" x14ac:dyDescent="0.3">
      <c r="A93" s="270" t="s">
        <v>745</v>
      </c>
      <c r="B93" s="206">
        <v>8.9014897694836854</v>
      </c>
      <c r="C93" s="431">
        <f>(NI_overnight_trips[[#This Row],[Number of Overnight trips per 100 interviews]]-B81)/B81</f>
        <v>-0.71380278825288557</v>
      </c>
    </row>
    <row r="94" spans="1:3" s="102" customFormat="1" x14ac:dyDescent="0.3">
      <c r="A94" s="357" t="s">
        <v>746</v>
      </c>
      <c r="B94" s="352">
        <v>7.0761040371163331</v>
      </c>
      <c r="C94" s="431">
        <f>(NI_overnight_trips[[#This Row],[Number of Overnight trips per 100 interviews]]-B82)/B82</f>
        <v>-0.76862619523016618</v>
      </c>
    </row>
    <row r="95" spans="1:3" s="102" customFormat="1" x14ac:dyDescent="0.3">
      <c r="A95" s="357" t="s">
        <v>747</v>
      </c>
      <c r="B95" s="352">
        <v>7.1329222189345165</v>
      </c>
      <c r="C95" s="431">
        <f>(NI_overnight_trips[[#This Row],[Number of Overnight trips per 100 interviews]]-B83)/B83</f>
        <v>-0.75127787262665369</v>
      </c>
    </row>
    <row r="96" spans="1:3" s="102" customFormat="1" x14ac:dyDescent="0.3">
      <c r="A96" s="357" t="s">
        <v>748</v>
      </c>
      <c r="B96" s="352">
        <v>8.0577416755231344</v>
      </c>
      <c r="C96" s="431">
        <f>(NI_overnight_trips[[#This Row],[Number of Overnight trips per 100 interviews]]-B84)/B84</f>
        <v>-0.68859598648859366</v>
      </c>
    </row>
    <row r="97" spans="1:3" x14ac:dyDescent="0.3">
      <c r="A97" s="270" t="s">
        <v>1078</v>
      </c>
      <c r="B97" s="206">
        <v>10.08442950793386</v>
      </c>
      <c r="C97" s="431">
        <f>(NI_overnight_trips[[#This Row],[Number of Overnight trips per 100 interviews]]-B85)/B85</f>
        <v>-0.56837922340497904</v>
      </c>
    </row>
    <row r="98" spans="1:3" x14ac:dyDescent="0.3">
      <c r="A98" s="270" t="s">
        <v>762</v>
      </c>
      <c r="B98" s="206">
        <v>13.140495746436745</v>
      </c>
      <c r="C98" s="431">
        <f>(NI_overnight_trips[[#This Row],[Number of Overnight trips per 100 interviews]]-B86)/B86</f>
        <v>-0.3644920595502279</v>
      </c>
    </row>
    <row r="99" spans="1:3" x14ac:dyDescent="0.3">
      <c r="A99" s="270" t="s">
        <v>775</v>
      </c>
      <c r="B99" s="206">
        <v>14.970857169119132</v>
      </c>
      <c r="C99" s="431">
        <f>(NI_overnight_trips[[#This Row],[Number of Overnight trips per 100 interviews]]-B87)/B87</f>
        <v>-0.18937224170486106</v>
      </c>
    </row>
    <row r="100" spans="1:3" x14ac:dyDescent="0.3">
      <c r="A100" s="270" t="s">
        <v>1074</v>
      </c>
      <c r="B100" s="206">
        <v>16.353913021867708</v>
      </c>
      <c r="C100" s="431">
        <f>(NI_overnight_trips[[#This Row],[Number of Overnight trips per 100 interviews]]-B88)/B88</f>
        <v>-4.7394408412160118E-2</v>
      </c>
    </row>
    <row r="101" spans="1:3" x14ac:dyDescent="0.3">
      <c r="A101" s="270" t="s">
        <v>1075</v>
      </c>
      <c r="B101" s="206">
        <v>17.238193914910287</v>
      </c>
      <c r="C101" s="431">
        <f>(NI_overnight_trips[[#This Row],[Number of Overnight trips per 100 interviews]]-B89)/B89</f>
        <v>0.10399026813977351</v>
      </c>
    </row>
    <row r="102" spans="1:3" x14ac:dyDescent="0.3">
      <c r="A102" s="613" t="s">
        <v>1110</v>
      </c>
      <c r="B102" s="589">
        <v>19</v>
      </c>
      <c r="C102" s="431">
        <f>(NI_overnight_trips[[#This Row],[Number of Overnight trips per 100 interviews]]-B90)/B90</f>
        <v>0.36038558527335923</v>
      </c>
    </row>
    <row r="103" spans="1:3" x14ac:dyDescent="0.3">
      <c r="A103" s="613" t="s">
        <v>1111</v>
      </c>
      <c r="B103" s="589">
        <v>19</v>
      </c>
      <c r="C103" s="431">
        <f>(NI_overnight_trips[[#This Row],[Number of Overnight trips per 100 interviews]]-B91)/B91</f>
        <v>0.52650408202482357</v>
      </c>
    </row>
    <row r="104" spans="1:3" x14ac:dyDescent="0.3">
      <c r="A104" s="547" t="s">
        <v>1179</v>
      </c>
      <c r="B104" s="627">
        <v>20.49179824245406</v>
      </c>
      <c r="C104" s="431">
        <f>(NI_overnight_trips[[#This Row],[Number of Overnight trips per 100 interviews]]-B92)/B92</f>
        <v>0.91949515721111252</v>
      </c>
    </row>
    <row r="105" spans="1:3" x14ac:dyDescent="0.3">
      <c r="A105" s="547" t="s">
        <v>1184</v>
      </c>
      <c r="B105" s="627">
        <v>22.126915105502153</v>
      </c>
      <c r="C105" s="431">
        <f>(NI_overnight_trips[[#This Row],[Number of Overnight trips per 100 interviews]]-B93)/B93</f>
        <v>1.4857541466101785</v>
      </c>
    </row>
    <row r="106" spans="1:3" x14ac:dyDescent="0.3">
      <c r="A106" s="547" t="s">
        <v>1185</v>
      </c>
      <c r="B106" s="627">
        <v>23.961966479613405</v>
      </c>
      <c r="C106" s="431">
        <f>(NI_overnight_trips[[#This Row],[Number of Overnight trips per 100 interviews]]-B94)/B94</f>
        <v>2.3863219582309068</v>
      </c>
    </row>
    <row r="107" spans="1:3" x14ac:dyDescent="0.3">
      <c r="A107" s="547" t="s">
        <v>1296</v>
      </c>
      <c r="B107" s="627">
        <v>25.439892289435768</v>
      </c>
      <c r="C107" s="431">
        <f>(NI_overnight_trips[[#This Row],[Number of Overnight trips per 100 interviews]]-B95)/B95</f>
        <v>2.5665455907965673</v>
      </c>
    </row>
    <row r="108" spans="1:3" x14ac:dyDescent="0.3">
      <c r="A108" s="547" t="s">
        <v>1346</v>
      </c>
      <c r="B108" s="627">
        <v>26.621254115673914</v>
      </c>
      <c r="C108" s="431">
        <f>(NI_overnight_trips[[#This Row],[Number of Overnight trips per 100 interviews]]-B96)/B96</f>
        <v>2.3038108179294019</v>
      </c>
    </row>
    <row r="109" spans="1:3" x14ac:dyDescent="0.3">
      <c r="A109" s="547" t="s">
        <v>1379</v>
      </c>
      <c r="B109" s="627">
        <v>26.568052628046203</v>
      </c>
      <c r="C109" s="431">
        <f>(NI_overnight_trips[[#This Row],[Number of Overnight trips per 100 interviews]]-B97)/B97</f>
        <v>1.6345617872725429</v>
      </c>
    </row>
    <row r="110" spans="1:3" x14ac:dyDescent="0.3">
      <c r="A110" s="547" t="s">
        <v>1383</v>
      </c>
      <c r="B110" s="627">
        <v>25.738473650875033</v>
      </c>
      <c r="C110" s="431">
        <f>(NI_overnight_trips[[#This Row],[Number of Overnight trips per 100 interviews]]-B98)/B98</f>
        <v>0.9587140506365166</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8"/>
  <sheetViews>
    <sheetView showGridLines="0" workbookViewId="0">
      <selection activeCell="A7" sqref="A7"/>
    </sheetView>
  </sheetViews>
  <sheetFormatPr defaultRowHeight="14.5" x14ac:dyDescent="0.35"/>
  <sheetData>
    <row r="1" spans="1:120" s="100" customFormat="1" ht="28.5" customHeight="1" thickBot="1" x14ac:dyDescent="0.4">
      <c r="A1" s="255" t="s">
        <v>1092</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526</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524</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100" customFormat="1" ht="28.5" customHeight="1" x14ac:dyDescent="0.3">
      <c r="A5" s="213" t="s">
        <v>525</v>
      </c>
      <c r="B5" s="264"/>
      <c r="C5" s="251"/>
      <c r="D5" s="264"/>
      <c r="E5" s="251"/>
      <c r="F5" s="264"/>
      <c r="G5" s="251"/>
      <c r="H5" s="264"/>
      <c r="I5" s="251"/>
      <c r="J5" s="264"/>
      <c r="K5" s="251"/>
      <c r="L5" s="264"/>
      <c r="M5" s="251"/>
      <c r="N5" s="264"/>
      <c r="O5" s="251"/>
      <c r="P5" s="239"/>
      <c r="Q5" s="239"/>
      <c r="R5" s="239"/>
      <c r="S5" s="239"/>
      <c r="T5" s="239"/>
      <c r="U5" s="239"/>
      <c r="V5" s="23"/>
      <c r="W5" s="23"/>
      <c r="X5" s="23"/>
      <c r="Y5" s="23"/>
    </row>
    <row r="6" spans="1:120" s="100" customFormat="1" ht="28.5" customHeight="1" x14ac:dyDescent="0.3">
      <c r="A6" s="213" t="s">
        <v>1384</v>
      </c>
      <c r="B6" s="264"/>
      <c r="C6" s="251"/>
      <c r="D6" s="264"/>
      <c r="E6" s="251"/>
      <c r="F6" s="264"/>
      <c r="G6" s="251"/>
      <c r="H6" s="264"/>
      <c r="I6" s="251"/>
      <c r="J6" s="264"/>
      <c r="K6" s="251"/>
      <c r="L6" s="264"/>
      <c r="M6" s="251"/>
      <c r="N6" s="264"/>
      <c r="O6" s="251"/>
      <c r="P6" s="239"/>
      <c r="Q6" s="239"/>
      <c r="R6" s="239"/>
      <c r="S6" s="239"/>
      <c r="T6" s="239"/>
      <c r="U6" s="239"/>
      <c r="V6" s="23"/>
      <c r="W6" s="23"/>
      <c r="X6" s="23"/>
      <c r="Y6" s="23"/>
    </row>
    <row r="7" spans="1:120" s="100" customFormat="1" ht="28.5" customHeight="1" x14ac:dyDescent="0.3">
      <c r="A7" s="213" t="s">
        <v>784</v>
      </c>
      <c r="B7" s="264"/>
      <c r="C7" s="251"/>
      <c r="D7" s="264"/>
      <c r="E7" s="251"/>
      <c r="F7" s="264"/>
      <c r="G7" s="251"/>
      <c r="H7" s="264"/>
      <c r="I7" s="251"/>
      <c r="J7" s="264"/>
      <c r="K7" s="251"/>
      <c r="L7" s="264"/>
      <c r="M7" s="251"/>
      <c r="N7" s="264"/>
      <c r="O7" s="251"/>
      <c r="P7" s="239"/>
      <c r="Q7" s="239"/>
      <c r="R7" s="239"/>
      <c r="S7" s="239"/>
      <c r="T7" s="239"/>
      <c r="U7" s="239"/>
      <c r="V7" s="23"/>
      <c r="W7" s="23"/>
      <c r="X7" s="23"/>
      <c r="Y7" s="23"/>
    </row>
    <row r="8" spans="1:120" s="112" customFormat="1" ht="24.65" customHeight="1" x14ac:dyDescent="0.35">
      <c r="A8" s="104" t="s">
        <v>97</v>
      </c>
    </row>
  </sheetData>
  <hyperlinks>
    <hyperlink ref="A8" location="Contents!A1" display="&lt;&lt; link back to contents &gt;&g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zoomScale="70" zoomScaleNormal="70" workbookViewId="0">
      <selection activeCell="A3" sqref="A3:A8"/>
    </sheetView>
  </sheetViews>
  <sheetFormatPr defaultColWidth="8.7265625" defaultRowHeight="15.5" x14ac:dyDescent="0.35"/>
  <cols>
    <col min="1" max="1" width="187.81640625" style="112" customWidth="1"/>
    <col min="2" max="16384" width="8.7265625" style="112"/>
  </cols>
  <sheetData>
    <row r="1" spans="1:26" s="100" customFormat="1" ht="36.65" customHeight="1" thickBot="1" x14ac:dyDescent="0.4">
      <c r="A1" s="255" t="s">
        <v>1534</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26" s="100" customFormat="1" ht="36.65" customHeight="1" thickTop="1" x14ac:dyDescent="0.35">
      <c r="A2" s="172" t="s">
        <v>1361</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26" ht="36.65" customHeight="1" x14ac:dyDescent="0.35">
      <c r="A3" s="112" t="s">
        <v>1576</v>
      </c>
    </row>
    <row r="4" spans="1:26" ht="36.65" customHeight="1" x14ac:dyDescent="0.35">
      <c r="A4" s="112" t="s">
        <v>1577</v>
      </c>
    </row>
    <row r="5" spans="1:26" ht="36.65" customHeight="1" x14ac:dyDescent="0.35">
      <c r="A5" s="112" t="s">
        <v>1578</v>
      </c>
    </row>
    <row r="6" spans="1:26" ht="36.65" customHeight="1" x14ac:dyDescent="0.35">
      <c r="A6" s="112" t="s">
        <v>1579</v>
      </c>
    </row>
    <row r="7" spans="1:26" ht="36.65" customHeight="1" x14ac:dyDescent="0.35">
      <c r="A7" s="112" t="s">
        <v>1580</v>
      </c>
    </row>
    <row r="8" spans="1:26" ht="36.65" customHeight="1" x14ac:dyDescent="0.35">
      <c r="A8" s="112" t="s">
        <v>1581</v>
      </c>
    </row>
    <row r="9" spans="1:26" ht="36.65" customHeight="1" x14ac:dyDescent="0.35">
      <c r="A9" s="6" t="s">
        <v>97</v>
      </c>
    </row>
  </sheetData>
  <hyperlinks>
    <hyperlink ref="A9" location="Contents!A1" display="&lt;&lt; link back to contents &gt;&gt;"/>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10"/>
  <sheetViews>
    <sheetView topLeftCell="A100" workbookViewId="0">
      <selection activeCell="G115" sqref="G115"/>
    </sheetView>
  </sheetViews>
  <sheetFormatPr defaultColWidth="8.7265625" defaultRowHeight="14" x14ac:dyDescent="0.3"/>
  <cols>
    <col min="1" max="1" width="25.54296875" style="25" customWidth="1"/>
    <col min="2" max="13" width="18.1796875" style="156" customWidth="1"/>
    <col min="14" max="21" width="18.1796875" style="25" customWidth="1"/>
    <col min="22" max="25" width="11.1796875" style="25" customWidth="1"/>
    <col min="26" max="44" width="10.1796875" style="25" bestFit="1" customWidth="1"/>
    <col min="45" max="56" width="9.54296875" style="25" bestFit="1" customWidth="1"/>
    <col min="57" max="57" width="10.1796875" style="25" bestFit="1" customWidth="1"/>
    <col min="58" max="59" width="9.54296875" style="25" bestFit="1" customWidth="1"/>
    <col min="60" max="68" width="10.1796875" style="25" bestFit="1" customWidth="1"/>
    <col min="69" max="70" width="9.54296875" style="25" bestFit="1" customWidth="1"/>
    <col min="71" max="86" width="10.1796875" style="25" bestFit="1" customWidth="1"/>
    <col min="87" max="16384" width="8.7265625" style="25"/>
  </cols>
  <sheetData>
    <row r="1" spans="1:125" s="100" customFormat="1" ht="28.5" customHeight="1" thickBot="1" x14ac:dyDescent="0.4">
      <c r="A1" s="255" t="s">
        <v>1093</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523</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524</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00" customFormat="1" ht="28.5" customHeight="1" x14ac:dyDescent="0.3">
      <c r="A5" s="213" t="s">
        <v>525</v>
      </c>
      <c r="B5" s="264"/>
      <c r="C5" s="264"/>
      <c r="D5" s="251"/>
      <c r="E5" s="251"/>
      <c r="F5" s="264"/>
      <c r="G5" s="264"/>
      <c r="H5" s="251"/>
      <c r="I5" s="251"/>
      <c r="J5" s="264"/>
      <c r="K5" s="264"/>
      <c r="L5" s="251"/>
      <c r="M5" s="264"/>
      <c r="N5" s="251"/>
      <c r="O5" s="264"/>
      <c r="P5" s="251"/>
      <c r="Q5" s="264"/>
      <c r="R5" s="251"/>
      <c r="S5" s="264"/>
      <c r="T5" s="251"/>
      <c r="U5" s="239"/>
      <c r="V5" s="239"/>
      <c r="W5" s="239"/>
      <c r="X5" s="239"/>
      <c r="Y5" s="239"/>
      <c r="Z5" s="239"/>
      <c r="AA5" s="23"/>
      <c r="AB5" s="23"/>
      <c r="AC5" s="23"/>
      <c r="AD5" s="23"/>
    </row>
    <row r="6" spans="1:125" s="100" customFormat="1" ht="28.5" customHeight="1" x14ac:dyDescent="0.3">
      <c r="A6" s="213" t="s">
        <v>1384</v>
      </c>
      <c r="B6" s="264"/>
      <c r="C6" s="264"/>
      <c r="D6" s="251"/>
      <c r="E6" s="251"/>
      <c r="F6" s="264"/>
      <c r="G6" s="264"/>
      <c r="H6" s="251"/>
      <c r="I6" s="251"/>
      <c r="J6" s="264"/>
      <c r="K6" s="264"/>
      <c r="L6" s="251"/>
      <c r="M6" s="264"/>
      <c r="N6" s="251"/>
      <c r="O6" s="264"/>
      <c r="P6" s="251"/>
      <c r="Q6" s="264"/>
      <c r="R6" s="251"/>
      <c r="S6" s="264"/>
      <c r="T6" s="251"/>
      <c r="U6" s="239"/>
      <c r="V6" s="239"/>
      <c r="W6" s="239"/>
      <c r="X6" s="239"/>
      <c r="Y6" s="239"/>
      <c r="Z6" s="239"/>
      <c r="AA6" s="23"/>
      <c r="AB6" s="23"/>
      <c r="AC6" s="23"/>
      <c r="AD6" s="23"/>
    </row>
    <row r="7" spans="1:125" s="100" customFormat="1" ht="28.5" customHeight="1" x14ac:dyDescent="0.3">
      <c r="A7" s="213" t="s">
        <v>784</v>
      </c>
      <c r="B7" s="264"/>
      <c r="C7" s="264"/>
      <c r="D7" s="251"/>
      <c r="E7" s="251"/>
      <c r="F7" s="264"/>
      <c r="G7" s="264"/>
      <c r="H7" s="251"/>
      <c r="I7" s="251"/>
      <c r="J7" s="264"/>
      <c r="K7" s="264"/>
      <c r="L7" s="251"/>
      <c r="M7" s="264"/>
      <c r="N7" s="251"/>
      <c r="O7" s="264"/>
      <c r="P7" s="251"/>
      <c r="Q7" s="264"/>
      <c r="R7" s="251"/>
      <c r="S7" s="264"/>
      <c r="T7" s="251"/>
      <c r="U7" s="239"/>
      <c r="V7" s="239"/>
      <c r="W7" s="239"/>
      <c r="X7" s="239"/>
      <c r="Y7" s="239"/>
      <c r="Z7" s="239"/>
      <c r="AA7" s="23"/>
      <c r="AB7" s="23"/>
      <c r="AC7" s="23"/>
      <c r="AD7" s="23"/>
    </row>
    <row r="8" spans="1:125" s="112" customFormat="1" ht="24.65" customHeight="1" x14ac:dyDescent="0.35">
      <c r="A8" s="104" t="s">
        <v>97</v>
      </c>
      <c r="B8" s="7"/>
      <c r="C8" s="7"/>
      <c r="D8" s="7"/>
      <c r="E8" s="7"/>
      <c r="F8" s="7"/>
      <c r="G8" s="7"/>
      <c r="H8" s="7"/>
      <c r="I8" s="7"/>
      <c r="J8" s="7"/>
      <c r="K8" s="7"/>
      <c r="L8" s="7"/>
      <c r="M8" s="7"/>
    </row>
    <row r="9" spans="1:125" s="26" customFormat="1" ht="89.5" customHeight="1" x14ac:dyDescent="0.3">
      <c r="A9" s="273" t="s">
        <v>782</v>
      </c>
      <c r="B9" s="271" t="s">
        <v>1079</v>
      </c>
      <c r="C9" s="272" t="s">
        <v>1080</v>
      </c>
      <c r="D9" s="271" t="s">
        <v>1081</v>
      </c>
      <c r="E9" s="272" t="s">
        <v>1082</v>
      </c>
      <c r="F9" s="271" t="s">
        <v>1083</v>
      </c>
      <c r="G9" s="272" t="s">
        <v>1084</v>
      </c>
      <c r="H9" s="271" t="s">
        <v>1085</v>
      </c>
      <c r="I9" s="272" t="s">
        <v>1086</v>
      </c>
      <c r="J9" s="271" t="s">
        <v>1087</v>
      </c>
      <c r="K9" s="272" t="s">
        <v>1088</v>
      </c>
      <c r="L9" s="271" t="s">
        <v>1089</v>
      </c>
      <c r="M9" s="272" t="s">
        <v>1090</v>
      </c>
    </row>
    <row r="10" spans="1:125" ht="22" customHeight="1" x14ac:dyDescent="0.3">
      <c r="A10" s="270" t="s">
        <v>662</v>
      </c>
      <c r="B10" s="267">
        <v>28.875968040563333</v>
      </c>
      <c r="C10" s="254"/>
      <c r="D10" s="267">
        <v>10.256709012741787</v>
      </c>
      <c r="E10" s="254"/>
      <c r="F10" s="267">
        <v>8.133302324769307</v>
      </c>
      <c r="G10" s="254"/>
      <c r="H10" s="267">
        <v>5.1862554479207734</v>
      </c>
      <c r="I10" s="254"/>
      <c r="J10" s="267">
        <v>5.2997012551314651</v>
      </c>
      <c r="K10" s="254"/>
      <c r="L10" s="267">
        <v>16.662146695322534</v>
      </c>
      <c r="M10" s="253"/>
    </row>
    <row r="11" spans="1:125" x14ac:dyDescent="0.3">
      <c r="A11" s="270" t="s">
        <v>663</v>
      </c>
      <c r="B11" s="267">
        <v>29.502056616680601</v>
      </c>
      <c r="C11" s="254"/>
      <c r="D11" s="267">
        <v>10.203098212053151</v>
      </c>
      <c r="E11" s="254"/>
      <c r="F11" s="267">
        <v>8.7697103507843899</v>
      </c>
      <c r="G11" s="254"/>
      <c r="H11" s="267">
        <v>5.275858476301778</v>
      </c>
      <c r="I11" s="254"/>
      <c r="J11" s="267">
        <v>5.2533895775412818</v>
      </c>
      <c r="K11" s="254"/>
      <c r="L11" s="267">
        <v>16.865641213429395</v>
      </c>
      <c r="M11" s="253"/>
    </row>
    <row r="12" spans="1:125" x14ac:dyDescent="0.3">
      <c r="A12" s="270" t="s">
        <v>664</v>
      </c>
      <c r="B12" s="267">
        <v>29.895120501700827</v>
      </c>
      <c r="C12" s="254"/>
      <c r="D12" s="267">
        <v>10.494195238078978</v>
      </c>
      <c r="E12" s="254"/>
      <c r="F12" s="267">
        <v>9.1855124900751477</v>
      </c>
      <c r="G12" s="254"/>
      <c r="H12" s="267">
        <v>5.0295273883710543</v>
      </c>
      <c r="I12" s="254"/>
      <c r="J12" s="267">
        <v>5.185885385175653</v>
      </c>
      <c r="K12" s="254"/>
      <c r="L12" s="267">
        <v>17.854636845789717</v>
      </c>
      <c r="M12" s="253"/>
    </row>
    <row r="13" spans="1:125" x14ac:dyDescent="0.3">
      <c r="A13" s="270" t="s">
        <v>665</v>
      </c>
      <c r="B13" s="267">
        <v>30.474564235716173</v>
      </c>
      <c r="C13" s="254"/>
      <c r="D13" s="267">
        <v>10.666548297660299</v>
      </c>
      <c r="E13" s="254"/>
      <c r="F13" s="267">
        <v>9.6044436494954368</v>
      </c>
      <c r="G13" s="254"/>
      <c r="H13" s="267">
        <v>5.1377938229642153</v>
      </c>
      <c r="I13" s="254"/>
      <c r="J13" s="267">
        <v>5.0657784655962264</v>
      </c>
      <c r="K13" s="254"/>
      <c r="L13" s="267">
        <v>18.162785467557267</v>
      </c>
      <c r="M13" s="253"/>
    </row>
    <row r="14" spans="1:125" x14ac:dyDescent="0.3">
      <c r="A14" s="270" t="s">
        <v>666</v>
      </c>
      <c r="B14" s="267">
        <v>31.420894973893798</v>
      </c>
      <c r="C14" s="254"/>
      <c r="D14" s="267">
        <v>11.308488897429616</v>
      </c>
      <c r="E14" s="254"/>
      <c r="F14" s="267">
        <v>9.7366343934400739</v>
      </c>
      <c r="G14" s="254"/>
      <c r="H14" s="267">
        <v>5.121123551914617</v>
      </c>
      <c r="I14" s="254"/>
      <c r="J14" s="267">
        <v>5.2546481311094908</v>
      </c>
      <c r="K14" s="254"/>
      <c r="L14" s="267">
        <v>19.561015715538812</v>
      </c>
      <c r="M14" s="253"/>
    </row>
    <row r="15" spans="1:125" x14ac:dyDescent="0.3">
      <c r="A15" s="270" t="s">
        <v>667</v>
      </c>
      <c r="B15" s="267">
        <v>30.604270167230251</v>
      </c>
      <c r="C15" s="254"/>
      <c r="D15" s="267">
        <v>10.781159281832153</v>
      </c>
      <c r="E15" s="254"/>
      <c r="F15" s="267">
        <v>9.5443621757112975</v>
      </c>
      <c r="G15" s="254"/>
      <c r="H15" s="267">
        <v>5.2734868683620517</v>
      </c>
      <c r="I15" s="254"/>
      <c r="J15" s="267">
        <v>5.0052618413247503</v>
      </c>
      <c r="K15" s="254"/>
      <c r="L15" s="267">
        <v>19.141174074059098</v>
      </c>
      <c r="M15" s="253"/>
    </row>
    <row r="16" spans="1:125" x14ac:dyDescent="0.3">
      <c r="A16" s="270" t="s">
        <v>668</v>
      </c>
      <c r="B16" s="267">
        <v>30.265307328267404</v>
      </c>
      <c r="C16" s="254"/>
      <c r="D16" s="267">
        <v>10.924934425607297</v>
      </c>
      <c r="E16" s="254"/>
      <c r="F16" s="267">
        <v>9.3779745093236322</v>
      </c>
      <c r="G16" s="254"/>
      <c r="H16" s="267">
        <v>5.0148491097242935</v>
      </c>
      <c r="I16" s="254"/>
      <c r="J16" s="267">
        <v>4.9475492836121928</v>
      </c>
      <c r="K16" s="254"/>
      <c r="L16" s="267">
        <v>18.701523634408659</v>
      </c>
      <c r="M16" s="253"/>
    </row>
    <row r="17" spans="1:13" x14ac:dyDescent="0.3">
      <c r="A17" s="270" t="s">
        <v>669</v>
      </c>
      <c r="B17" s="267">
        <v>31.293990909535797</v>
      </c>
      <c r="C17" s="254"/>
      <c r="D17" s="267">
        <v>11.623155500439248</v>
      </c>
      <c r="E17" s="254"/>
      <c r="F17" s="267">
        <v>9.2882170836159759</v>
      </c>
      <c r="G17" s="254"/>
      <c r="H17" s="267">
        <v>5.3218583006025399</v>
      </c>
      <c r="I17" s="254"/>
      <c r="J17" s="267">
        <v>5.0607600248780358</v>
      </c>
      <c r="K17" s="254"/>
      <c r="L17" s="267">
        <v>18.991515945953331</v>
      </c>
      <c r="M17" s="253"/>
    </row>
    <row r="18" spans="1:13" x14ac:dyDescent="0.3">
      <c r="A18" s="270" t="s">
        <v>670</v>
      </c>
      <c r="B18" s="267">
        <v>31.210941571167311</v>
      </c>
      <c r="C18" s="254"/>
      <c r="D18" s="267">
        <v>11.848662853606173</v>
      </c>
      <c r="E18" s="254"/>
      <c r="F18" s="267">
        <v>9.0334659246094979</v>
      </c>
      <c r="G18" s="254"/>
      <c r="H18" s="267">
        <v>5.2697413867834992</v>
      </c>
      <c r="I18" s="254"/>
      <c r="J18" s="267">
        <v>5.0590714061681412</v>
      </c>
      <c r="K18" s="254"/>
      <c r="L18" s="267">
        <v>18.70943986600491</v>
      </c>
      <c r="M18" s="253"/>
    </row>
    <row r="19" spans="1:13" x14ac:dyDescent="0.3">
      <c r="A19" s="270" t="s">
        <v>671</v>
      </c>
      <c r="B19" s="267">
        <v>31.70219973372636</v>
      </c>
      <c r="C19" s="254"/>
      <c r="D19" s="267">
        <v>11.906841461933737</v>
      </c>
      <c r="E19" s="254"/>
      <c r="F19" s="267">
        <v>9.1463123631758965</v>
      </c>
      <c r="G19" s="254"/>
      <c r="H19" s="267">
        <v>5.5671544448718313</v>
      </c>
      <c r="I19" s="254"/>
      <c r="J19" s="267">
        <v>5.0818914637449009</v>
      </c>
      <c r="K19" s="254"/>
      <c r="L19" s="267">
        <v>19.000082137779259</v>
      </c>
      <c r="M19" s="253"/>
    </row>
    <row r="20" spans="1:13" x14ac:dyDescent="0.3">
      <c r="A20" s="270" t="s">
        <v>672</v>
      </c>
      <c r="B20" s="267">
        <v>32.10249046652941</v>
      </c>
      <c r="C20" s="254"/>
      <c r="D20" s="267">
        <v>11.877430533508031</v>
      </c>
      <c r="E20" s="254"/>
      <c r="F20" s="267">
        <v>9.4092336236341012</v>
      </c>
      <c r="G20" s="254"/>
      <c r="H20" s="267">
        <v>5.6950164569702952</v>
      </c>
      <c r="I20" s="254"/>
      <c r="J20" s="267">
        <v>5.1208098524169845</v>
      </c>
      <c r="K20" s="254"/>
      <c r="L20" s="267">
        <v>19.21022366565478</v>
      </c>
      <c r="M20" s="253"/>
    </row>
    <row r="21" spans="1:13" x14ac:dyDescent="0.3">
      <c r="A21" s="270" t="s">
        <v>673</v>
      </c>
      <c r="B21" s="267">
        <v>32.66603369661992</v>
      </c>
      <c r="C21" s="254"/>
      <c r="D21" s="267">
        <v>12.024250245155823</v>
      </c>
      <c r="E21" s="254"/>
      <c r="F21" s="267">
        <v>9.4440553364644089</v>
      </c>
      <c r="G21" s="254"/>
      <c r="H21" s="267">
        <v>5.8271968362853457</v>
      </c>
      <c r="I21" s="254"/>
      <c r="J21" s="267">
        <v>5.370531278714342</v>
      </c>
      <c r="K21" s="254"/>
      <c r="L21" s="267">
        <v>19.660987185007126</v>
      </c>
      <c r="M21" s="253"/>
    </row>
    <row r="22" spans="1:13" x14ac:dyDescent="0.3">
      <c r="A22" s="270" t="s">
        <v>674</v>
      </c>
      <c r="B22" s="267">
        <v>33.48980980069387</v>
      </c>
      <c r="C22" s="549">
        <f>(NI_overnight_trips_destination[[#This Row],[Number of Overnight trips per 100 interviews]]-B10)/B10</f>
        <v>0.15978137091886485</v>
      </c>
      <c r="D22" s="267">
        <v>12.187341271820967</v>
      </c>
      <c r="E22" s="549">
        <f>(NI_overnight_trips_destination[[#This Row],[Number of Overnight trips within NI per 100 interviews]]-D10)/D10</f>
        <v>0.18823116232319539</v>
      </c>
      <c r="F22" s="267">
        <v>9.6218863684549749</v>
      </c>
      <c r="G22" s="549">
        <f>(NI_overnight_trips_destination[[#This Row],[Number of Overnight trips to ROI per 100 interviews]]-F10)/F10</f>
        <v>0.18302332610363037</v>
      </c>
      <c r="H22" s="267">
        <v>6.0425911076535979</v>
      </c>
      <c r="I22" s="549">
        <f>(NI_overnight_trips_destination[[#This Row],[Number of Overnight trips to GB per 100 interviews]]-H10)/H10</f>
        <v>0.16511636735443466</v>
      </c>
      <c r="J22" s="267">
        <v>5.6379910527643249</v>
      </c>
      <c r="K22" s="549">
        <f>(NI_overnight_trips_destination[[#This Row],[Number of Overnight trips to Other places per 100 interviews]]-J10)/J10</f>
        <v>6.3831861712074597E-2</v>
      </c>
      <c r="L22" s="267">
        <v>20.280067408674817</v>
      </c>
      <c r="M22" s="549">
        <f>(NI_overnight_trips_destination[[#This Row],[Number of Holiday Overnight trips per 100 interviews]]-L10)/L10</f>
        <v>0.21713412920364705</v>
      </c>
    </row>
    <row r="23" spans="1:13" x14ac:dyDescent="0.3">
      <c r="A23" s="270" t="s">
        <v>675</v>
      </c>
      <c r="B23" s="267">
        <v>33.410060881163098</v>
      </c>
      <c r="C23" s="549">
        <f>(NI_overnight_trips_destination[[#This Row],[Number of Overnight trips per 100 interviews]]-B11)/B11</f>
        <v>0.13246548588998683</v>
      </c>
      <c r="D23" s="267">
        <v>12.513625829686099</v>
      </c>
      <c r="E23" s="549">
        <f>(NI_overnight_trips_destination[[#This Row],[Number of Overnight trips within NI per 100 interviews]]-D11)/D11</f>
        <v>0.2264535310366286</v>
      </c>
      <c r="F23" s="267">
        <v>9.2518685321374914</v>
      </c>
      <c r="G23" s="549">
        <f>(NI_overnight_trips_destination[[#This Row],[Number of Overnight trips to ROI per 100 interviews]]-F11)/F11</f>
        <v>5.4979943700190256E-2</v>
      </c>
      <c r="H23" s="267">
        <v>6.0108630428940453</v>
      </c>
      <c r="I23" s="549">
        <f>(NI_overnight_trips_destination[[#This Row],[Number of Overnight trips to GB per 100 interviews]]-H11)/H11</f>
        <v>0.13931468592150029</v>
      </c>
      <c r="J23" s="267">
        <v>5.6337034764454668</v>
      </c>
      <c r="K23" s="549">
        <f>(NI_overnight_trips_destination[[#This Row],[Number of Overnight trips to Other places per 100 interviews]]-J11)/J11</f>
        <v>7.239400263214088E-2</v>
      </c>
      <c r="L23" s="267">
        <v>20.488229238955395</v>
      </c>
      <c r="M23" s="549">
        <f>(NI_overnight_trips_destination[[#This Row],[Number of Holiday Overnight trips per 100 interviews]]-L11)/L11</f>
        <v>0.21479100495992326</v>
      </c>
    </row>
    <row r="24" spans="1:13" x14ac:dyDescent="0.3">
      <c r="A24" s="270" t="s">
        <v>676</v>
      </c>
      <c r="B24" s="267">
        <v>32.202979336098721</v>
      </c>
      <c r="C24" s="549">
        <f>(NI_overnight_trips_destination[[#This Row],[Number of Overnight trips per 100 interviews]]-B12)/B12</f>
        <v>7.7198512522021548E-2</v>
      </c>
      <c r="D24" s="267">
        <v>11.893969842727985</v>
      </c>
      <c r="E24" s="549">
        <f>(NI_overnight_trips_destination[[#This Row],[Number of Overnight trips within NI per 100 interviews]]-D12)/D12</f>
        <v>0.13338560727075283</v>
      </c>
      <c r="F24" s="267">
        <v>8.5203417663258669</v>
      </c>
      <c r="G24" s="549">
        <f>(NI_overnight_trips_destination[[#This Row],[Number of Overnight trips to ROI per 100 interviews]]-F12)/F12</f>
        <v>-7.2415199964943805E-2</v>
      </c>
      <c r="H24" s="267">
        <v>6.1238774821261712</v>
      </c>
      <c r="I24" s="549">
        <f>(NI_overnight_trips_destination[[#This Row],[Number of Overnight trips to GB per 100 interviews]]-H12)/H12</f>
        <v>0.21758507494867252</v>
      </c>
      <c r="J24" s="267">
        <v>5.6647902449187004</v>
      </c>
      <c r="K24" s="549">
        <f>(NI_overnight_trips_destination[[#This Row],[Number of Overnight trips to Other places per 100 interviews]]-J12)/J12</f>
        <v>9.2347752442050207E-2</v>
      </c>
      <c r="L24" s="267">
        <v>19.230514729856019</v>
      </c>
      <c r="M24" s="549">
        <f>(NI_overnight_trips_destination[[#This Row],[Number of Holiday Overnight trips per 100 interviews]]-L12)/L12</f>
        <v>7.7059975845476039E-2</v>
      </c>
    </row>
    <row r="25" spans="1:13" x14ac:dyDescent="0.3">
      <c r="A25" s="270" t="s">
        <v>677</v>
      </c>
      <c r="B25" s="267">
        <v>32.495727643096465</v>
      </c>
      <c r="C25" s="549">
        <f>(NI_overnight_trips_destination[[#This Row],[Number of Overnight trips per 100 interviews]]-B13)/B13</f>
        <v>6.6322963365346183E-2</v>
      </c>
      <c r="D25" s="267">
        <v>12.219702954507937</v>
      </c>
      <c r="E25" s="549">
        <f>(NI_overnight_trips_destination[[#This Row],[Number of Overnight trips within NI per 100 interviews]]-D13)/D13</f>
        <v>0.14560986492587505</v>
      </c>
      <c r="F25" s="267">
        <v>8.1905590349488904</v>
      </c>
      <c r="G25" s="549">
        <f>(NI_overnight_trips_destination[[#This Row],[Number of Overnight trips to ROI per 100 interviews]]-F13)/F13</f>
        <v>-0.14721150606373998</v>
      </c>
      <c r="H25" s="267">
        <v>6.2151245559494281</v>
      </c>
      <c r="I25" s="549">
        <f>(NI_overnight_trips_destination[[#This Row],[Number of Overnight trips to GB per 100 interviews]]-H13)/H13</f>
        <v>0.20968742034176338</v>
      </c>
      <c r="J25" s="267">
        <v>5.8703410976902077</v>
      </c>
      <c r="K25" s="549">
        <f>(NI_overnight_trips_destination[[#This Row],[Number of Overnight trips to Other places per 100 interviews]]-J13)/J13</f>
        <v>0.15882309847501136</v>
      </c>
      <c r="L25" s="267">
        <v>19.225028148466496</v>
      </c>
      <c r="M25" s="549">
        <f>(NI_overnight_trips_destination[[#This Row],[Number of Holiday Overnight trips per 100 interviews]]-L13)/L13</f>
        <v>5.8484569055039945E-2</v>
      </c>
    </row>
    <row r="26" spans="1:13" x14ac:dyDescent="0.3">
      <c r="A26" s="270" t="s">
        <v>678</v>
      </c>
      <c r="B26" s="267">
        <v>31.825967760533818</v>
      </c>
      <c r="C26" s="549">
        <f>(NI_overnight_trips_destination[[#This Row],[Number of Overnight trips per 100 interviews]]-B14)/B14</f>
        <v>1.2891828414708624E-2</v>
      </c>
      <c r="D26" s="267">
        <v>11.189504778981041</v>
      </c>
      <c r="E26" s="549">
        <f>(NI_overnight_trips_destination[[#This Row],[Number of Overnight trips within NI per 100 interviews]]-D14)/D14</f>
        <v>-1.0521663816252181E-2</v>
      </c>
      <c r="F26" s="267">
        <v>8.5208515797743072</v>
      </c>
      <c r="G26" s="549">
        <f>(NI_overnight_trips_destination[[#This Row],[Number of Overnight trips to ROI per 100 interviews]]-F14)/F14</f>
        <v>-0.12486684459312593</v>
      </c>
      <c r="H26" s="267">
        <v>6.1600757984785277</v>
      </c>
      <c r="I26" s="549">
        <f>(NI_overnight_trips_destination[[#This Row],[Number of Overnight trips to GB per 100 interviews]]-H14)/H14</f>
        <v>0.20287584082510199</v>
      </c>
      <c r="J26" s="267">
        <v>5.9555356032999391</v>
      </c>
      <c r="K26" s="549">
        <f>(NI_overnight_trips_destination[[#This Row],[Number of Overnight trips to Other places per 100 interviews]]-J14)/J14</f>
        <v>0.13338428277260492</v>
      </c>
      <c r="L26" s="267">
        <v>18.466141706189056</v>
      </c>
      <c r="M26" s="549">
        <f>(NI_overnight_trips_destination[[#This Row],[Number of Holiday Overnight trips per 100 interviews]]-L14)/L14</f>
        <v>-5.5972247314336206E-2</v>
      </c>
    </row>
    <row r="27" spans="1:13" x14ac:dyDescent="0.3">
      <c r="A27" s="270" t="s">
        <v>679</v>
      </c>
      <c r="B27" s="267">
        <v>32.099688178139132</v>
      </c>
      <c r="C27" s="549">
        <f>(NI_overnight_trips_destination[[#This Row],[Number of Overnight trips per 100 interviews]]-B15)/B15</f>
        <v>4.8863050899024922E-2</v>
      </c>
      <c r="D27" s="267">
        <v>11.504404374456174</v>
      </c>
      <c r="E27" s="549">
        <f>(NI_overnight_trips_destination[[#This Row],[Number of Overnight trips within NI per 100 interviews]]-D15)/D15</f>
        <v>6.7084167269729114E-2</v>
      </c>
      <c r="F27" s="267">
        <v>8.4479805836419217</v>
      </c>
      <c r="G27" s="549">
        <f>(NI_overnight_trips_destination[[#This Row],[Number of Overnight trips to ROI per 100 interviews]]-F15)/F15</f>
        <v>-0.11487216975687194</v>
      </c>
      <c r="H27" s="267">
        <v>6.0298769272724613</v>
      </c>
      <c r="I27" s="549">
        <f>(NI_overnight_trips_destination[[#This Row],[Number of Overnight trips to GB per 100 interviews]]-H15)/H15</f>
        <v>0.14343262395291501</v>
      </c>
      <c r="J27" s="267">
        <v>6.1174262927685668</v>
      </c>
      <c r="K27" s="549">
        <f>(NI_overnight_trips_destination[[#This Row],[Number of Overnight trips to Other places per 100 interviews]]-J15)/J15</f>
        <v>0.22219905505472182</v>
      </c>
      <c r="L27" s="267">
        <v>18.745110450385617</v>
      </c>
      <c r="M27" s="549">
        <f>(NI_overnight_trips_destination[[#This Row],[Number of Holiday Overnight trips per 100 interviews]]-L15)/L15</f>
        <v>-2.0691710035187567E-2</v>
      </c>
    </row>
    <row r="28" spans="1:13" x14ac:dyDescent="0.3">
      <c r="A28" s="270" t="s">
        <v>680</v>
      </c>
      <c r="B28" s="267">
        <v>31.646249212041933</v>
      </c>
      <c r="C28" s="549">
        <f>(NI_overnight_trips_destination[[#This Row],[Number of Overnight trips per 100 interviews]]-B16)/B16</f>
        <v>4.5627882406624277E-2</v>
      </c>
      <c r="D28" s="267">
        <v>10.907490739567859</v>
      </c>
      <c r="E28" s="549">
        <f>(NI_overnight_trips_destination[[#This Row],[Number of Overnight trips within NI per 100 interviews]]-D16)/D16</f>
        <v>-1.5966856513620698E-3</v>
      </c>
      <c r="F28" s="267">
        <v>8.4318258522973153</v>
      </c>
      <c r="G28" s="549">
        <f>(NI_overnight_trips_destination[[#This Row],[Number of Overnight trips to ROI per 100 interviews]]-F16)/F16</f>
        <v>-0.10089051277390985</v>
      </c>
      <c r="H28" s="267">
        <v>5.9625286637216677</v>
      </c>
      <c r="I28" s="549">
        <f>(NI_overnight_trips_destination[[#This Row],[Number of Overnight trips to GB per 100 interviews]]-H16)/H16</f>
        <v>0.18897468961922081</v>
      </c>
      <c r="J28" s="267">
        <v>6.3444039564550909</v>
      </c>
      <c r="K28" s="549">
        <f>(NI_overnight_trips_destination[[#This Row],[Number of Overnight trips to Other places per 100 interviews]]-J16)/J16</f>
        <v>0.28233264446090733</v>
      </c>
      <c r="L28" s="267">
        <v>18.895592879349056</v>
      </c>
      <c r="M28" s="549">
        <f>(NI_overnight_trips_destination[[#This Row],[Number of Holiday Overnight trips per 100 interviews]]-L16)/L16</f>
        <v>1.0377188978513623E-2</v>
      </c>
    </row>
    <row r="29" spans="1:13" x14ac:dyDescent="0.3">
      <c r="A29" s="270" t="s">
        <v>681</v>
      </c>
      <c r="B29" s="267">
        <v>30.7446793116663</v>
      </c>
      <c r="C29" s="549">
        <f>(NI_overnight_trips_destination[[#This Row],[Number of Overnight trips per 100 interviews]]-B17)/B17</f>
        <v>-1.7553261246142721E-2</v>
      </c>
      <c r="D29" s="267">
        <v>10.767904344010127</v>
      </c>
      <c r="E29" s="549">
        <f>(NI_overnight_trips_destination[[#This Row],[Number of Overnight trips within NI per 100 interviews]]-D17)/D17</f>
        <v>-7.3581666905927615E-2</v>
      </c>
      <c r="F29" s="267">
        <v>7.976192380143142</v>
      </c>
      <c r="G29" s="549">
        <f>(NI_overnight_trips_destination[[#This Row],[Number of Overnight trips to ROI per 100 interviews]]-F17)/F17</f>
        <v>-0.141256894801392</v>
      </c>
      <c r="H29" s="267">
        <v>5.7993376217487791</v>
      </c>
      <c r="I29" s="549">
        <f>(NI_overnight_trips_destination[[#This Row],[Number of Overnight trips to GB per 100 interviews]]-H17)/H17</f>
        <v>8.9720412340211872E-2</v>
      </c>
      <c r="J29" s="267">
        <v>6.2012449657642543</v>
      </c>
      <c r="K29" s="549">
        <f>(NI_overnight_trips_destination[[#This Row],[Number of Overnight trips to Other places per 100 interviews]]-J17)/J17</f>
        <v>0.225358431397605</v>
      </c>
      <c r="L29" s="267">
        <v>18.518684092806513</v>
      </c>
      <c r="M29" s="549">
        <f>(NI_overnight_trips_destination[[#This Row],[Number of Holiday Overnight trips per 100 interviews]]-L17)/L17</f>
        <v>-2.4897004246128559E-2</v>
      </c>
    </row>
    <row r="30" spans="1:13" x14ac:dyDescent="0.3">
      <c r="A30" s="270" t="s">
        <v>682</v>
      </c>
      <c r="B30" s="267">
        <v>30.438827497434595</v>
      </c>
      <c r="C30" s="549">
        <f>(NI_overnight_trips_destination[[#This Row],[Number of Overnight trips per 100 interviews]]-B18)/B18</f>
        <v>-2.4738570349508316E-2</v>
      </c>
      <c r="D30" s="267">
        <v>10.549519377021808</v>
      </c>
      <c r="E30" s="549">
        <f>(NI_overnight_trips_destination[[#This Row],[Number of Overnight trips within NI per 100 interviews]]-D18)/D18</f>
        <v>-0.10964473313450453</v>
      </c>
      <c r="F30" s="267">
        <v>8.0395353066145603</v>
      </c>
      <c r="G30" s="549">
        <f>(NI_overnight_trips_destination[[#This Row],[Number of Overnight trips to ROI per 100 interviews]]-F18)/F18</f>
        <v>-0.1100276047189389</v>
      </c>
      <c r="H30" s="267">
        <v>5.8781988598278945</v>
      </c>
      <c r="I30" s="549">
        <f>(NI_overnight_trips_destination[[#This Row],[Number of Overnight trips to GB per 100 interviews]]-H18)/H18</f>
        <v>0.11546249206278042</v>
      </c>
      <c r="J30" s="267">
        <v>5.9715739539703376</v>
      </c>
      <c r="K30" s="549">
        <f>(NI_overnight_trips_destination[[#This Row],[Number of Overnight trips to Other places per 100 interviews]]-J18)/J18</f>
        <v>0.18036957270254209</v>
      </c>
      <c r="L30" s="267">
        <v>18.453083957373977</v>
      </c>
      <c r="M30" s="549">
        <f>(NI_overnight_trips_destination[[#This Row],[Number of Holiday Overnight trips per 100 interviews]]-L18)/L18</f>
        <v>-1.3701955294596098E-2</v>
      </c>
    </row>
    <row r="31" spans="1:13" x14ac:dyDescent="0.3">
      <c r="A31" s="270" t="s">
        <v>683</v>
      </c>
      <c r="B31" s="267">
        <v>30.411264792280367</v>
      </c>
      <c r="C31" s="549">
        <f>(NI_overnight_trips_destination[[#This Row],[Number of Overnight trips per 100 interviews]]-B19)/B19</f>
        <v>-4.0720674031733926E-2</v>
      </c>
      <c r="D31" s="267">
        <v>10.869413803508731</v>
      </c>
      <c r="E31" s="549">
        <f>(NI_overnight_trips_destination[[#This Row],[Number of Overnight trips within NI per 100 interviews]]-D19)/D19</f>
        <v>-8.7128703421614398E-2</v>
      </c>
      <c r="F31" s="267">
        <v>7.9330430367005063</v>
      </c>
      <c r="G31" s="549">
        <f>(NI_overnight_trips_destination[[#This Row],[Number of Overnight trips to ROI per 100 interviews]]-F19)/F19</f>
        <v>-0.1326512017411686</v>
      </c>
      <c r="H31" s="267">
        <v>5.534082662144832</v>
      </c>
      <c r="I31" s="549">
        <f>(NI_overnight_trips_destination[[#This Row],[Number of Overnight trips to GB per 100 interviews]]-H19)/H19</f>
        <v>-5.9405182763455156E-3</v>
      </c>
      <c r="J31" s="267">
        <v>6.0747252899263025</v>
      </c>
      <c r="K31" s="549">
        <f>(NI_overnight_trips_destination[[#This Row],[Number of Overnight trips to Other places per 100 interviews]]-J19)/J19</f>
        <v>0.19536698752117221</v>
      </c>
      <c r="L31" s="267">
        <v>18.268079739444854</v>
      </c>
      <c r="M31" s="549">
        <f>(NI_overnight_trips_destination[[#This Row],[Number of Holiday Overnight trips per 100 interviews]]-L19)/L19</f>
        <v>-3.8526275466931319E-2</v>
      </c>
    </row>
    <row r="32" spans="1:13" x14ac:dyDescent="0.3">
      <c r="A32" s="270" t="s">
        <v>684</v>
      </c>
      <c r="B32" s="267">
        <v>30.190368397857831</v>
      </c>
      <c r="C32" s="549">
        <f>(NI_overnight_trips_destination[[#This Row],[Number of Overnight trips per 100 interviews]]-B20)/B20</f>
        <v>-5.9563044514106746E-2</v>
      </c>
      <c r="D32" s="267">
        <v>10.709921213537831</v>
      </c>
      <c r="E32" s="549">
        <f>(NI_overnight_trips_destination[[#This Row],[Number of Overnight trips within NI per 100 interviews]]-D20)/D20</f>
        <v>-9.8296455338255165E-2</v>
      </c>
      <c r="F32" s="267">
        <v>8.0034916833449259</v>
      </c>
      <c r="G32" s="549">
        <f>(NI_overnight_trips_destination[[#This Row],[Number of Overnight trips to ROI per 100 interviews]]-F20)/F20</f>
        <v>-0.14940025899221318</v>
      </c>
      <c r="H32" s="267">
        <v>5.4678474513045039</v>
      </c>
      <c r="I32" s="549">
        <f>(NI_overnight_trips_destination[[#This Row],[Number of Overnight trips to GB per 100 interviews]]-H20)/H20</f>
        <v>-3.9889086780030746E-2</v>
      </c>
      <c r="J32" s="267">
        <v>6.0091080496705747</v>
      </c>
      <c r="K32" s="549">
        <f>(NI_overnight_trips_destination[[#This Row],[Number of Overnight trips to Other places per 100 interviews]]-J20)/J20</f>
        <v>0.17346830342359226</v>
      </c>
      <c r="L32" s="267">
        <v>18.319989268551272</v>
      </c>
      <c r="M32" s="549">
        <f>(NI_overnight_trips_destination[[#This Row],[Number of Holiday Overnight trips per 100 interviews]]-L20)/L20</f>
        <v>-4.6341698701568193E-2</v>
      </c>
    </row>
    <row r="33" spans="1:13" x14ac:dyDescent="0.3">
      <c r="A33" s="270" t="s">
        <v>685</v>
      </c>
      <c r="B33" s="267">
        <v>29.788796722065619</v>
      </c>
      <c r="C33" s="549">
        <f>(NI_overnight_trips_destination[[#This Row],[Number of Overnight trips per 100 interviews]]-B21)/B21</f>
        <v>-8.8080389595998579E-2</v>
      </c>
      <c r="D33" s="267">
        <v>10.595024337030695</v>
      </c>
      <c r="E33" s="549">
        <f>(NI_overnight_trips_destination[[#This Row],[Number of Overnight trips within NI per 100 interviews]]-D21)/D21</f>
        <v>-0.11886195637860382</v>
      </c>
      <c r="F33" s="267">
        <v>8.050490652582825</v>
      </c>
      <c r="G33" s="549">
        <f>(NI_overnight_trips_destination[[#This Row],[Number of Overnight trips to ROI per 100 interviews]]-F21)/F21</f>
        <v>-0.14755998712765861</v>
      </c>
      <c r="H33" s="267">
        <v>5.5000942289908679</v>
      </c>
      <c r="I33" s="549">
        <f>(NI_overnight_trips_destination[[#This Row],[Number of Overnight trips to GB per 100 interviews]]-H21)/H21</f>
        <v>-5.613378378736824E-2</v>
      </c>
      <c r="J33" s="267">
        <v>5.6431875034612267</v>
      </c>
      <c r="K33" s="549">
        <f>(NI_overnight_trips_destination[[#This Row],[Number of Overnight trips to Other places per 100 interviews]]-J21)/J21</f>
        <v>5.0768948284043172E-2</v>
      </c>
      <c r="L33" s="267">
        <v>18.041068826363784</v>
      </c>
      <c r="M33" s="549">
        <f>(NI_overnight_trips_destination[[#This Row],[Number of Holiday Overnight trips per 100 interviews]]-L21)/L21</f>
        <v>-8.2392524007067328E-2</v>
      </c>
    </row>
    <row r="34" spans="1:13" x14ac:dyDescent="0.3">
      <c r="A34" s="270" t="s">
        <v>686</v>
      </c>
      <c r="B34" s="267">
        <v>28.934823832888316</v>
      </c>
      <c r="C34" s="549">
        <f>(NI_overnight_trips_destination[[#This Row],[Number of Overnight trips per 100 interviews]]-B22)/B22</f>
        <v>-0.13601110292693211</v>
      </c>
      <c r="D34" s="267">
        <v>9.9244640947637706</v>
      </c>
      <c r="E34" s="549">
        <f>(NI_overnight_trips_destination[[#This Row],[Number of Overnight trips within NI per 100 interviews]]-D22)/D22</f>
        <v>-0.18567439169766434</v>
      </c>
      <c r="F34" s="267">
        <v>7.9684732035958747</v>
      </c>
      <c r="G34" s="549">
        <f>(NI_overnight_trips_destination[[#This Row],[Number of Overnight trips to ROI per 100 interviews]]-F22)/F22</f>
        <v>-0.17183877480405074</v>
      </c>
      <c r="H34" s="267">
        <v>5.5577768304761941</v>
      </c>
      <c r="I34" s="549">
        <f>(NI_overnight_trips_destination[[#This Row],[Number of Overnight trips to GB per 100 interviews]]-H22)/H22</f>
        <v>-8.0232845238085673E-2</v>
      </c>
      <c r="J34" s="267">
        <v>5.4841097040524724</v>
      </c>
      <c r="K34" s="549">
        <f>(NI_overnight_trips_destination[[#This Row],[Number of Overnight trips to Other places per 100 interviews]]-J22)/J22</f>
        <v>-2.7293648973849279E-2</v>
      </c>
      <c r="L34" s="267">
        <v>17.594028664852498</v>
      </c>
      <c r="M34" s="549">
        <f>(NI_overnight_trips_destination[[#This Row],[Number of Holiday Overnight trips per 100 interviews]]-L22)/L22</f>
        <v>-0.13244722957248967</v>
      </c>
    </row>
    <row r="35" spans="1:13" x14ac:dyDescent="0.3">
      <c r="A35" s="270" t="s">
        <v>687</v>
      </c>
      <c r="B35" s="267">
        <v>28.277204415180414</v>
      </c>
      <c r="C35" s="549">
        <f>(NI_overnight_trips_destination[[#This Row],[Number of Overnight trips per 100 interviews]]-B23)/B23</f>
        <v>-0.15363205964334642</v>
      </c>
      <c r="D35" s="267">
        <v>9.4415871094506034</v>
      </c>
      <c r="E35" s="549">
        <f>(NI_overnight_trips_destination[[#This Row],[Number of Overnight trips within NI per 100 interviews]]-D23)/D23</f>
        <v>-0.24549549123865377</v>
      </c>
      <c r="F35" s="267">
        <v>7.7120265405162227</v>
      </c>
      <c r="G35" s="549">
        <f>(NI_overnight_trips_destination[[#This Row],[Number of Overnight trips to ROI per 100 interviews]]-F23)/F23</f>
        <v>-0.16643578389299848</v>
      </c>
      <c r="H35" s="267">
        <v>5.5659970731975426</v>
      </c>
      <c r="I35" s="549">
        <f>(NI_overnight_trips_destination[[#This Row],[Number of Overnight trips to GB per 100 interviews]]-H23)/H23</f>
        <v>-7.4010332047478075E-2</v>
      </c>
      <c r="J35" s="267">
        <v>5.5575936920160451</v>
      </c>
      <c r="K35" s="549">
        <f>(NI_overnight_trips_destination[[#This Row],[Number of Overnight trips to Other places per 100 interviews]]-J23)/J23</f>
        <v>-1.3509724952269301E-2</v>
      </c>
      <c r="L35" s="267">
        <v>17.202259369700947</v>
      </c>
      <c r="M35" s="549">
        <f>(NI_overnight_trips_destination[[#This Row],[Number of Holiday Overnight trips per 100 interviews]]-L23)/L23</f>
        <v>-0.16038330257485858</v>
      </c>
    </row>
    <row r="36" spans="1:13" x14ac:dyDescent="0.3">
      <c r="A36" s="270" t="s">
        <v>688</v>
      </c>
      <c r="B36" s="267">
        <v>29.089704415180417</v>
      </c>
      <c r="C36" s="549">
        <f>(NI_overnight_trips_destination[[#This Row],[Number of Overnight trips per 100 interviews]]-B24)/B24</f>
        <v>-9.6676611453412997E-2</v>
      </c>
      <c r="D36" s="267">
        <v>9.4580599776676593</v>
      </c>
      <c r="E36" s="549">
        <f>(NI_overnight_trips_destination[[#This Row],[Number of Overnight trips within NI per 100 interviews]]-D24)/D24</f>
        <v>-0.20480208855999832</v>
      </c>
      <c r="F36" s="267">
        <v>8.0400304164852159</v>
      </c>
      <c r="G36" s="549">
        <f>(NI_overnight_trips_destination[[#This Row],[Number of Overnight trips to ROI per 100 interviews]]-F24)/F24</f>
        <v>-5.6372310291465035E-2</v>
      </c>
      <c r="H36" s="267">
        <v>5.9942916468409546</v>
      </c>
      <c r="I36" s="549">
        <f>(NI_overnight_trips_destination[[#This Row],[Number of Overnight trips to GB per 100 interviews]]-H24)/H24</f>
        <v>-2.1160749159897501E-2</v>
      </c>
      <c r="J36" s="267">
        <v>5.5973223741865885</v>
      </c>
      <c r="K36" s="549">
        <f>(NI_overnight_trips_destination[[#This Row],[Number of Overnight trips to Other places per 100 interviews]]-J24)/J24</f>
        <v>-1.1910038644878402E-2</v>
      </c>
      <c r="L36" s="267">
        <v>18.105360144894746</v>
      </c>
      <c r="M36" s="549">
        <f>(NI_overnight_trips_destination[[#This Row],[Number of Holiday Overnight trips per 100 interviews]]-L24)/L24</f>
        <v>-5.8508812726392204E-2</v>
      </c>
    </row>
    <row r="37" spans="1:13" x14ac:dyDescent="0.3">
      <c r="A37" s="270" t="s">
        <v>689</v>
      </c>
      <c r="B37" s="267">
        <v>28.162844603060535</v>
      </c>
      <c r="C37" s="549">
        <f>(NI_overnight_trips_destination[[#This Row],[Number of Overnight trips per 100 interviews]]-B25)/B25</f>
        <v>-0.13333700625584938</v>
      </c>
      <c r="D37" s="267">
        <v>8.9051548800721037</v>
      </c>
      <c r="E37" s="549">
        <f>(NI_overnight_trips_destination[[#This Row],[Number of Overnight trips within NI per 100 interviews]]-D25)/D25</f>
        <v>-0.27124620678386235</v>
      </c>
      <c r="F37" s="267">
        <v>8.0416758350174327</v>
      </c>
      <c r="G37" s="549">
        <f>(NI_overnight_trips_destination[[#This Row],[Number of Overnight trips to ROI per 100 interviews]]-F25)/F25</f>
        <v>-1.8177416131936439E-2</v>
      </c>
      <c r="H37" s="267">
        <v>5.7263552507166713</v>
      </c>
      <c r="I37" s="549">
        <f>(NI_overnight_trips_destination[[#This Row],[Number of Overnight trips to GB per 100 interviews]]-H25)/H25</f>
        <v>-7.8641916317651661E-2</v>
      </c>
      <c r="J37" s="267">
        <v>5.4896586372543243</v>
      </c>
      <c r="K37" s="549">
        <f>(NI_overnight_trips_destination[[#This Row],[Number of Overnight trips to Other places per 100 interviews]]-J25)/J25</f>
        <v>-6.4848439656371895E-2</v>
      </c>
      <c r="L37" s="267">
        <v>17.891678089562433</v>
      </c>
      <c r="M37" s="549">
        <f>(NI_overnight_trips_destination[[#This Row],[Number of Holiday Overnight trips per 100 interviews]]-L25)/L25</f>
        <v>-6.9354908019233219E-2</v>
      </c>
    </row>
    <row r="38" spans="1:13" x14ac:dyDescent="0.3">
      <c r="A38" s="270" t="s">
        <v>690</v>
      </c>
      <c r="B38" s="267">
        <v>27.418259907634013</v>
      </c>
      <c r="C38" s="549">
        <f>(NI_overnight_trips_destination[[#This Row],[Number of Overnight trips per 100 interviews]]-B26)/B26</f>
        <v>-0.13849407144707904</v>
      </c>
      <c r="D38" s="267">
        <v>8.6187216431088309</v>
      </c>
      <c r="E38" s="549">
        <f>(NI_overnight_trips_destination[[#This Row],[Number of Overnight trips within NI per 100 interviews]]-D26)/D26</f>
        <v>-0.22974950068400751</v>
      </c>
      <c r="F38" s="267">
        <v>7.822953588650206</v>
      </c>
      <c r="G38" s="549">
        <f>(NI_overnight_trips_destination[[#This Row],[Number of Overnight trips to ROI per 100 interviews]]-F26)/F26</f>
        <v>-8.1904723323743961E-2</v>
      </c>
      <c r="H38" s="267">
        <v>5.4120502804150261</v>
      </c>
      <c r="I38" s="549">
        <f>(NI_overnight_trips_destination[[#This Row],[Number of Overnight trips to GB per 100 interviews]]-H26)/H26</f>
        <v>-0.12143121976652557</v>
      </c>
      <c r="J38" s="267">
        <v>5.5645343954599502</v>
      </c>
      <c r="K38" s="549">
        <f>(NI_overnight_trips_destination[[#This Row],[Number of Overnight trips to Other places per 100 interviews]]-J26)/J26</f>
        <v>-6.5653407835113378E-2</v>
      </c>
      <c r="L38" s="267">
        <v>17.392112699641608</v>
      </c>
      <c r="M38" s="549">
        <f>(NI_overnight_trips_destination[[#This Row],[Number of Holiday Overnight trips per 100 interviews]]-L26)/L26</f>
        <v>-5.8162068917053743E-2</v>
      </c>
    </row>
    <row r="39" spans="1:13" x14ac:dyDescent="0.3">
      <c r="A39" s="270" t="s">
        <v>691</v>
      </c>
      <c r="B39" s="267">
        <v>26.846237985247122</v>
      </c>
      <c r="C39" s="549">
        <f>(NI_overnight_trips_destination[[#This Row],[Number of Overnight trips per 100 interviews]]-B27)/B27</f>
        <v>-0.16366047432416403</v>
      </c>
      <c r="D39" s="267">
        <v>8.3557513071457929</v>
      </c>
      <c r="E39" s="549">
        <f>(NI_overnight_trips_destination[[#This Row],[Number of Overnight trips within NI per 100 interviews]]-D27)/D27</f>
        <v>-0.2736910981937925</v>
      </c>
      <c r="F39" s="267">
        <v>7.6083173642816204</v>
      </c>
      <c r="G39" s="549">
        <f>(NI_overnight_trips_destination[[#This Row],[Number of Overnight trips to ROI per 100 interviews]]-F27)/F27</f>
        <v>-9.9392181486089873E-2</v>
      </c>
      <c r="H39" s="267">
        <v>5.2486154454473448</v>
      </c>
      <c r="I39" s="549">
        <f>(NI_overnight_trips_destination[[#This Row],[Number of Overnight trips to GB per 100 interviews]]-H27)/H27</f>
        <v>-0.12956507922932189</v>
      </c>
      <c r="J39" s="267">
        <v>5.6335538683723678</v>
      </c>
      <c r="K39" s="549">
        <f>(NI_overnight_trips_destination[[#This Row],[Number of Overnight trips to Other places per 100 interviews]]-J27)/J27</f>
        <v>-7.9097385279195992E-2</v>
      </c>
      <c r="L39" s="267">
        <v>17.145526808286863</v>
      </c>
      <c r="M39" s="549">
        <f>(NI_overnight_trips_destination[[#This Row],[Number of Holiday Overnight trips per 100 interviews]]-L27)/L27</f>
        <v>-8.5333380474471823E-2</v>
      </c>
    </row>
    <row r="40" spans="1:13" x14ac:dyDescent="0.3">
      <c r="A40" s="270" t="s">
        <v>692</v>
      </c>
      <c r="B40" s="267">
        <v>27.592080626100941</v>
      </c>
      <c r="C40" s="549">
        <f>(NI_overnight_trips_destination[[#This Row],[Number of Overnight trips per 100 interviews]]-B28)/B28</f>
        <v>-0.12810897616259409</v>
      </c>
      <c r="D40" s="267">
        <v>8.554063543432715</v>
      </c>
      <c r="E40" s="549">
        <f>(NI_overnight_trips_destination[[#This Row],[Number of Overnight trips within NI per 100 interviews]]-D28)/D28</f>
        <v>-0.21576247482822833</v>
      </c>
      <c r="F40" s="267">
        <v>7.9739167686003105</v>
      </c>
      <c r="G40" s="549">
        <f>(NI_overnight_trips_destination[[#This Row],[Number of Overnight trips to ROI per 100 interviews]]-F28)/F28</f>
        <v>-5.4307227369057194E-2</v>
      </c>
      <c r="H40" s="267">
        <v>5.4072155943676732</v>
      </c>
      <c r="I40" s="549">
        <f>(NI_overnight_trips_destination[[#This Row],[Number of Overnight trips to GB per 100 interviews]]-H28)/H28</f>
        <v>-9.3133819671632631E-2</v>
      </c>
      <c r="J40" s="267">
        <v>5.6568847197002414</v>
      </c>
      <c r="K40" s="549">
        <f>(NI_overnight_trips_destination[[#This Row],[Number of Overnight trips to Other places per 100 interviews]]-J28)/J28</f>
        <v>-0.10836624550921534</v>
      </c>
      <c r="L40" s="267">
        <v>17.599733807542258</v>
      </c>
      <c r="M40" s="549">
        <f>(NI_overnight_trips_destination[[#This Row],[Number of Holiday Overnight trips per 100 interviews]]-L28)/L28</f>
        <v>-6.8579963596857543E-2</v>
      </c>
    </row>
    <row r="41" spans="1:13" x14ac:dyDescent="0.3">
      <c r="A41" s="270" t="s">
        <v>693</v>
      </c>
      <c r="B41" s="267">
        <v>28.039106299748745</v>
      </c>
      <c r="C41" s="549">
        <f>(NI_overnight_trips_destination[[#This Row],[Number of Overnight trips per 100 interviews]]-B29)/B29</f>
        <v>-8.8001341126069388E-2</v>
      </c>
      <c r="D41" s="267">
        <v>8.2946153474387163</v>
      </c>
      <c r="E41" s="549">
        <f>(NI_overnight_trips_destination[[#This Row],[Number of Overnight trips within NI per 100 interviews]]-D29)/D29</f>
        <v>-0.22969084025595282</v>
      </c>
      <c r="F41" s="267">
        <v>8.1846865702575169</v>
      </c>
      <c r="G41" s="549">
        <f>(NI_overnight_trips_destination[[#This Row],[Number of Overnight trips to ROI per 100 interviews]]-F29)/F29</f>
        <v>2.6139563864259904E-2</v>
      </c>
      <c r="H41" s="267">
        <v>5.643879243483612</v>
      </c>
      <c r="I41" s="549">
        <f>(NI_overnight_trips_destination[[#This Row],[Number of Overnight trips to GB per 100 interviews]]-H29)/H29</f>
        <v>-2.6806230022229486E-2</v>
      </c>
      <c r="J41" s="267">
        <v>5.9159251385689036</v>
      </c>
      <c r="K41" s="549">
        <f>(NI_overnight_trips_destination[[#This Row],[Number of Overnight trips to Other places per 100 interviews]]-J29)/J29</f>
        <v>-4.6010088098525449E-2</v>
      </c>
      <c r="L41" s="267">
        <v>18.032895058928702</v>
      </c>
      <c r="M41" s="549">
        <f>(NI_overnight_trips_destination[[#This Row],[Number of Holiday Overnight trips per 100 interviews]]-L29)/L29</f>
        <v>-2.6232373285449233E-2</v>
      </c>
    </row>
    <row r="42" spans="1:13" x14ac:dyDescent="0.3">
      <c r="A42" s="270" t="s">
        <v>694</v>
      </c>
      <c r="B42" s="267">
        <v>28.734450224784037</v>
      </c>
      <c r="C42" s="549">
        <f>(NI_overnight_trips_destination[[#This Row],[Number of Overnight trips per 100 interviews]]-B30)/B30</f>
        <v>-5.5993525795111632E-2</v>
      </c>
      <c r="D42" s="267">
        <v>8.6612036593516901</v>
      </c>
      <c r="E42" s="549">
        <f>(NI_overnight_trips_destination[[#This Row],[Number of Overnight trips within NI per 100 interviews]]-D30)/D30</f>
        <v>-0.17899542625449921</v>
      </c>
      <c r="F42" s="267">
        <v>8.2660577639100552</v>
      </c>
      <c r="G42" s="549">
        <f>(NI_overnight_trips_destination[[#This Row],[Number of Overnight trips to ROI per 100 interviews]]-F30)/F30</f>
        <v>2.8176063498237598E-2</v>
      </c>
      <c r="H42" s="267">
        <v>5.7487641317735729</v>
      </c>
      <c r="I42" s="549">
        <f>(NI_overnight_trips_destination[[#This Row],[Number of Overnight trips to GB per 100 interviews]]-H30)/H30</f>
        <v>-2.2019453771611807E-2</v>
      </c>
      <c r="J42" s="267">
        <v>6.0584246697487165</v>
      </c>
      <c r="K42" s="549">
        <f>(NI_overnight_trips_destination[[#This Row],[Number of Overnight trips to Other places per 100 interviews]]-J30)/J30</f>
        <v>1.4544024146370019E-2</v>
      </c>
      <c r="L42" s="267">
        <v>18.581959817170123</v>
      </c>
      <c r="M42" s="549">
        <f>(NI_overnight_trips_destination[[#This Row],[Number of Holiday Overnight trips per 100 interviews]]-L30)/L30</f>
        <v>6.9839740660068081E-3</v>
      </c>
    </row>
    <row r="43" spans="1:13" x14ac:dyDescent="0.3">
      <c r="A43" s="270" t="s">
        <v>695</v>
      </c>
      <c r="B43" s="267">
        <v>28.550057078415264</v>
      </c>
      <c r="C43" s="549">
        <f>(NI_overnight_trips_destination[[#This Row],[Number of Overnight trips per 100 interviews]]-B31)/B31</f>
        <v>-6.1201259683798276E-2</v>
      </c>
      <c r="D43" s="267">
        <v>8.1732860487483538</v>
      </c>
      <c r="E43" s="549">
        <f>(NI_overnight_trips_destination[[#This Row],[Number of Overnight trips within NI per 100 interviews]]-D31)/D31</f>
        <v>-0.24804720875472111</v>
      </c>
      <c r="F43" s="267">
        <v>8.0642506134270189</v>
      </c>
      <c r="G43" s="549">
        <f>(NI_overnight_trips_destination[[#This Row],[Number of Overnight trips to ROI per 100 interviews]]-F31)/F31</f>
        <v>1.6539375384642334E-2</v>
      </c>
      <c r="H43" s="267">
        <v>6.2516545309611367</v>
      </c>
      <c r="I43" s="549">
        <f>(NI_overnight_trips_destination[[#This Row],[Number of Overnight trips to GB per 100 interviews]]-H31)/H31</f>
        <v>0.12966410381340363</v>
      </c>
      <c r="J43" s="267">
        <v>6.060865885278754</v>
      </c>
      <c r="K43" s="549">
        <f>(NI_overnight_trips_destination[[#This Row],[Number of Overnight trips to Other places per 100 interviews]]-J31)/J31</f>
        <v>-2.2814866493685616E-3</v>
      </c>
      <c r="L43" s="267">
        <v>18.576589143004043</v>
      </c>
      <c r="M43" s="549">
        <f>(NI_overnight_trips_destination[[#This Row],[Number of Holiday Overnight trips per 100 interviews]]-L31)/L31</f>
        <v>1.6887894511049682E-2</v>
      </c>
    </row>
    <row r="44" spans="1:13" x14ac:dyDescent="0.3">
      <c r="A44" s="270" t="s">
        <v>696</v>
      </c>
      <c r="B44" s="267">
        <v>28.230145540247037</v>
      </c>
      <c r="C44" s="549">
        <f>(NI_overnight_trips_destination[[#This Row],[Number of Overnight trips per 100 interviews]]-B32)/B32</f>
        <v>-6.4928749188429349E-2</v>
      </c>
      <c r="D44" s="267">
        <v>8.0613742055393267</v>
      </c>
      <c r="E44" s="549">
        <f>(NI_overnight_trips_destination[[#This Row],[Number of Overnight trips within NI per 100 interviews]]-D32)/D32</f>
        <v>-0.2472984586152342</v>
      </c>
      <c r="F44" s="267">
        <v>7.7027772663668506</v>
      </c>
      <c r="G44" s="549">
        <f>(NI_overnight_trips_destination[[#This Row],[Number of Overnight trips to ROI per 100 interviews]]-F32)/F32</f>
        <v>-3.757290303728994E-2</v>
      </c>
      <c r="H44" s="267">
        <v>6.3180009047886356</v>
      </c>
      <c r="I44" s="549">
        <f>(NI_overnight_trips_destination[[#This Row],[Number of Overnight trips to GB per 100 interviews]]-H32)/H32</f>
        <v>0.15548229189921978</v>
      </c>
      <c r="J44" s="267">
        <v>6.1479931635522229</v>
      </c>
      <c r="K44" s="549">
        <f>(NI_overnight_trips_destination[[#This Row],[Number of Overnight trips to Other places per 100 interviews]]-J32)/J32</f>
        <v>2.3112434113955079E-2</v>
      </c>
      <c r="L44" s="267">
        <v>18.354100010082515</v>
      </c>
      <c r="M44" s="549">
        <f>(NI_overnight_trips_destination[[#This Row],[Number of Holiday Overnight trips per 100 interviews]]-L32)/L32</f>
        <v>1.8619411305987655E-3</v>
      </c>
    </row>
    <row r="45" spans="1:13" x14ac:dyDescent="0.3">
      <c r="A45" s="270" t="s">
        <v>697</v>
      </c>
      <c r="B45" s="267">
        <v>28.179411743463106</v>
      </c>
      <c r="C45" s="549">
        <f>(NI_overnight_trips_destination[[#This Row],[Number of Overnight trips per 100 interviews]]-B33)/B33</f>
        <v>-5.4026518547168591E-2</v>
      </c>
      <c r="D45" s="267">
        <v>8.1753058114658756</v>
      </c>
      <c r="E45" s="549">
        <f>(NI_overnight_trips_destination[[#This Row],[Number of Overnight trips within NI per 100 interviews]]-D33)/D33</f>
        <v>-0.22838253585767193</v>
      </c>
      <c r="F45" s="267">
        <v>7.7169967734239382</v>
      </c>
      <c r="G45" s="549">
        <f>(NI_overnight_trips_destination[[#This Row],[Number of Overnight trips to ROI per 100 interviews]]-F33)/F33</f>
        <v>-4.142528617828934E-2</v>
      </c>
      <c r="H45" s="267">
        <v>6.1751036363383864</v>
      </c>
      <c r="I45" s="549">
        <f>(NI_overnight_trips_destination[[#This Row],[Number of Overnight trips to GB per 100 interviews]]-H33)/H33</f>
        <v>0.12272688053043888</v>
      </c>
      <c r="J45" s="267">
        <v>6.1120055222348988</v>
      </c>
      <c r="K45" s="549">
        <f>(NI_overnight_trips_destination[[#This Row],[Number of Overnight trips to Other places per 100 interviews]]-J33)/J33</f>
        <v>8.3076810488066269E-2</v>
      </c>
      <c r="L45" s="267">
        <v>18.615493170675173</v>
      </c>
      <c r="M45" s="549">
        <f>(NI_overnight_trips_destination[[#This Row],[Number of Holiday Overnight trips per 100 interviews]]-L33)/L33</f>
        <v>3.183981779793283E-2</v>
      </c>
    </row>
    <row r="46" spans="1:13" x14ac:dyDescent="0.3">
      <c r="A46" s="270" t="s">
        <v>698</v>
      </c>
      <c r="B46" s="267">
        <v>28.161267284847792</v>
      </c>
      <c r="C46" s="549">
        <f>(NI_overnight_trips_destination[[#This Row],[Number of Overnight trips per 100 interviews]]-B34)/B34</f>
        <v>-2.6734448169035446E-2</v>
      </c>
      <c r="D46" s="267">
        <v>8.5068371463235355</v>
      </c>
      <c r="E46" s="549">
        <f>(NI_overnight_trips_destination[[#This Row],[Number of Overnight trips within NI per 100 interviews]]-D34)/D34</f>
        <v>-0.14284166227052872</v>
      </c>
      <c r="F46" s="267">
        <v>7.5555158792037389</v>
      </c>
      <c r="G46" s="549">
        <f>(NI_overnight_trips_destination[[#This Row],[Number of Overnight trips to ROI per 100 interviews]]-F34)/F34</f>
        <v>-5.1823895725191568E-2</v>
      </c>
      <c r="H46" s="267">
        <v>6.0358365384176746</v>
      </c>
      <c r="I46" s="549">
        <f>(NI_overnight_trips_destination[[#This Row],[Number of Overnight trips to GB per 100 interviews]]-H34)/H34</f>
        <v>8.6016355554262167E-2</v>
      </c>
      <c r="J46" s="267">
        <v>6.0630777209028377</v>
      </c>
      <c r="K46" s="549">
        <f>(NI_overnight_trips_destination[[#This Row],[Number of Overnight trips to Other places per 100 interviews]]-J34)/J34</f>
        <v>0.10557192472326692</v>
      </c>
      <c r="L46" s="267">
        <v>18.584183207787529</v>
      </c>
      <c r="M46" s="549">
        <f>(NI_overnight_trips_destination[[#This Row],[Number of Holiday Overnight trips per 100 interviews]]-L34)/L34</f>
        <v>5.6277874828808104E-2</v>
      </c>
    </row>
    <row r="47" spans="1:13" x14ac:dyDescent="0.3">
      <c r="A47" s="270" t="s">
        <v>699</v>
      </c>
      <c r="B47" s="267">
        <v>28.177991829714671</v>
      </c>
      <c r="C47" s="549">
        <f>(NI_overnight_trips_destination[[#This Row],[Number of Overnight trips per 100 interviews]]-B35)/B35</f>
        <v>-3.5085712154940434E-3</v>
      </c>
      <c r="D47" s="267">
        <v>8.4071287923194138</v>
      </c>
      <c r="E47" s="549">
        <f>(NI_overnight_trips_destination[[#This Row],[Number of Overnight trips within NI per 100 interviews]]-D35)/D35</f>
        <v>-0.10956402828670017</v>
      </c>
      <c r="F47" s="267">
        <v>7.7686128890806154</v>
      </c>
      <c r="G47" s="549">
        <f>(NI_overnight_trips_destination[[#This Row],[Number of Overnight trips to ROI per 100 interviews]]-F35)/F35</f>
        <v>7.3374162118229648E-3</v>
      </c>
      <c r="H47" s="267">
        <v>5.9524768968115174</v>
      </c>
      <c r="I47" s="549">
        <f>(NI_overnight_trips_destination[[#This Row],[Number of Overnight trips to GB per 100 interviews]]-H35)/H35</f>
        <v>6.943586540406689E-2</v>
      </c>
      <c r="J47" s="267">
        <v>6.049773251503118</v>
      </c>
      <c r="K47" s="549">
        <f>(NI_overnight_trips_destination[[#This Row],[Number of Overnight trips to Other places per 100 interviews]]-J35)/J35</f>
        <v>8.8559831243894369E-2</v>
      </c>
      <c r="L47" s="267">
        <v>18.761839215845381</v>
      </c>
      <c r="M47" s="549">
        <f>(NI_overnight_trips_destination[[#This Row],[Number of Holiday Overnight trips per 100 interviews]]-L35)/L35</f>
        <v>9.0661337713078938E-2</v>
      </c>
    </row>
    <row r="48" spans="1:13" x14ac:dyDescent="0.3">
      <c r="A48" s="270" t="s">
        <v>700</v>
      </c>
      <c r="B48" s="267">
        <v>28.098761630646479</v>
      </c>
      <c r="C48" s="549">
        <f>(NI_overnight_trips_destination[[#This Row],[Number of Overnight trips per 100 interviews]]-B36)/B36</f>
        <v>-3.4065068877661635E-2</v>
      </c>
      <c r="D48" s="267">
        <v>8.6531580172241167</v>
      </c>
      <c r="E48" s="549">
        <f>(NI_overnight_trips_destination[[#This Row],[Number of Overnight trips within NI per 100 interviews]]-D36)/D36</f>
        <v>-8.510222628573666E-2</v>
      </c>
      <c r="F48" s="267">
        <v>7.6443805722657059</v>
      </c>
      <c r="G48" s="549">
        <f>(NI_overnight_trips_destination[[#This Row],[Number of Overnight trips to ROI per 100 interviews]]-F36)/F36</f>
        <v>-4.920999346075515E-2</v>
      </c>
      <c r="H48" s="267">
        <v>5.6584807087556088</v>
      </c>
      <c r="I48" s="549">
        <f>(NI_overnight_trips_destination[[#This Row],[Number of Overnight trips to GB per 100 interviews]]-H36)/H36</f>
        <v>-5.6021788372996692E-2</v>
      </c>
      <c r="J48" s="267">
        <v>6.1427423324010428</v>
      </c>
      <c r="K48" s="549">
        <f>(NI_overnight_trips_destination[[#This Row],[Number of Overnight trips to Other places per 100 interviews]]-J36)/J36</f>
        <v>9.7443013239650253E-2</v>
      </c>
      <c r="L48" s="267">
        <v>18.604967127747116</v>
      </c>
      <c r="M48" s="549">
        <f>(NI_overnight_trips_destination[[#This Row],[Number of Holiday Overnight trips per 100 interviews]]-L36)/L36</f>
        <v>2.7594423908394151E-2</v>
      </c>
    </row>
    <row r="49" spans="1:13" x14ac:dyDescent="0.3">
      <c r="A49" s="270" t="s">
        <v>701</v>
      </c>
      <c r="B49" s="267">
        <v>28.703673874577834</v>
      </c>
      <c r="C49" s="549">
        <f>(NI_overnight_trips_destination[[#This Row],[Number of Overnight trips per 100 interviews]]-B37)/B37</f>
        <v>1.9203645055745767E-2</v>
      </c>
      <c r="D49" s="267">
        <v>8.7112836343111475</v>
      </c>
      <c r="E49" s="549">
        <f>(NI_overnight_trips_destination[[#This Row],[Number of Overnight trips within NI per 100 interviews]]-D37)/D37</f>
        <v>-2.1770676464572217E-2</v>
      </c>
      <c r="F49" s="267">
        <v>7.7671044778962122</v>
      </c>
      <c r="G49" s="549">
        <f>(NI_overnight_trips_destination[[#This Row],[Number of Overnight trips to ROI per 100 interviews]]-F37)/F37</f>
        <v>-3.4143549523048544E-2</v>
      </c>
      <c r="H49" s="267">
        <v>5.8321897447077049</v>
      </c>
      <c r="I49" s="549">
        <f>(NI_overnight_trips_destination[[#This Row],[Number of Overnight trips to GB per 100 interviews]]-H37)/H37</f>
        <v>1.8481999344659605E-2</v>
      </c>
      <c r="J49" s="267">
        <v>6.3930960176627707</v>
      </c>
      <c r="K49" s="549">
        <f>(NI_overnight_trips_destination[[#This Row],[Number of Overnight trips to Other places per 100 interviews]]-J37)/J37</f>
        <v>0.16457077572683176</v>
      </c>
      <c r="L49" s="267">
        <v>18.750345383475167</v>
      </c>
      <c r="M49" s="549">
        <f>(NI_overnight_trips_destination[[#This Row],[Number of Holiday Overnight trips per 100 interviews]]-L37)/L37</f>
        <v>4.7992552158294205E-2</v>
      </c>
    </row>
    <row r="50" spans="1:13" x14ac:dyDescent="0.3">
      <c r="A50" s="270" t="s">
        <v>702</v>
      </c>
      <c r="B50" s="267">
        <v>28.950579223823343</v>
      </c>
      <c r="C50" s="549">
        <f>(NI_overnight_trips_destination[[#This Row],[Number of Overnight trips per 100 interviews]]-B38)/B38</f>
        <v>5.5886818541780958E-2</v>
      </c>
      <c r="D50" s="267">
        <v>9.1049209879125002</v>
      </c>
      <c r="E50" s="549">
        <f>(NI_overnight_trips_destination[[#This Row],[Number of Overnight trips within NI per 100 interviews]]-D38)/D38</f>
        <v>5.6412002259338991E-2</v>
      </c>
      <c r="F50" s="267">
        <v>7.2673489386380377</v>
      </c>
      <c r="G50" s="549">
        <f>(NI_overnight_trips_destination[[#This Row],[Number of Overnight trips to ROI per 100 interviews]]-F38)/F38</f>
        <v>-7.102236306479659E-2</v>
      </c>
      <c r="H50" s="267">
        <v>6.2275494353537475</v>
      </c>
      <c r="I50" s="549">
        <f>(NI_overnight_trips_destination[[#This Row],[Number of Overnight trips to GB per 100 interviews]]-H38)/H38</f>
        <v>0.15068210986321146</v>
      </c>
      <c r="J50" s="267">
        <v>6.3507598619190517</v>
      </c>
      <c r="K50" s="549">
        <f>(NI_overnight_trips_destination[[#This Row],[Number of Overnight trips to Other places per 100 interviews]]-J38)/J38</f>
        <v>0.14129222870840286</v>
      </c>
      <c r="L50" s="267">
        <v>18.909800458257937</v>
      </c>
      <c r="M50" s="549">
        <f>(NI_overnight_trips_destination[[#This Row],[Number of Holiday Overnight trips per 100 interviews]]-L38)/L38</f>
        <v>8.7262990116640848E-2</v>
      </c>
    </row>
    <row r="51" spans="1:13" x14ac:dyDescent="0.3">
      <c r="A51" s="270" t="s">
        <v>703</v>
      </c>
      <c r="B51" s="267">
        <v>30.171193337233611</v>
      </c>
      <c r="C51" s="549">
        <f>(NI_overnight_trips_destination[[#This Row],[Number of Overnight trips per 100 interviews]]-B39)/B39</f>
        <v>0.12385181692174746</v>
      </c>
      <c r="D51" s="267">
        <v>9.4204042204251284</v>
      </c>
      <c r="E51" s="549">
        <f>(NI_overnight_trips_destination[[#This Row],[Number of Overnight trips within NI per 100 interviews]]-D39)/D39</f>
        <v>0.12741558169267797</v>
      </c>
      <c r="F51" s="267">
        <v>7.6772353200304799</v>
      </c>
      <c r="G51" s="549">
        <f>(NI_overnight_trips_destination[[#This Row],[Number of Overnight trips to ROI per 100 interviews]]-F39)/F39</f>
        <v>9.05823882589403E-3</v>
      </c>
      <c r="H51" s="267">
        <v>6.4611623508206097</v>
      </c>
      <c r="I51" s="549">
        <f>(NI_overnight_trips_destination[[#This Row],[Number of Overnight trips to GB per 100 interviews]]-H39)/H39</f>
        <v>0.23102224157516238</v>
      </c>
      <c r="J51" s="267">
        <v>6.6123914459573871</v>
      </c>
      <c r="K51" s="549">
        <f>(NI_overnight_trips_destination[[#This Row],[Number of Overnight trips to Other places per 100 interviews]]-J39)/J39</f>
        <v>0.17375134780912685</v>
      </c>
      <c r="L51" s="267">
        <v>19.669513286669286</v>
      </c>
      <c r="M51" s="549">
        <f>(NI_overnight_trips_destination[[#This Row],[Number of Holiday Overnight trips per 100 interviews]]-L39)/L39</f>
        <v>0.14720961954709472</v>
      </c>
    </row>
    <row r="52" spans="1:13" x14ac:dyDescent="0.3">
      <c r="A52" s="270" t="s">
        <v>704</v>
      </c>
      <c r="B52" s="267">
        <v>30.01749644180877</v>
      </c>
      <c r="C52" s="549">
        <f>(NI_overnight_trips_destination[[#This Row],[Number of Overnight trips per 100 interviews]]-B40)/B40</f>
        <v>8.7902606859356913E-2</v>
      </c>
      <c r="D52" s="267">
        <v>9.505473664869573</v>
      </c>
      <c r="E52" s="549">
        <f>(NI_overnight_trips_destination[[#This Row],[Number of Overnight trips within NI per 100 interviews]]-D40)/D40</f>
        <v>0.11122317675174301</v>
      </c>
      <c r="F52" s="267">
        <v>7.3810071065228549</v>
      </c>
      <c r="G52" s="549">
        <f>(NI_overnight_trips_destination[[#This Row],[Number of Overnight trips to ROI per 100 interviews]]-F40)/F40</f>
        <v>-7.4356138806491598E-2</v>
      </c>
      <c r="H52" s="267">
        <v>6.4834254227160351</v>
      </c>
      <c r="I52" s="549">
        <f>(NI_overnight_trips_destination[[#This Row],[Number of Overnight trips to GB per 100 interviews]]-H40)/H40</f>
        <v>0.19903216536610377</v>
      </c>
      <c r="J52" s="267">
        <v>6.6475902477003075</v>
      </c>
      <c r="K52" s="549">
        <f>(NI_overnight_trips_destination[[#This Row],[Number of Overnight trips to Other places per 100 interviews]]-J40)/J40</f>
        <v>0.17513270591318741</v>
      </c>
      <c r="L52" s="267">
        <v>19.920738776865363</v>
      </c>
      <c r="M52" s="549">
        <f>(NI_overnight_trips_destination[[#This Row],[Number of Holiday Overnight trips per 100 interviews]]-L40)/L40</f>
        <v>0.13187727693520304</v>
      </c>
    </row>
    <row r="53" spans="1:13" x14ac:dyDescent="0.3">
      <c r="A53" s="270" t="s">
        <v>705</v>
      </c>
      <c r="B53" s="267">
        <v>29.980484115995637</v>
      </c>
      <c r="C53" s="549">
        <f>(NI_overnight_trips_destination[[#This Row],[Number of Overnight trips per 100 interviews]]-B41)/B41</f>
        <v>6.9238220201914488E-2</v>
      </c>
      <c r="D53" s="267">
        <v>9.6630622273522651</v>
      </c>
      <c r="E53" s="549">
        <f>(NI_overnight_trips_destination[[#This Row],[Number of Overnight trips within NI per 100 interviews]]-D41)/D41</f>
        <v>0.16498014948168871</v>
      </c>
      <c r="F53" s="267">
        <v>7.2581414476380433</v>
      </c>
      <c r="G53" s="549">
        <f>(NI_overnight_trips_destination[[#This Row],[Number of Overnight trips to ROI per 100 interviews]]-F41)/F41</f>
        <v>-0.11320471647460063</v>
      </c>
      <c r="H53" s="267">
        <v>6.3616499648861016</v>
      </c>
      <c r="I53" s="549">
        <f>(NI_overnight_trips_destination[[#This Row],[Number of Overnight trips to GB per 100 interviews]]-H41)/H41</f>
        <v>0.12717683891469209</v>
      </c>
      <c r="J53" s="267">
        <v>6.6976304761192313</v>
      </c>
      <c r="K53" s="549">
        <f>(NI_overnight_trips_destination[[#This Row],[Number of Overnight trips to Other places per 100 interviews]]-J41)/J41</f>
        <v>0.13213577238393298</v>
      </c>
      <c r="L53" s="267">
        <v>19.916541502804076</v>
      </c>
      <c r="M53" s="549">
        <f>(NI_overnight_trips_destination[[#This Row],[Number of Holiday Overnight trips per 100 interviews]]-L41)/L41</f>
        <v>0.10445613073884755</v>
      </c>
    </row>
    <row r="54" spans="1:13" x14ac:dyDescent="0.3">
      <c r="A54" s="270" t="s">
        <v>706</v>
      </c>
      <c r="B54" s="267">
        <v>29.210364538471879</v>
      </c>
      <c r="C54" s="549">
        <f>(NI_overnight_trips_destination[[#This Row],[Number of Overnight trips per 100 interviews]]-B42)/B42</f>
        <v>1.6562499368000985E-2</v>
      </c>
      <c r="D54" s="267">
        <v>9.3690297299759422</v>
      </c>
      <c r="E54" s="549">
        <f>(NI_overnight_trips_destination[[#This Row],[Number of Overnight trips within NI per 100 interviews]]-D42)/D42</f>
        <v>8.172375324069385E-2</v>
      </c>
      <c r="F54" s="267">
        <v>7.141355617031782</v>
      </c>
      <c r="G54" s="549">
        <f>(NI_overnight_trips_destination[[#This Row],[Number of Overnight trips to ROI per 100 interviews]]-F42)/F42</f>
        <v>-0.13606270110871577</v>
      </c>
      <c r="H54" s="267">
        <v>6.1506444900656216</v>
      </c>
      <c r="I54" s="549">
        <f>(NI_overnight_trips_destination[[#This Row],[Number of Overnight trips to GB per 100 interviews]]-H42)/H42</f>
        <v>6.9907261644436794E-2</v>
      </c>
      <c r="J54" s="267">
        <v>6.5493347013985304</v>
      </c>
      <c r="K54" s="549">
        <f>(NI_overnight_trips_destination[[#This Row],[Number of Overnight trips to Other places per 100 interviews]]-J42)/J42</f>
        <v>8.102932006418348E-2</v>
      </c>
      <c r="L54" s="267">
        <v>19.554991389326922</v>
      </c>
      <c r="M54" s="549">
        <f>(NI_overnight_trips_destination[[#This Row],[Number of Holiday Overnight trips per 100 interviews]]-L42)/L42</f>
        <v>5.2364313653164685E-2</v>
      </c>
    </row>
    <row r="55" spans="1:13" x14ac:dyDescent="0.3">
      <c r="A55" s="270" t="s">
        <v>707</v>
      </c>
      <c r="B55" s="267">
        <v>29.460001430265631</v>
      </c>
      <c r="C55" s="549">
        <f>(NI_overnight_trips_destination[[#This Row],[Number of Overnight trips per 100 interviews]]-B43)/B43</f>
        <v>3.1871892562285391E-2</v>
      </c>
      <c r="D55" s="267">
        <v>9.2873303835707137</v>
      </c>
      <c r="E55" s="549">
        <f>(NI_overnight_trips_destination[[#This Row],[Number of Overnight trips within NI per 100 interviews]]-D43)/D43</f>
        <v>0.13630311335952364</v>
      </c>
      <c r="F55" s="267">
        <v>7.6133962851508823</v>
      </c>
      <c r="G55" s="549">
        <f>(NI_overnight_trips_destination[[#This Row],[Number of Overnight trips to ROI per 100 interviews]]-F43)/F43</f>
        <v>-5.5907777410273161E-2</v>
      </c>
      <c r="H55" s="267">
        <v>6.1234113745972127</v>
      </c>
      <c r="I55" s="549">
        <f>(NI_overnight_trips_destination[[#This Row],[Number of Overnight trips to GB per 100 interviews]]-H43)/H43</f>
        <v>-2.0513474589615187E-2</v>
      </c>
      <c r="J55" s="267">
        <v>6.4358633869468234</v>
      </c>
      <c r="K55" s="549">
        <f>(NI_overnight_trips_destination[[#This Row],[Number of Overnight trips to Other places per 100 interviews]]-J43)/J43</f>
        <v>6.1871935259102388E-2</v>
      </c>
      <c r="L55" s="267">
        <v>19.62307417799795</v>
      </c>
      <c r="M55" s="549">
        <f>(NI_overnight_trips_destination[[#This Row],[Number of Holiday Overnight trips per 100 interviews]]-L43)/L43</f>
        <v>5.6333540400661443E-2</v>
      </c>
    </row>
    <row r="56" spans="1:13" x14ac:dyDescent="0.3">
      <c r="A56" s="270" t="s">
        <v>708</v>
      </c>
      <c r="B56" s="267">
        <v>29.96236549645948</v>
      </c>
      <c r="C56" s="549">
        <f>(NI_overnight_trips_destination[[#This Row],[Number of Overnight trips per 100 interviews]]-B44)/B44</f>
        <v>6.1360645617035837E-2</v>
      </c>
      <c r="D56" s="267">
        <v>9.4606952377866307</v>
      </c>
      <c r="E56" s="549">
        <f>(NI_overnight_trips_destination[[#This Row],[Number of Overnight trips within NI per 100 interviews]]-D44)/D44</f>
        <v>0.17358343584717462</v>
      </c>
      <c r="F56" s="267">
        <v>7.8222221322746002</v>
      </c>
      <c r="G56" s="549">
        <f>(NI_overnight_trips_destination[[#This Row],[Number of Overnight trips to ROI per 100 interviews]]-F44)/F44</f>
        <v>1.5506727220231289E-2</v>
      </c>
      <c r="H56" s="267">
        <v>6.1391718158895685</v>
      </c>
      <c r="I56" s="549">
        <f>(NI_overnight_trips_destination[[#This Row],[Number of Overnight trips to GB per 100 interviews]]-H44)/H44</f>
        <v>-2.8304695044207139E-2</v>
      </c>
      <c r="J56" s="267">
        <v>6.5402763105086841</v>
      </c>
      <c r="K56" s="549">
        <f>(NI_overnight_trips_destination[[#This Row],[Number of Overnight trips to Other places per 100 interviews]]-J44)/J44</f>
        <v>6.3806698628435937E-2</v>
      </c>
      <c r="L56" s="267">
        <v>19.90676212126036</v>
      </c>
      <c r="M56" s="549">
        <f>(NI_overnight_trips_destination[[#This Row],[Number of Holiday Overnight trips per 100 interviews]]-L44)/L44</f>
        <v>8.4594837683401342E-2</v>
      </c>
    </row>
    <row r="57" spans="1:13" x14ac:dyDescent="0.3">
      <c r="A57" s="270" t="s">
        <v>709</v>
      </c>
      <c r="B57" s="267">
        <v>30.455373060262065</v>
      </c>
      <c r="C57" s="549">
        <f>(NI_overnight_trips_destination[[#This Row],[Number of Overnight trips per 100 interviews]]-B45)/B45</f>
        <v>8.0766814350797203E-2</v>
      </c>
      <c r="D57" s="267">
        <v>9.4299049383180922</v>
      </c>
      <c r="E57" s="549">
        <f>(NI_overnight_trips_destination[[#This Row],[Number of Overnight trips within NI per 100 interviews]]-D45)/D45</f>
        <v>0.15346204237309874</v>
      </c>
      <c r="F57" s="267">
        <v>7.911781545309009</v>
      </c>
      <c r="G57" s="549">
        <f>(NI_overnight_trips_destination[[#This Row],[Number of Overnight trips to ROI per 100 interviews]]-F45)/F45</f>
        <v>2.5241007299093007E-2</v>
      </c>
      <c r="H57" s="267">
        <v>6.3421882676136452</v>
      </c>
      <c r="I57" s="549">
        <f>(NI_overnight_trips_destination[[#This Row],[Number of Overnight trips to GB per 100 interviews]]-H45)/H45</f>
        <v>2.7057785766059449E-2</v>
      </c>
      <c r="J57" s="267">
        <v>6.7714983090213181</v>
      </c>
      <c r="K57" s="549">
        <f>(NI_overnight_trips_destination[[#This Row],[Number of Overnight trips to Other places per 100 interviews]]-J45)/J45</f>
        <v>0.10790120924911584</v>
      </c>
      <c r="L57" s="267">
        <v>19.915831428909414</v>
      </c>
      <c r="M57" s="549">
        <f>(NI_overnight_trips_destination[[#This Row],[Number of Holiday Overnight trips per 100 interviews]]-L45)/L45</f>
        <v>6.9852474297197389E-2</v>
      </c>
    </row>
    <row r="58" spans="1:13" x14ac:dyDescent="0.3">
      <c r="A58" s="270" t="s">
        <v>710</v>
      </c>
      <c r="B58" s="267">
        <v>30.829640491458417</v>
      </c>
      <c r="C58" s="549">
        <f>(NI_overnight_trips_destination[[#This Row],[Number of Overnight trips per 100 interviews]]-B46)/B46</f>
        <v>9.4753307073163789E-2</v>
      </c>
      <c r="D58" s="267">
        <v>9.6181030578328155</v>
      </c>
      <c r="E58" s="549">
        <f>(NI_overnight_trips_destination[[#This Row],[Number of Overnight trips within NI per 100 interviews]]-D46)/D46</f>
        <v>0.13063208950573885</v>
      </c>
      <c r="F58" s="267">
        <v>7.9662675187668039</v>
      </c>
      <c r="G58" s="549">
        <f>(NI_overnight_trips_destination[[#This Row],[Number of Overnight trips to ROI per 100 interviews]]-F46)/F46</f>
        <v>5.4364473072400367E-2</v>
      </c>
      <c r="H58" s="267">
        <v>6.4034634119985956</v>
      </c>
      <c r="I58" s="549">
        <f>(NI_overnight_trips_destination[[#This Row],[Number of Overnight trips to GB per 100 interviews]]-H46)/H46</f>
        <v>6.0907360767807707E-2</v>
      </c>
      <c r="J58" s="267">
        <v>6.8418065028602006</v>
      </c>
      <c r="K58" s="549">
        <f>(NI_overnight_trips_destination[[#This Row],[Number of Overnight trips to Other places per 100 interviews]]-J46)/J46</f>
        <v>0.12843786898403875</v>
      </c>
      <c r="L58" s="267">
        <v>20.036195374499385</v>
      </c>
      <c r="M58" s="549">
        <f>(NI_overnight_trips_destination[[#This Row],[Number of Holiday Overnight trips per 100 interviews]]-L46)/L46</f>
        <v>7.8131610653913719E-2</v>
      </c>
    </row>
    <row r="59" spans="1:13" x14ac:dyDescent="0.3">
      <c r="A59" s="270" t="s">
        <v>711</v>
      </c>
      <c r="B59" s="267">
        <v>30.494452929056482</v>
      </c>
      <c r="C59" s="549">
        <f>(NI_overnight_trips_destination[[#This Row],[Number of Overnight trips per 100 interviews]]-B47)/B47</f>
        <v>8.2208168464972822E-2</v>
      </c>
      <c r="D59" s="267">
        <v>9.5610944285359967</v>
      </c>
      <c r="E59" s="549">
        <f>(NI_overnight_trips_destination[[#This Row],[Number of Overnight trips within NI per 100 interviews]]-D47)/D47</f>
        <v>0.13726037327640597</v>
      </c>
      <c r="F59" s="267">
        <v>7.5590948615139153</v>
      </c>
      <c r="G59" s="549">
        <f>(NI_overnight_trips_destination[[#This Row],[Number of Overnight trips to ROI per 100 interviews]]-F47)/F47</f>
        <v>-2.6969811800146959E-2</v>
      </c>
      <c r="H59" s="267">
        <v>6.5276432722182518</v>
      </c>
      <c r="I59" s="549">
        <f>(NI_overnight_trips_destination[[#This Row],[Number of Overnight trips to GB per 100 interviews]]-H47)/H47</f>
        <v>9.6626393579927375E-2</v>
      </c>
      <c r="J59" s="267">
        <v>6.8466203667883159</v>
      </c>
      <c r="K59" s="549">
        <f>(NI_overnight_trips_destination[[#This Row],[Number of Overnight trips to Other places per 100 interviews]]-J47)/J47</f>
        <v>0.13171520355530919</v>
      </c>
      <c r="L59" s="267">
        <v>19.686343356242361</v>
      </c>
      <c r="M59" s="549">
        <f>(NI_overnight_trips_destination[[#This Row],[Number of Holiday Overnight trips per 100 interviews]]-L47)/L47</f>
        <v>4.9275773540164797E-2</v>
      </c>
    </row>
    <row r="60" spans="1:13" x14ac:dyDescent="0.3">
      <c r="A60" s="270" t="s">
        <v>712</v>
      </c>
      <c r="B60" s="267">
        <v>30.082114372685158</v>
      </c>
      <c r="C60" s="549">
        <f>(NI_overnight_trips_destination[[#This Row],[Number of Overnight trips per 100 interviews]]-B48)/B48</f>
        <v>7.0585058804708889E-2</v>
      </c>
      <c r="D60" s="267">
        <v>9.4916317832657597</v>
      </c>
      <c r="E60" s="549">
        <f>(NI_overnight_trips_destination[[#This Row],[Number of Overnight trips within NI per 100 interviews]]-D48)/D48</f>
        <v>9.6898006990356639E-2</v>
      </c>
      <c r="F60" s="267">
        <v>7.4691735664924446</v>
      </c>
      <c r="G60" s="549">
        <f>(NI_overnight_trips_destination[[#This Row],[Number of Overnight trips to ROI per 100 interviews]]-F48)/F48</f>
        <v>-2.2919712606790321E-2</v>
      </c>
      <c r="H60" s="267">
        <v>6.3781016012663265</v>
      </c>
      <c r="I60" s="549">
        <f>(NI_overnight_trips_destination[[#This Row],[Number of Overnight trips to GB per 100 interviews]]-H48)/H48</f>
        <v>0.12717563769320933</v>
      </c>
      <c r="J60" s="267">
        <v>6.7432074216606255</v>
      </c>
      <c r="K60" s="549">
        <f>(NI_overnight_trips_destination[[#This Row],[Number of Overnight trips to Other places per 100 interviews]]-J48)/J48</f>
        <v>9.7751957801048769E-2</v>
      </c>
      <c r="L60" s="267">
        <v>19.520434765489451</v>
      </c>
      <c r="M60" s="549">
        <f>(NI_overnight_trips_destination[[#This Row],[Number of Holiday Overnight trips per 100 interviews]]-L48)/L48</f>
        <v>4.9205549865069254E-2</v>
      </c>
    </row>
    <row r="61" spans="1:13" x14ac:dyDescent="0.3">
      <c r="A61" s="270" t="s">
        <v>713</v>
      </c>
      <c r="B61" s="267">
        <v>30.42980883771288</v>
      </c>
      <c r="C61" s="549">
        <f>(NI_overnight_trips_destination[[#This Row],[Number of Overnight trips per 100 interviews]]-B49)/B49</f>
        <v>6.0136377338924636E-2</v>
      </c>
      <c r="D61" s="267">
        <v>9.6929440059778127</v>
      </c>
      <c r="E61" s="549">
        <f>(NI_overnight_trips_destination[[#This Row],[Number of Overnight trips within NI per 100 interviews]]-D49)/D49</f>
        <v>0.11268837210169554</v>
      </c>
      <c r="F61" s="267">
        <v>7.7326655108769629</v>
      </c>
      <c r="G61" s="549">
        <f>(NI_overnight_trips_destination[[#This Row],[Number of Overnight trips to ROI per 100 interviews]]-F49)/F49</f>
        <v>-4.433951817856505E-3</v>
      </c>
      <c r="H61" s="267">
        <v>6.3088480080522409</v>
      </c>
      <c r="I61" s="549">
        <f>(NI_overnight_trips_destination[[#This Row],[Number of Overnight trips to GB per 100 interviews]]-H49)/H49</f>
        <v>8.1728867579637529E-2</v>
      </c>
      <c r="J61" s="267">
        <v>6.6953513128058573</v>
      </c>
      <c r="K61" s="549">
        <f>(NI_overnight_trips_destination[[#This Row],[Number of Overnight trips to Other places per 100 interviews]]-J49)/J49</f>
        <v>4.7278391300243139E-2</v>
      </c>
      <c r="L61" s="267">
        <v>19.866507320743811</v>
      </c>
      <c r="M61" s="549">
        <f>(NI_overnight_trips_destination[[#This Row],[Number of Holiday Overnight trips per 100 interviews]]-L49)/L49</f>
        <v>5.9527540130131458E-2</v>
      </c>
    </row>
    <row r="62" spans="1:13" x14ac:dyDescent="0.3">
      <c r="A62" s="270" t="s">
        <v>714</v>
      </c>
      <c r="B62" s="267">
        <v>30.597326517859237</v>
      </c>
      <c r="C62" s="549">
        <f>(NI_overnight_trips_destination[[#This Row],[Number of Overnight trips per 100 interviews]]-B50)/B50</f>
        <v>5.6881324594735244E-2</v>
      </c>
      <c r="D62" s="267">
        <v>9.5155736831387951</v>
      </c>
      <c r="E62" s="549">
        <f>(NI_overnight_trips_destination[[#This Row],[Number of Overnight trips within NI per 100 interviews]]-D50)/D50</f>
        <v>4.5102279939767606E-2</v>
      </c>
      <c r="F62" s="267">
        <v>8.1225616599271948</v>
      </c>
      <c r="G62" s="549">
        <f>(NI_overnight_trips_destination[[#This Row],[Number of Overnight trips to ROI per 100 interviews]]-F50)/F50</f>
        <v>0.11767877509531435</v>
      </c>
      <c r="H62" s="267">
        <v>6.2876409341733499</v>
      </c>
      <c r="I62" s="549">
        <f>(NI_overnight_trips_destination[[#This Row],[Number of Overnight trips to GB per 100 interviews]]-H50)/H50</f>
        <v>9.6493009719783931E-3</v>
      </c>
      <c r="J62" s="267">
        <v>6.6715502406198919</v>
      </c>
      <c r="K62" s="549">
        <f>(NI_overnight_trips_destination[[#This Row],[Number of Overnight trips to Other places per 100 interviews]]-J50)/J50</f>
        <v>5.0512125426815428E-2</v>
      </c>
      <c r="L62" s="267">
        <v>19.981189351161856</v>
      </c>
      <c r="M62" s="549">
        <f>(NI_overnight_trips_destination[[#This Row],[Number of Holiday Overnight trips per 100 interviews]]-L50)/L50</f>
        <v>5.6657863485600216E-2</v>
      </c>
    </row>
    <row r="63" spans="1:13" x14ac:dyDescent="0.3">
      <c r="A63" s="270" t="s">
        <v>715</v>
      </c>
      <c r="B63" s="267">
        <v>29.523100264267114</v>
      </c>
      <c r="C63" s="549">
        <f>(NI_overnight_trips_destination[[#This Row],[Number of Overnight trips per 100 interviews]]-B51)/B51</f>
        <v>-2.148052500683487E-2</v>
      </c>
      <c r="D63" s="267">
        <v>9.3424027827653671</v>
      </c>
      <c r="E63" s="549">
        <f>(NI_overnight_trips_destination[[#This Row],[Number of Overnight trips within NI per 100 interviews]]-D51)/D51</f>
        <v>-8.2800520906141355E-3</v>
      </c>
      <c r="F63" s="267">
        <v>7.6776766845918036</v>
      </c>
      <c r="G63" s="549">
        <f>(NI_overnight_trips_destination[[#This Row],[Number of Overnight trips to ROI per 100 interviews]]-F51)/F51</f>
        <v>5.7490039438045657E-5</v>
      </c>
      <c r="H63" s="267">
        <v>5.9946526748338389</v>
      </c>
      <c r="I63" s="549">
        <f>(NI_overnight_trips_destination[[#This Row],[Number of Overnight trips to GB per 100 interviews]]-H51)/H51</f>
        <v>-7.2202128759002795E-2</v>
      </c>
      <c r="J63" s="267">
        <v>6.5083681220761029</v>
      </c>
      <c r="K63" s="549">
        <f>(NI_overnight_trips_destination[[#This Row],[Number of Overnight trips to Other places per 100 interviews]]-J51)/J51</f>
        <v>-1.5731573778028654E-2</v>
      </c>
      <c r="L63" s="267">
        <v>19.263581818083619</v>
      </c>
      <c r="M63" s="549">
        <f>(NI_overnight_trips_destination[[#This Row],[Number of Holiday Overnight trips per 100 interviews]]-L51)/L51</f>
        <v>-2.0637595992819044E-2</v>
      </c>
    </row>
    <row r="64" spans="1:13" x14ac:dyDescent="0.3">
      <c r="A64" s="270" t="s">
        <v>716</v>
      </c>
      <c r="B64" s="267">
        <v>29.077557463813591</v>
      </c>
      <c r="C64" s="549">
        <f>(NI_overnight_trips_destination[[#This Row],[Number of Overnight trips per 100 interviews]]-B52)/B52</f>
        <v>-3.1313037042157189E-2</v>
      </c>
      <c r="D64" s="267">
        <v>8.9801224539671818</v>
      </c>
      <c r="E64" s="549">
        <f>(NI_overnight_trips_destination[[#This Row],[Number of Overnight trips within NI per 100 interviews]]-D52)/D52</f>
        <v>-5.5268283246524538E-2</v>
      </c>
      <c r="F64" s="267">
        <v>7.6203968282048047</v>
      </c>
      <c r="G64" s="549">
        <f>(NI_overnight_trips_destination[[#This Row],[Number of Overnight trips to ROI per 100 interviews]]-F52)/F52</f>
        <v>3.2433205689558646E-2</v>
      </c>
      <c r="H64" s="267">
        <v>6.1133459854914358</v>
      </c>
      <c r="I64" s="549">
        <f>(NI_overnight_trips_destination[[#This Row],[Number of Overnight trips to GB per 100 interviews]]-H52)/H52</f>
        <v>-5.7080850491153738E-2</v>
      </c>
      <c r="J64" s="267">
        <v>6.3636921961501764</v>
      </c>
      <c r="K64" s="549">
        <f>(NI_overnight_trips_destination[[#This Row],[Number of Overnight trips to Other places per 100 interviews]]-J52)/J52</f>
        <v>-4.2706911974356991E-2</v>
      </c>
      <c r="L64" s="267">
        <v>18.416784765929425</v>
      </c>
      <c r="M64" s="549">
        <f>(NI_overnight_trips_destination[[#This Row],[Number of Holiday Overnight trips per 100 interviews]]-L52)/L52</f>
        <v>-7.5496899376168311E-2</v>
      </c>
    </row>
    <row r="65" spans="1:13" x14ac:dyDescent="0.3">
      <c r="A65" s="270" t="s">
        <v>717</v>
      </c>
      <c r="B65" s="267">
        <v>28.781961417896213</v>
      </c>
      <c r="C65" s="549">
        <f>(NI_overnight_trips_destination[[#This Row],[Number of Overnight trips per 100 interviews]]-B53)/B53</f>
        <v>-3.9976762665415742E-2</v>
      </c>
      <c r="D65" s="267">
        <v>8.6809801239765232</v>
      </c>
      <c r="E65" s="549">
        <f>(NI_overnight_trips_destination[[#This Row],[Number of Overnight trips within NI per 100 interviews]]-D53)/D53</f>
        <v>-0.10163259640363902</v>
      </c>
      <c r="F65" s="267">
        <v>7.6517826484723734</v>
      </c>
      <c r="G65" s="549">
        <f>(NI_overnight_trips_destination[[#This Row],[Number of Overnight trips to ROI per 100 interviews]]-F53)/F53</f>
        <v>5.4234435037419884E-2</v>
      </c>
      <c r="H65" s="267">
        <v>6.1314633959610312</v>
      </c>
      <c r="I65" s="549">
        <f>(NI_overnight_trips_destination[[#This Row],[Number of Overnight trips to GB per 100 interviews]]-H53)/H53</f>
        <v>-3.6183469728075748E-2</v>
      </c>
      <c r="J65" s="267">
        <v>6.3177352494862875</v>
      </c>
      <c r="K65" s="549">
        <f>(NI_overnight_trips_destination[[#This Row],[Number of Overnight trips to Other places per 100 interviews]]-J53)/J53</f>
        <v>-5.6720840002666778E-2</v>
      </c>
      <c r="L65" s="267">
        <v>18.303641416924897</v>
      </c>
      <c r="M65" s="549">
        <f>(NI_overnight_trips_destination[[#This Row],[Number of Holiday Overnight trips per 100 interviews]]-L53)/L53</f>
        <v>-8.0982940017577693E-2</v>
      </c>
    </row>
    <row r="66" spans="1:13" x14ac:dyDescent="0.3">
      <c r="A66" s="270" t="s">
        <v>718</v>
      </c>
      <c r="B66" s="267">
        <v>29.070327689992993</v>
      </c>
      <c r="C66" s="549">
        <f>(NI_overnight_trips_destination[[#This Row],[Number of Overnight trips per 100 interviews]]-B54)/B54</f>
        <v>-4.7940808234162345E-3</v>
      </c>
      <c r="D66" s="267">
        <v>8.6842702756214756</v>
      </c>
      <c r="E66" s="549">
        <f>(NI_overnight_trips_destination[[#This Row],[Number of Overnight trips within NI per 100 interviews]]-D54)/D54</f>
        <v>-7.3087552723159616E-2</v>
      </c>
      <c r="F66" s="267">
        <v>7.7721028733449256</v>
      </c>
      <c r="G66" s="549">
        <f>(NI_overnight_trips_destination[[#This Row],[Number of Overnight trips to ROI per 100 interviews]]-F54)/F54</f>
        <v>8.8323182619395452E-2</v>
      </c>
      <c r="H66" s="267">
        <v>6.1101208651018917</v>
      </c>
      <c r="I66" s="549">
        <f>(NI_overnight_trips_destination[[#This Row],[Number of Overnight trips to GB per 100 interviews]]-H54)/H54</f>
        <v>-6.5885168666767824E-3</v>
      </c>
      <c r="J66" s="267">
        <v>6.503833675924704</v>
      </c>
      <c r="K66" s="549">
        <f>(NI_overnight_trips_destination[[#This Row],[Number of Overnight trips to Other places per 100 interviews]]-J54)/J54</f>
        <v>-6.947427112575298E-3</v>
      </c>
      <c r="L66" s="267">
        <v>18.470185168492375</v>
      </c>
      <c r="M66" s="549">
        <f>(NI_overnight_trips_destination[[#This Row],[Number of Holiday Overnight trips per 100 interviews]]-L54)/L54</f>
        <v>-5.5474645794353697E-2</v>
      </c>
    </row>
    <row r="67" spans="1:13" x14ac:dyDescent="0.3">
      <c r="A67" s="270" t="s">
        <v>719</v>
      </c>
      <c r="B67" s="267">
        <v>29.394531445569299</v>
      </c>
      <c r="C67" s="549">
        <f>(NI_overnight_trips_destination[[#This Row],[Number of Overnight trips per 100 interviews]]-B55)/B55</f>
        <v>-2.2223347426273865E-3</v>
      </c>
      <c r="D67" s="267">
        <v>8.9659384984661674</v>
      </c>
      <c r="E67" s="549">
        <f>(NI_overnight_trips_destination[[#This Row],[Number of Overnight trips within NI per 100 interviews]]-D55)/D55</f>
        <v>-3.4605411009506939E-2</v>
      </c>
      <c r="F67" s="267">
        <v>7.6128539886058446</v>
      </c>
      <c r="G67" s="549">
        <f>(NI_overnight_trips_destination[[#This Row],[Number of Overnight trips to ROI per 100 interviews]]-F55)/F55</f>
        <v>-7.1229254950956768E-5</v>
      </c>
      <c r="H67" s="267">
        <v>5.7724302332936128</v>
      </c>
      <c r="I67" s="549">
        <f>(NI_overnight_trips_destination[[#This Row],[Number of Overnight trips to GB per 100 interviews]]-H55)/H55</f>
        <v>-5.7317909876124701E-2</v>
      </c>
      <c r="J67" s="267">
        <v>7.0433087252036755</v>
      </c>
      <c r="K67" s="549">
        <f>(NI_overnight_trips_destination[[#This Row],[Number of Overnight trips to Other places per 100 interviews]]-J55)/J55</f>
        <v>9.4384436358433091E-2</v>
      </c>
      <c r="L67" s="267">
        <v>18.68182538013258</v>
      </c>
      <c r="M67" s="549">
        <f>(NI_overnight_trips_destination[[#This Row],[Number of Holiday Overnight trips per 100 interviews]]-L55)/L55</f>
        <v>-4.7966429180639286E-2</v>
      </c>
    </row>
    <row r="68" spans="1:13" x14ac:dyDescent="0.3">
      <c r="A68" s="270" t="s">
        <v>720</v>
      </c>
      <c r="B68" s="267">
        <v>29.303437807990925</v>
      </c>
      <c r="C68" s="549">
        <f>(NI_overnight_trips_destination[[#This Row],[Number of Overnight trips per 100 interviews]]-B56)/B56</f>
        <v>-2.1991844687510333E-2</v>
      </c>
      <c r="D68" s="267">
        <v>9.19093164610039</v>
      </c>
      <c r="E68" s="549">
        <f>(NI_overnight_trips_destination[[#This Row],[Number of Overnight trips within NI per 100 interviews]]-D56)/D56</f>
        <v>-2.8514140335985812E-2</v>
      </c>
      <c r="F68" s="267">
        <v>7.5188909228573948</v>
      </c>
      <c r="G68" s="549">
        <f>(NI_overnight_trips_destination[[#This Row],[Number of Overnight trips to ROI per 100 interviews]]-F56)/F56</f>
        <v>-3.8778138013449717E-2</v>
      </c>
      <c r="H68" s="267">
        <v>5.6225347318717454</v>
      </c>
      <c r="I68" s="549">
        <f>(NI_overnight_trips_destination[[#This Row],[Number of Overnight trips to GB per 100 interviews]]-H56)/H56</f>
        <v>-8.4154198564804661E-2</v>
      </c>
      <c r="J68" s="267">
        <v>6.9710805071613962</v>
      </c>
      <c r="K68" s="549">
        <f>(NI_overnight_trips_destination[[#This Row],[Number of Overnight trips to Other places per 100 interviews]]-J56)/J56</f>
        <v>6.5869418385353415E-2</v>
      </c>
      <c r="L68" s="267">
        <v>18.67585097371877</v>
      </c>
      <c r="M68" s="549">
        <f>(NI_overnight_trips_destination[[#This Row],[Number of Holiday Overnight trips per 100 interviews]]-L56)/L56</f>
        <v>-6.1833820088048427E-2</v>
      </c>
    </row>
    <row r="69" spans="1:13" x14ac:dyDescent="0.3">
      <c r="A69" s="270" t="s">
        <v>721</v>
      </c>
      <c r="B69" s="267">
        <v>29.124130513941992</v>
      </c>
      <c r="C69" s="549">
        <f>(NI_overnight_trips_destination[[#This Row],[Number of Overnight trips per 100 interviews]]-B57)/B57</f>
        <v>-4.3711253961195705E-2</v>
      </c>
      <c r="D69" s="267">
        <v>9.18094626984497</v>
      </c>
      <c r="E69" s="549">
        <f>(NI_overnight_trips_destination[[#This Row],[Number of Overnight trips within NI per 100 interviews]]-D57)/D57</f>
        <v>-2.6400973297353962E-2</v>
      </c>
      <c r="F69" s="267">
        <v>7.4268751438155185</v>
      </c>
      <c r="G69" s="549">
        <f>(NI_overnight_trips_destination[[#This Row],[Number of Overnight trips to ROI per 100 interviews]]-F57)/F57</f>
        <v>-6.1289154499089699E-2</v>
      </c>
      <c r="H69" s="267">
        <v>5.6356338276046616</v>
      </c>
      <c r="I69" s="549">
        <f>(NI_overnight_trips_destination[[#This Row],[Number of Overnight trips to GB per 100 interviews]]-H57)/H57</f>
        <v>-0.11140546609393488</v>
      </c>
      <c r="J69" s="267">
        <v>6.8806752726768465</v>
      </c>
      <c r="K69" s="549">
        <f>(NI_overnight_trips_destination[[#This Row],[Number of Overnight trips to Other places per 100 interviews]]-J57)/J57</f>
        <v>1.6123014238972427E-2</v>
      </c>
      <c r="L69" s="267">
        <v>18.469379161469611</v>
      </c>
      <c r="M69" s="549">
        <f>(NI_overnight_trips_destination[[#This Row],[Number of Holiday Overnight trips per 100 interviews]]-L57)/L57</f>
        <v>-7.2628264233054421E-2</v>
      </c>
    </row>
    <row r="70" spans="1:13" x14ac:dyDescent="0.3">
      <c r="A70" s="270" t="s">
        <v>722</v>
      </c>
      <c r="B70" s="267">
        <v>29.049516662422313</v>
      </c>
      <c r="C70" s="549">
        <f>(NI_overnight_trips_destination[[#This Row],[Number of Overnight trips per 100 interviews]]-B58)/B58</f>
        <v>-5.7740661281123276E-2</v>
      </c>
      <c r="D70" s="267">
        <v>8.839195967332337</v>
      </c>
      <c r="E70" s="549">
        <f>(NI_overnight_trips_destination[[#This Row],[Number of Overnight trips within NI per 100 interviews]]-D58)/D58</f>
        <v>-8.0983441934129624E-2</v>
      </c>
      <c r="F70" s="267">
        <v>7.4388688800245015</v>
      </c>
      <c r="G70" s="549">
        <f>(NI_overnight_trips_destination[[#This Row],[Number of Overnight trips to ROI per 100 interviews]]-F58)/F58</f>
        <v>-6.6203982919210938E-2</v>
      </c>
      <c r="H70" s="267">
        <v>5.7553220616426728</v>
      </c>
      <c r="I70" s="549">
        <f>(NI_overnight_trips_destination[[#This Row],[Number of Overnight trips to GB per 100 interviews]]-H58)/H58</f>
        <v>-0.10121731142266811</v>
      </c>
      <c r="J70" s="267">
        <v>7.016129753422808</v>
      </c>
      <c r="K70" s="549">
        <f>(NI_overnight_trips_destination[[#This Row],[Number of Overnight trips to Other places per 100 interviews]]-J58)/J58</f>
        <v>2.5479126088955004E-2</v>
      </c>
      <c r="L70" s="267">
        <v>18.648448846144674</v>
      </c>
      <c r="M70" s="549">
        <f>(NI_overnight_trips_destination[[#This Row],[Number of Holiday Overnight trips per 100 interviews]]-L58)/L58</f>
        <v>-6.9261978255658954E-2</v>
      </c>
    </row>
    <row r="71" spans="1:13" x14ac:dyDescent="0.3">
      <c r="A71" s="270" t="s">
        <v>723</v>
      </c>
      <c r="B71" s="267">
        <v>29.591522082476512</v>
      </c>
      <c r="C71" s="549">
        <f>(NI_overnight_trips_destination[[#This Row],[Number of Overnight trips per 100 interviews]]-B59)/B59</f>
        <v>-2.9609675198324911E-2</v>
      </c>
      <c r="D71" s="267">
        <v>9.2838097884705473</v>
      </c>
      <c r="E71" s="549">
        <f>(NI_overnight_trips_destination[[#This Row],[Number of Overnight trips within NI per 100 interviews]]-D59)/D59</f>
        <v>-2.900134938923592E-2</v>
      </c>
      <c r="F71" s="267">
        <v>7.4769786361220625</v>
      </c>
      <c r="G71" s="549">
        <f>(NI_overnight_trips_destination[[#This Row],[Number of Overnight trips to ROI per 100 interviews]]-F59)/F59</f>
        <v>-1.0863235201602801E-2</v>
      </c>
      <c r="H71" s="267">
        <v>5.8089580146688693</v>
      </c>
      <c r="I71" s="549">
        <f>(NI_overnight_trips_destination[[#This Row],[Number of Overnight trips to GB per 100 interviews]]-H59)/H59</f>
        <v>-0.11009873358247345</v>
      </c>
      <c r="J71" s="267">
        <v>7.0217756432150376</v>
      </c>
      <c r="K71" s="549">
        <f>(NI_overnight_trips_destination[[#This Row],[Number of Overnight trips to Other places per 100 interviews]]-J59)/J59</f>
        <v>2.5582735282997055E-2</v>
      </c>
      <c r="L71" s="267">
        <v>19.073302053010078</v>
      </c>
      <c r="M71" s="549">
        <f>(NI_overnight_trips_destination[[#This Row],[Number of Holiday Overnight trips per 100 interviews]]-L59)/L59</f>
        <v>-3.1140435383998976E-2</v>
      </c>
    </row>
    <row r="72" spans="1:13" x14ac:dyDescent="0.3">
      <c r="A72" s="270" t="s">
        <v>724</v>
      </c>
      <c r="B72" s="267">
        <v>30.069920923177907</v>
      </c>
      <c r="C72" s="549">
        <f>(NI_overnight_trips_destination[[#This Row],[Number of Overnight trips per 100 interviews]]-B60)/B60</f>
        <v>-4.0533884540784279E-4</v>
      </c>
      <c r="D72" s="267">
        <v>9.4219508824049001</v>
      </c>
      <c r="E72" s="549">
        <f>(NI_overnight_trips_destination[[#This Row],[Number of Overnight trips within NI per 100 interviews]]-D60)/D60</f>
        <v>-7.3412983617538452E-3</v>
      </c>
      <c r="F72" s="267">
        <v>7.5485469860826813</v>
      </c>
      <c r="G72" s="549">
        <f>(NI_overnight_trips_destination[[#This Row],[Number of Overnight trips to ROI per 100 interviews]]-F60)/F60</f>
        <v>1.0626800794443284E-2</v>
      </c>
      <c r="H72" s="267">
        <v>6.0292417120851471</v>
      </c>
      <c r="I72" s="549">
        <f>(NI_overnight_trips_destination[[#This Row],[Number of Overnight trips to GB per 100 interviews]]-H60)/H60</f>
        <v>-5.4696508615026729E-2</v>
      </c>
      <c r="J72" s="267">
        <v>7.0701813426051769</v>
      </c>
      <c r="K72" s="549">
        <f>(NI_overnight_trips_destination[[#This Row],[Number of Overnight trips to Other places per 100 interviews]]-J60)/J60</f>
        <v>4.8489376123036235E-2</v>
      </c>
      <c r="L72" s="267">
        <v>19.222057153298522</v>
      </c>
      <c r="M72" s="549">
        <f>(NI_overnight_trips_destination[[#This Row],[Number of Holiday Overnight trips per 100 interviews]]-L60)/L60</f>
        <v>-1.5285397880504018E-2</v>
      </c>
    </row>
    <row r="73" spans="1:13" x14ac:dyDescent="0.3">
      <c r="A73" s="270" t="s">
        <v>725</v>
      </c>
      <c r="B73" s="267">
        <v>29.771637162127046</v>
      </c>
      <c r="C73" s="549">
        <f>(NI_overnight_trips_destination[[#This Row],[Number of Overnight trips per 100 interviews]]-B61)/B61</f>
        <v>-2.1629175493542218E-2</v>
      </c>
      <c r="D73" s="267">
        <v>9.2140873225065523</v>
      </c>
      <c r="E73" s="549">
        <f>(NI_overnight_trips_destination[[#This Row],[Number of Overnight trips within NI per 100 interviews]]-D61)/D61</f>
        <v>-4.9402604943961391E-2</v>
      </c>
      <c r="F73" s="267">
        <v>7.5052383494099288</v>
      </c>
      <c r="G73" s="549">
        <f>(NI_overnight_trips_destination[[#This Row],[Number of Overnight trips to ROI per 100 interviews]]-F61)/F61</f>
        <v>-2.9411224518522003E-2</v>
      </c>
      <c r="H73" s="267">
        <v>5.93296052807713</v>
      </c>
      <c r="I73" s="549">
        <f>(NI_overnight_trips_destination[[#This Row],[Number of Overnight trips to GB per 100 interviews]]-H61)/H61</f>
        <v>-5.9581001079016371E-2</v>
      </c>
      <c r="J73" s="267">
        <v>7.1193509621334359</v>
      </c>
      <c r="K73" s="549">
        <f>(NI_overnight_trips_destination[[#This Row],[Number of Overnight trips to Other places per 100 interviews]]-J61)/J61</f>
        <v>6.3327468495434455E-2</v>
      </c>
      <c r="L73" s="267">
        <v>19.054459887827317</v>
      </c>
      <c r="M73" s="549">
        <f>(NI_overnight_trips_destination[[#This Row],[Number of Holiday Overnight trips per 100 interviews]]-L61)/L61</f>
        <v>-4.0875198634869561E-2</v>
      </c>
    </row>
    <row r="74" spans="1:13" x14ac:dyDescent="0.3">
      <c r="A74" s="270" t="s">
        <v>726</v>
      </c>
      <c r="B74" s="267">
        <v>29.911123775554977</v>
      </c>
      <c r="C74" s="549">
        <f>(NI_overnight_trips_destination[[#This Row],[Number of Overnight trips per 100 interviews]]-B62)/B62</f>
        <v>-2.2426885626877675E-2</v>
      </c>
      <c r="D74" s="267">
        <v>9.3879101825824822</v>
      </c>
      <c r="E74" s="549">
        <f>(NI_overnight_trips_destination[[#This Row],[Number of Overnight trips within NI per 100 interviews]]-D62)/D62</f>
        <v>-1.3416269455464088E-2</v>
      </c>
      <c r="F74" s="267">
        <v>7.0870769325377019</v>
      </c>
      <c r="G74" s="549">
        <f>(NI_overnight_trips_destination[[#This Row],[Number of Overnight trips to ROI per 100 interviews]]-F62)/F62</f>
        <v>-0.12748253208074439</v>
      </c>
      <c r="H74" s="267">
        <v>6.0579823832034467</v>
      </c>
      <c r="I74" s="549">
        <f>(NI_overnight_trips_destination[[#This Row],[Number of Overnight trips to GB per 100 interviews]]-H62)/H62</f>
        <v>-3.652539217398821E-2</v>
      </c>
      <c r="J74" s="267">
        <v>7.3781542772313431</v>
      </c>
      <c r="K74" s="549">
        <f>(NI_overnight_trips_destination[[#This Row],[Number of Overnight trips to Other places per 100 interviews]]-J62)/J62</f>
        <v>0.10591302038157126</v>
      </c>
      <c r="L74" s="267">
        <v>19.273239357139207</v>
      </c>
      <c r="M74" s="549">
        <f>(NI_overnight_trips_destination[[#This Row],[Number of Holiday Overnight trips per 100 interviews]]-L62)/L62</f>
        <v>-3.5430823540115383E-2</v>
      </c>
    </row>
    <row r="75" spans="1:13" x14ac:dyDescent="0.3">
      <c r="A75" s="270" t="s">
        <v>727</v>
      </c>
      <c r="B75" s="267">
        <v>30.556495345396627</v>
      </c>
      <c r="C75" s="549">
        <f>(NI_overnight_trips_destination[[#This Row],[Number of Overnight trips per 100 interviews]]-B63)/B63</f>
        <v>3.5002932343804971E-2</v>
      </c>
      <c r="D75" s="267">
        <v>9.4884186265966992</v>
      </c>
      <c r="E75" s="549">
        <f>(NI_overnight_trips_destination[[#This Row],[Number of Overnight trips within NI per 100 interviews]]-D63)/D63</f>
        <v>1.5629367222391499E-2</v>
      </c>
      <c r="F75" s="267">
        <v>7.273799022686271</v>
      </c>
      <c r="G75" s="549">
        <f>(NI_overnight_trips_destination[[#This Row],[Number of Overnight trips to ROI per 100 interviews]]-F63)/F63</f>
        <v>-5.2604150773380147E-2</v>
      </c>
      <c r="H75" s="267">
        <v>6.3525679171052492</v>
      </c>
      <c r="I75" s="549">
        <f>(NI_overnight_trips_destination[[#This Row],[Number of Overnight trips to GB per 100 interviews]]-H63)/H63</f>
        <v>5.9705751389730187E-2</v>
      </c>
      <c r="J75" s="267">
        <v>7.4417097790084039</v>
      </c>
      <c r="K75" s="549">
        <f>(NI_overnight_trips_destination[[#This Row],[Number of Overnight trips to Other places per 100 interviews]]-J63)/J63</f>
        <v>0.14340640225411444</v>
      </c>
      <c r="L75" s="267">
        <v>19.707154684484152</v>
      </c>
      <c r="M75" s="549">
        <f>(NI_overnight_trips_destination[[#This Row],[Number of Holiday Overnight trips per 100 interviews]]-L63)/L63</f>
        <v>2.3026499982683944E-2</v>
      </c>
    </row>
    <row r="76" spans="1:13" x14ac:dyDescent="0.3">
      <c r="A76" s="270" t="s">
        <v>728</v>
      </c>
      <c r="B76" s="267">
        <v>30.892115177548003</v>
      </c>
      <c r="C76" s="549">
        <f>(NI_overnight_trips_destination[[#This Row],[Number of Overnight trips per 100 interviews]]-B64)/B64</f>
        <v>6.2404062514280698E-2</v>
      </c>
      <c r="D76" s="267">
        <v>9.6128728088765936</v>
      </c>
      <c r="E76" s="549">
        <f>(NI_overnight_trips_destination[[#This Row],[Number of Overnight trips within NI per 100 interviews]]-D64)/D64</f>
        <v>7.0461216776601901E-2</v>
      </c>
      <c r="F76" s="267">
        <v>7.454942547369793</v>
      </c>
      <c r="G76" s="549">
        <f>(NI_overnight_trips_destination[[#This Row],[Number of Overnight trips to ROI per 100 interviews]]-F64)/F64</f>
        <v>-2.1712029513033772E-2</v>
      </c>
      <c r="H76" s="267">
        <v>6.3309545676683578</v>
      </c>
      <c r="I76" s="549">
        <f>(NI_overnight_trips_destination[[#This Row],[Number of Overnight trips to GB per 100 interviews]]-H64)/H64</f>
        <v>3.5595659511724664E-2</v>
      </c>
      <c r="J76" s="267">
        <v>7.4933452536332572</v>
      </c>
      <c r="K76" s="549">
        <f>(NI_overnight_trips_destination[[#This Row],[Number of Overnight trips to Other places per 100 interviews]]-J64)/J64</f>
        <v>0.17751535157003406</v>
      </c>
      <c r="L76" s="267">
        <v>20.137443137751141</v>
      </c>
      <c r="M76" s="549">
        <f>(NI_overnight_trips_destination[[#This Row],[Number of Holiday Overnight trips per 100 interviews]]-L64)/L64</f>
        <v>9.3428814730185161E-2</v>
      </c>
    </row>
    <row r="77" spans="1:13" x14ac:dyDescent="0.3">
      <c r="A77" s="270" t="s">
        <v>729</v>
      </c>
      <c r="B77" s="267">
        <v>30.995343405776225</v>
      </c>
      <c r="C77" s="549">
        <f>(NI_overnight_trips_destination[[#This Row],[Number of Overnight trips per 100 interviews]]-B65)/B65</f>
        <v>7.6901707835094354E-2</v>
      </c>
      <c r="D77" s="267">
        <v>9.5941040401078244</v>
      </c>
      <c r="E77" s="549">
        <f>(NI_overnight_trips_destination[[#This Row],[Number of Overnight trips within NI per 100 interviews]]-D65)/D65</f>
        <v>0.10518673042566808</v>
      </c>
      <c r="F77" s="267">
        <v>7.4737113161385604</v>
      </c>
      <c r="G77" s="549">
        <f>(NI_overnight_trips_destination[[#This Row],[Number of Overnight trips to ROI per 100 interviews]]-F65)/F65</f>
        <v>-2.3271875393554697E-2</v>
      </c>
      <c r="H77" s="267">
        <v>6.2464951082088991</v>
      </c>
      <c r="I77" s="549">
        <f>(NI_overnight_trips_destination[[#This Row],[Number of Overnight trips to GB per 100 interviews]]-H65)/H65</f>
        <v>1.8760890315946851E-2</v>
      </c>
      <c r="J77" s="267">
        <v>7.6810329413209448</v>
      </c>
      <c r="K77" s="549">
        <f>(NI_overnight_trips_destination[[#This Row],[Number of Overnight trips to Other places per 100 interviews]]-J65)/J65</f>
        <v>0.21578898735041341</v>
      </c>
      <c r="L77" s="267">
        <v>20.212518212826218</v>
      </c>
      <c r="M77" s="549">
        <f>(NI_overnight_trips_destination[[#This Row],[Number of Holiday Overnight trips per 100 interviews]]-L65)/L65</f>
        <v>0.10428945543787985</v>
      </c>
    </row>
    <row r="78" spans="1:13" x14ac:dyDescent="0.3">
      <c r="A78" s="270" t="s">
        <v>730</v>
      </c>
      <c r="B78" s="267">
        <v>31.148719552198983</v>
      </c>
      <c r="C78" s="549">
        <f>(NI_overnight_trips_destination[[#This Row],[Number of Overnight trips per 100 interviews]]-B66)/B66</f>
        <v>7.1495302164118507E-2</v>
      </c>
      <c r="D78" s="267">
        <v>9.6731756675612353</v>
      </c>
      <c r="E78" s="549">
        <f>(NI_overnight_trips_destination[[#This Row],[Number of Overnight trips within NI per 100 interviews]]-D66)/D66</f>
        <v>0.11387317075054879</v>
      </c>
      <c r="F78" s="267">
        <v>7.4160070272735288</v>
      </c>
      <c r="G78" s="549">
        <f>(NI_overnight_trips_destination[[#This Row],[Number of Overnight trips to ROI per 100 interviews]]-F66)/F66</f>
        <v>-4.5817181253822198E-2</v>
      </c>
      <c r="H78" s="267">
        <v>6.4331697301549209</v>
      </c>
      <c r="I78" s="549">
        <f>(NI_overnight_trips_destination[[#This Row],[Number of Overnight trips to GB per 100 interviews]]-H66)/H66</f>
        <v>5.2871108802140215E-2</v>
      </c>
      <c r="J78" s="267">
        <v>7.6263671272093063</v>
      </c>
      <c r="K78" s="549">
        <f>(NI_overnight_trips_destination[[#This Row],[Number of Overnight trips to Other places per 100 interviews]]-J66)/J66</f>
        <v>0.17259565776411132</v>
      </c>
      <c r="L78" s="267">
        <v>20.07096627754056</v>
      </c>
      <c r="M78" s="549">
        <f>(NI_overnight_trips_destination[[#This Row],[Number of Holiday Overnight trips per 100 interviews]]-L66)/L66</f>
        <v>8.6668384450140773E-2</v>
      </c>
    </row>
    <row r="79" spans="1:13" x14ac:dyDescent="0.3">
      <c r="A79" s="270" t="s">
        <v>731</v>
      </c>
      <c r="B79" s="267">
        <v>30.882893321742529</v>
      </c>
      <c r="C79" s="549">
        <f>(NI_overnight_trips_destination[[#This Row],[Number of Overnight trips per 100 interviews]]-B67)/B67</f>
        <v>5.0633971796055735E-2</v>
      </c>
      <c r="D79" s="267">
        <v>9.7077968758158839</v>
      </c>
      <c r="E79" s="549">
        <f>(NI_overnight_trips_destination[[#This Row],[Number of Overnight trips within NI per 100 interviews]]-D67)/D67</f>
        <v>8.2741854349840632E-2</v>
      </c>
      <c r="F79" s="267">
        <v>7.3953363795932354</v>
      </c>
      <c r="G79" s="549">
        <f>(NI_overnight_trips_destination[[#This Row],[Number of Overnight trips to ROI per 100 interviews]]-F67)/F67</f>
        <v>-2.8572413097396551E-2</v>
      </c>
      <c r="H79" s="267">
        <v>6.6255003244147748</v>
      </c>
      <c r="I79" s="549">
        <f>(NI_overnight_trips_destination[[#This Row],[Number of Overnight trips to GB per 100 interviews]]-H67)/H67</f>
        <v>0.14778352559393693</v>
      </c>
      <c r="J79" s="267">
        <v>7.1542597419186409</v>
      </c>
      <c r="K79" s="549">
        <f>(NI_overnight_trips_destination[[#This Row],[Number of Overnight trips to Other places per 100 interviews]]-J67)/J67</f>
        <v>1.5752684007438136E-2</v>
      </c>
      <c r="L79" s="267">
        <v>20.246369057444944</v>
      </c>
      <c r="M79" s="549">
        <f>(NI_overnight_trips_destination[[#This Row],[Number of Holiday Overnight trips per 100 interviews]]-L67)/L67</f>
        <v>8.374683123717655E-2</v>
      </c>
    </row>
    <row r="80" spans="1:13" x14ac:dyDescent="0.3">
      <c r="A80" s="270" t="s">
        <v>732</v>
      </c>
      <c r="B80" s="267">
        <v>31.129860493108925</v>
      </c>
      <c r="C80" s="549">
        <f>(NI_overnight_trips_destination[[#This Row],[Number of Overnight trips per 100 interviews]]-B68)/B68</f>
        <v>6.2327932206641734E-2</v>
      </c>
      <c r="D80" s="267">
        <v>9.6559860533251065</v>
      </c>
      <c r="E80" s="549">
        <f>(NI_overnight_trips_destination[[#This Row],[Number of Overnight trips within NI per 100 interviews]]-D68)/D68</f>
        <v>5.0599267313889106E-2</v>
      </c>
      <c r="F80" s="267">
        <v>7.5470163968795871</v>
      </c>
      <c r="G80" s="549">
        <f>(NI_overnight_trips_destination[[#This Row],[Number of Overnight trips to ROI per 100 interviews]]-F68)/F68</f>
        <v>3.740641314092086E-3</v>
      </c>
      <c r="H80" s="267">
        <v>6.8222869151449688</v>
      </c>
      <c r="I80" s="549">
        <f>(NI_overnight_trips_destination[[#This Row],[Number of Overnight trips to GB per 100 interviews]]-H68)/H68</f>
        <v>0.21338279628089113</v>
      </c>
      <c r="J80" s="267">
        <v>7.1045711277592671</v>
      </c>
      <c r="K80" s="549">
        <f>(NI_overnight_trips_destination[[#This Row],[Number of Overnight trips to Other places per 100 interviews]]-J68)/J68</f>
        <v>1.9149200824855769E-2</v>
      </c>
      <c r="L80" s="267">
        <v>20.306630127655314</v>
      </c>
      <c r="M80" s="549">
        <f>(NI_overnight_trips_destination[[#This Row],[Number of Holiday Overnight trips per 100 interviews]]-L68)/L68</f>
        <v>8.7320205983193289E-2</v>
      </c>
    </row>
    <row r="81" spans="1:13" x14ac:dyDescent="0.3">
      <c r="A81" s="270" t="s">
        <v>733</v>
      </c>
      <c r="B81" s="267">
        <v>31.102643226828832</v>
      </c>
      <c r="C81" s="549">
        <f>(NI_overnight_trips_destination[[#This Row],[Number of Overnight trips per 100 interviews]]-B69)/B69</f>
        <v>6.7933795034317235E-2</v>
      </c>
      <c r="D81" s="267">
        <v>9.5768728486947126</v>
      </c>
      <c r="E81" s="549">
        <f>(NI_overnight_trips_destination[[#This Row],[Number of Overnight trips within NI per 100 interviews]]-D69)/D69</f>
        <v>4.3124811671120721E-2</v>
      </c>
      <c r="F81" s="267">
        <v>7.6778108328873094</v>
      </c>
      <c r="G81" s="549">
        <f>(NI_overnight_trips_destination[[#This Row],[Number of Overnight trips to ROI per 100 interviews]]-F69)/F69</f>
        <v>3.378751954390255E-2</v>
      </c>
      <c r="H81" s="267">
        <v>6.6279771046024019</v>
      </c>
      <c r="I81" s="549">
        <f>(NI_overnight_trips_destination[[#This Row],[Number of Overnight trips to GB per 100 interviews]]-H69)/H69</f>
        <v>0.17608370368866216</v>
      </c>
      <c r="J81" s="267">
        <v>7.2199824406444142</v>
      </c>
      <c r="K81" s="549">
        <f>(NI_overnight_trips_destination[[#This Row],[Number of Overnight trips to Other places per 100 interviews]]-J69)/J69</f>
        <v>4.9313062238957275E-2</v>
      </c>
      <c r="L81" s="267">
        <v>20.595032111648788</v>
      </c>
      <c r="M81" s="549">
        <f>(NI_overnight_trips_destination[[#This Row],[Number of Holiday Overnight trips per 100 interviews]]-L69)/L69</f>
        <v>0.11509065527300801</v>
      </c>
    </row>
    <row r="82" spans="1:13" x14ac:dyDescent="0.3">
      <c r="A82" s="270" t="s">
        <v>734</v>
      </c>
      <c r="B82" s="267">
        <v>30.582995530351866</v>
      </c>
      <c r="C82" s="549">
        <f>(NI_overnight_trips_destination[[#This Row],[Number of Overnight trips per 100 interviews]]-B70)/B70</f>
        <v>5.2788446904289479E-2</v>
      </c>
      <c r="D82" s="267">
        <v>9.7802861923519568</v>
      </c>
      <c r="E82" s="549">
        <f>(NI_overnight_trips_destination[[#This Row],[Number of Overnight trips within NI per 100 interviews]]-D70)/D70</f>
        <v>0.10646785391993523</v>
      </c>
      <c r="F82" s="267">
        <v>7.4237780544642877</v>
      </c>
      <c r="G82" s="549">
        <f>(NI_overnight_trips_destination[[#This Row],[Number of Overnight trips to ROI per 100 interviews]]-F70)/F70</f>
        <v>-2.0286451883480554E-3</v>
      </c>
      <c r="H82" s="267">
        <v>6.4142075859548342</v>
      </c>
      <c r="I82" s="549">
        <f>(NI_overnight_trips_destination[[#This Row],[Number of Overnight trips to GB per 100 interviews]]-H70)/H70</f>
        <v>0.11448282428943753</v>
      </c>
      <c r="J82" s="267">
        <v>6.9647236975807925</v>
      </c>
      <c r="K82" s="549">
        <f>(NI_overnight_trips_destination[[#This Row],[Number of Overnight trips to Other places per 100 interviews]]-J70)/J70</f>
        <v>-7.3268393898982776E-3</v>
      </c>
      <c r="L82" s="267">
        <v>20.212305308190281</v>
      </c>
      <c r="M82" s="549">
        <f>(NI_overnight_trips_destination[[#This Row],[Number of Holiday Overnight trips per 100 interviews]]-L70)/L70</f>
        <v>8.3859868182490346E-2</v>
      </c>
    </row>
    <row r="83" spans="1:13" x14ac:dyDescent="0.3">
      <c r="A83" s="270" t="s">
        <v>735</v>
      </c>
      <c r="B83" s="267">
        <v>28.678277619536395</v>
      </c>
      <c r="C83" s="549">
        <f>(NI_overnight_trips_destination[[#This Row],[Number of Overnight trips per 100 interviews]]-B71)/B71</f>
        <v>-3.0861692764392188E-2</v>
      </c>
      <c r="D83" s="267">
        <v>9.0481169388412397</v>
      </c>
      <c r="E83" s="549">
        <f>(NI_overnight_trips_destination[[#This Row],[Number of Overnight trips within NI per 100 interviews]]-D71)/D71</f>
        <v>-2.5387513854712072E-2</v>
      </c>
      <c r="F83" s="267">
        <v>6.915647973163475</v>
      </c>
      <c r="G83" s="549">
        <f>(NI_overnight_trips_destination[[#This Row],[Number of Overnight trips to ROI per 100 interviews]]-F71)/F71</f>
        <v>-7.5074530806700526E-2</v>
      </c>
      <c r="H83" s="267">
        <v>5.9217320172597541</v>
      </c>
      <c r="I83" s="549">
        <f>(NI_overnight_trips_destination[[#This Row],[Number of Overnight trips to GB per 100 interviews]]-H71)/H71</f>
        <v>1.9413809207452719E-2</v>
      </c>
      <c r="J83" s="267">
        <v>6.7927806902719308</v>
      </c>
      <c r="K83" s="549">
        <f>(NI_overnight_trips_destination[[#This Row],[Number of Overnight trips to Other places per 100 interviews]]-J71)/J71</f>
        <v>-3.2612114738296824E-2</v>
      </c>
      <c r="L83" s="267">
        <v>19.033918287577649</v>
      </c>
      <c r="M83" s="549">
        <f>(NI_overnight_trips_destination[[#This Row],[Number of Holiday Overnight trips per 100 interviews]]-L71)/L71</f>
        <v>-2.0648635104173786E-3</v>
      </c>
    </row>
    <row r="84" spans="1:13" x14ac:dyDescent="0.3">
      <c r="A84" s="270" t="s">
        <v>736</v>
      </c>
      <c r="B84" s="267">
        <v>25.875522876740277</v>
      </c>
      <c r="C84" s="549">
        <f>(NI_overnight_trips_destination[[#This Row],[Number of Overnight trips per 100 interviews]]-B72)/B72</f>
        <v>-0.13948816350908946</v>
      </c>
      <c r="D84" s="267">
        <v>7.95315812371991</v>
      </c>
      <c r="E84" s="549">
        <f>(NI_overnight_trips_destination[[#This Row],[Number of Overnight trips within NI per 100 interviews]]-D72)/D72</f>
        <v>-0.15589051322989797</v>
      </c>
      <c r="F84" s="267">
        <v>6.2799798103817013</v>
      </c>
      <c r="G84" s="549">
        <f>(NI_overnight_trips_destination[[#This Row],[Number of Overnight trips to ROI per 100 interviews]]-F72)/F72</f>
        <v>-0.1680544849280064</v>
      </c>
      <c r="H84" s="267">
        <v>5.3647350372987965</v>
      </c>
      <c r="I84" s="549">
        <f>(NI_overnight_trips_destination[[#This Row],[Number of Overnight trips to GB per 100 interviews]]-H72)/H72</f>
        <v>-0.11021397159354195</v>
      </c>
      <c r="J84" s="267">
        <v>6.2776499053398691</v>
      </c>
      <c r="K84" s="549">
        <f>(NI_overnight_trips_destination[[#This Row],[Number of Overnight trips to Other places per 100 interviews]]-J72)/J72</f>
        <v>-0.11209492357564915</v>
      </c>
      <c r="L84" s="267">
        <v>17.211939299930325</v>
      </c>
      <c r="M84" s="549">
        <f>(NI_overnight_trips_destination[[#This Row],[Number of Holiday Overnight trips per 100 interviews]]-L72)/L72</f>
        <v>-0.10457350310308794</v>
      </c>
    </row>
    <row r="85" spans="1:13" x14ac:dyDescent="0.3">
      <c r="A85" s="270" t="s">
        <v>737</v>
      </c>
      <c r="B85" s="267">
        <v>23.364096574516456</v>
      </c>
      <c r="C85" s="549">
        <f>(NI_overnight_trips_destination[[#This Row],[Number of Overnight trips per 100 interviews]]-B73)/B73</f>
        <v>-0.21522298396682465</v>
      </c>
      <c r="D85" s="267">
        <v>7.3447168961229536</v>
      </c>
      <c r="E85" s="549">
        <f>(NI_overnight_trips_destination[[#This Row],[Number of Overnight trips within NI per 100 interviews]]-D73)/D73</f>
        <v>-0.20288177884069203</v>
      </c>
      <c r="F85" s="267">
        <v>5.4839599098841898</v>
      </c>
      <c r="G85" s="549">
        <f>(NI_overnight_trips_destination[[#This Row],[Number of Overnight trips to ROI per 100 interviews]]-F73)/F73</f>
        <v>-0.26931568931247257</v>
      </c>
      <c r="H85" s="267">
        <v>5.0413519527216835</v>
      </c>
      <c r="I85" s="549">
        <f>(NI_overnight_trips_destination[[#This Row],[Number of Overnight trips to GB per 100 interviews]]-H73)/H73</f>
        <v>-0.15028055068561472</v>
      </c>
      <c r="J85" s="267">
        <v>5.4940678157876297</v>
      </c>
      <c r="K85" s="549">
        <f>(NI_overnight_trips_destination[[#This Row],[Number of Overnight trips to Other places per 100 interviews]]-J73)/J73</f>
        <v>-0.2282909151396523</v>
      </c>
      <c r="L85" s="267">
        <v>15.37114328002983</v>
      </c>
      <c r="M85" s="549">
        <f>(NI_overnight_trips_destination[[#This Row],[Number of Holiday Overnight trips per 100 interviews]]-L73)/L73</f>
        <v>-0.19330469766558556</v>
      </c>
    </row>
    <row r="86" spans="1:13" x14ac:dyDescent="0.3">
      <c r="A86" s="270" t="s">
        <v>738</v>
      </c>
      <c r="B86" s="267">
        <v>20.677154304534319</v>
      </c>
      <c r="C86" s="549">
        <f>(NI_overnight_trips_destination[[#This Row],[Number of Overnight trips per 100 interviews]]-B74)/B74</f>
        <v>-0.30871355888564667</v>
      </c>
      <c r="D86" s="267">
        <v>6.9827164355170552</v>
      </c>
      <c r="E86" s="549">
        <f>(NI_overnight_trips_destination[[#This Row],[Number of Overnight trips within NI per 100 interviews]]-D74)/D74</f>
        <v>-0.25620118858058694</v>
      </c>
      <c r="F86" s="267">
        <v>4.8814829234094557</v>
      </c>
      <c r="G86" s="549">
        <f>(NI_overnight_trips_destination[[#This Row],[Number of Overnight trips to ROI per 100 interviews]]-F74)/F74</f>
        <v>-0.31121349889713684</v>
      </c>
      <c r="H86" s="267">
        <v>4.2771598129836912</v>
      </c>
      <c r="I86" s="549">
        <f>(NI_overnight_trips_destination[[#This Row],[Number of Overnight trips to GB per 100 interviews]]-H74)/H74</f>
        <v>-0.29396298265199983</v>
      </c>
      <c r="J86" s="267">
        <v>4.5357951326241164</v>
      </c>
      <c r="K86" s="549">
        <f>(NI_overnight_trips_destination[[#This Row],[Number of Overnight trips to Other places per 100 interviews]]-J74)/J74</f>
        <v>-0.38523986322414278</v>
      </c>
      <c r="L86" s="267">
        <v>13.416083658397451</v>
      </c>
      <c r="M86" s="549">
        <f>(NI_overnight_trips_destination[[#This Row],[Number of Holiday Overnight trips per 100 interviews]]-L74)/L74</f>
        <v>-0.30390094732944539</v>
      </c>
    </row>
    <row r="87" spans="1:13" x14ac:dyDescent="0.3">
      <c r="A87" s="270" t="s">
        <v>739</v>
      </c>
      <c r="B87" s="267">
        <v>18.468226650176515</v>
      </c>
      <c r="C87" s="549">
        <f>(NI_overnight_trips_destination[[#This Row],[Number of Overnight trips per 100 interviews]]-B75)/B75</f>
        <v>-0.39560389889546754</v>
      </c>
      <c r="D87" s="267">
        <v>6.6152175813624687</v>
      </c>
      <c r="E87" s="549">
        <f>(NI_overnight_trips_destination[[#This Row],[Number of Overnight trips within NI per 100 interviews]]-D75)/D75</f>
        <v>-0.30281137018769888</v>
      </c>
      <c r="F87" s="267">
        <v>4.4629732403254474</v>
      </c>
      <c r="G87" s="549">
        <f>(NI_overnight_trips_destination[[#This Row],[Number of Overnight trips to ROI per 100 interviews]]-F75)/F75</f>
        <v>-0.38643159834278229</v>
      </c>
      <c r="H87" s="267">
        <v>3.6892582839013062</v>
      </c>
      <c r="I87" s="549">
        <f>(NI_overnight_trips_destination[[#This Row],[Number of Overnight trips to GB per 100 interviews]]-H75)/H75</f>
        <v>-0.41924929697053365</v>
      </c>
      <c r="J87" s="267">
        <v>3.7007775445872948</v>
      </c>
      <c r="K87" s="549">
        <f>(NI_overnight_trips_destination[[#This Row],[Number of Overnight trips to Other places per 100 interviews]]-J75)/J75</f>
        <v>-0.50269794785246014</v>
      </c>
      <c r="L87" s="267">
        <v>11.956511293427742</v>
      </c>
      <c r="M87" s="549">
        <f>(NI_overnight_trips_destination[[#This Row],[Number of Holiday Overnight trips per 100 interviews]]-L75)/L75</f>
        <v>-0.39329083853787639</v>
      </c>
    </row>
    <row r="88" spans="1:13" x14ac:dyDescent="0.3">
      <c r="A88" s="270" t="s">
        <v>740</v>
      </c>
      <c r="B88" s="267">
        <v>17.16755934070088</v>
      </c>
      <c r="C88" s="549">
        <f>(NI_overnight_trips_destination[[#This Row],[Number of Overnight trips per 100 interviews]]-B76)/B76</f>
        <v>-0.44427374940068709</v>
      </c>
      <c r="D88" s="267">
        <v>6.2237034501029846</v>
      </c>
      <c r="E88" s="549">
        <f>(NI_overnight_trips_destination[[#This Row],[Number of Overnight trips within NI per 100 interviews]]-D76)/D76</f>
        <v>-0.3525657133051866</v>
      </c>
      <c r="F88" s="267">
        <v>4.3969799423992963</v>
      </c>
      <c r="G88" s="549">
        <f>(NI_overnight_trips_destination[[#This Row],[Number of Overnight trips to ROI per 100 interviews]]-F76)/F76</f>
        <v>-0.41019264542144435</v>
      </c>
      <c r="H88" s="267">
        <v>3.5487755449028242</v>
      </c>
      <c r="I88" s="549">
        <f>(NI_overnight_trips_destination[[#This Row],[Number of Overnight trips to GB per 100 interviews]]-H76)/H76</f>
        <v>-0.4394564821194395</v>
      </c>
      <c r="J88" s="267">
        <v>2.9981004032957754</v>
      </c>
      <c r="K88" s="549">
        <f>(NI_overnight_trips_destination[[#This Row],[Number of Overnight trips to Other places per 100 interviews]]-J76)/J76</f>
        <v>-0.59989826948890379</v>
      </c>
      <c r="L88" s="267">
        <v>10.984131003426056</v>
      </c>
      <c r="M88" s="549">
        <f>(NI_overnight_trips_destination[[#This Row],[Number of Holiday Overnight trips per 100 interviews]]-L76)/L76</f>
        <v>-0.45454192330731452</v>
      </c>
    </row>
    <row r="89" spans="1:13" x14ac:dyDescent="0.3">
      <c r="A89" s="270" t="s">
        <v>741</v>
      </c>
      <c r="B89" s="267">
        <v>15.614443725085266</v>
      </c>
      <c r="C89" s="549">
        <f>(NI_overnight_trips_destination[[#This Row],[Number of Overnight trips per 100 interviews]]-B77)/B77</f>
        <v>-0.49623259466209391</v>
      </c>
      <c r="D89" s="267">
        <v>5.9022882849378195</v>
      </c>
      <c r="E89" s="549">
        <f>(NI_overnight_trips_destination[[#This Row],[Number of Overnight trips within NI per 100 interviews]]-D77)/D77</f>
        <v>-0.38480047117860045</v>
      </c>
      <c r="F89" s="267">
        <v>4.149857820277175</v>
      </c>
      <c r="G89" s="549">
        <f>(NI_overnight_trips_destination[[#This Row],[Number of Overnight trips to ROI per 100 interviews]]-F77)/F77</f>
        <v>-0.44473934772994678</v>
      </c>
      <c r="H89" s="267">
        <v>3.4267785479058275</v>
      </c>
      <c r="I89" s="549">
        <f>(NI_overnight_trips_destination[[#This Row],[Number of Overnight trips to GB per 100 interviews]]-H77)/H77</f>
        <v>-0.45140779132245068</v>
      </c>
      <c r="J89" s="267">
        <v>2.1355190719644441</v>
      </c>
      <c r="K89" s="549">
        <f>(NI_overnight_trips_destination[[#This Row],[Number of Overnight trips to Other places per 100 interviews]]-J77)/J77</f>
        <v>-0.72197501452230617</v>
      </c>
      <c r="L89" s="267">
        <v>9.8142110835061356</v>
      </c>
      <c r="M89" s="549">
        <f>(NI_overnight_trips_destination[[#This Row],[Number of Holiday Overnight trips per 100 interviews]]-L77)/L77</f>
        <v>-0.51444886875706808</v>
      </c>
    </row>
    <row r="90" spans="1:13" x14ac:dyDescent="0.3">
      <c r="A90" s="270" t="s">
        <v>742</v>
      </c>
      <c r="B90" s="267">
        <v>13.966628436585568</v>
      </c>
      <c r="C90" s="549">
        <f>(NI_overnight_trips_destination[[#This Row],[Number of Overnight trips per 100 interviews]]-B78)/B78</f>
        <v>-0.55161468473269637</v>
      </c>
      <c r="D90" s="267">
        <v>5.4733314158668822</v>
      </c>
      <c r="E90" s="549">
        <f>(NI_overnight_trips_destination[[#This Row],[Number of Overnight trips within NI per 100 interviews]]-D78)/D78</f>
        <v>-0.43417429766921645</v>
      </c>
      <c r="F90" s="267">
        <v>3.6636906991290652</v>
      </c>
      <c r="G90" s="549">
        <f>(NI_overnight_trips_destination[[#This Row],[Number of Overnight trips to ROI per 100 interviews]]-F78)/F78</f>
        <v>-0.50597529295006494</v>
      </c>
      <c r="H90" s="267">
        <v>2.9983017648663064</v>
      </c>
      <c r="I90" s="549">
        <f>(NI_overnight_trips_destination[[#This Row],[Number of Overnight trips to GB per 100 interviews]]-H78)/H78</f>
        <v>-0.53393087845762421</v>
      </c>
      <c r="J90" s="267">
        <v>1.8313045567233133</v>
      </c>
      <c r="K90" s="549">
        <f>(NI_overnight_trips_destination[[#This Row],[Number of Overnight trips to Other places per 100 interviews]]-J78)/J78</f>
        <v>-0.75987196443905836</v>
      </c>
      <c r="L90" s="267">
        <v>8.9307727713605995</v>
      </c>
      <c r="M90" s="549">
        <f>(NI_overnight_trips_destination[[#This Row],[Number of Holiday Overnight trips per 100 interviews]]-L78)/L78</f>
        <v>-0.5550402183997416</v>
      </c>
    </row>
    <row r="91" spans="1:13" x14ac:dyDescent="0.3">
      <c r="A91" s="270" t="s">
        <v>743</v>
      </c>
      <c r="B91" s="267">
        <v>12.446740381327738</v>
      </c>
      <c r="C91" s="549">
        <f>(NI_overnight_trips_destination[[#This Row],[Number of Overnight trips per 100 interviews]]-B79)/B79</f>
        <v>-0.59696974465262165</v>
      </c>
      <c r="D91" s="267">
        <v>4.9625197314217582</v>
      </c>
      <c r="E91" s="549">
        <f>(NI_overnight_trips_destination[[#This Row],[Number of Overnight trips within NI per 100 interviews]]-D79)/D79</f>
        <v>-0.48881092230262724</v>
      </c>
      <c r="F91" s="267">
        <v>3.3404460028940153</v>
      </c>
      <c r="G91" s="549">
        <f>(NI_overnight_trips_destination[[#This Row],[Number of Overnight trips to ROI per 100 interviews]]-F79)/F79</f>
        <v>-0.54830371041516446</v>
      </c>
      <c r="H91" s="267">
        <v>2.6340134986487795</v>
      </c>
      <c r="I91" s="549">
        <f>(NI_overnight_trips_destination[[#This Row],[Number of Overnight trips to GB per 100 interviews]]-H79)/H79</f>
        <v>-0.6024430805712111</v>
      </c>
      <c r="J91" s="267">
        <v>1.5097611483631845</v>
      </c>
      <c r="K91" s="549">
        <f>(NI_overnight_trips_destination[[#This Row],[Number of Overnight trips to Other places per 100 interviews]]-J79)/J79</f>
        <v>-0.78897031938648976</v>
      </c>
      <c r="L91" s="267">
        <v>7.8823541184403396</v>
      </c>
      <c r="M91" s="549">
        <f>(NI_overnight_trips_destination[[#This Row],[Number of Holiday Overnight trips per 100 interviews]]-L79)/L79</f>
        <v>-0.61067813709827345</v>
      </c>
    </row>
    <row r="92" spans="1:13" x14ac:dyDescent="0.3">
      <c r="A92" s="270" t="s">
        <v>744</v>
      </c>
      <c r="B92" s="267">
        <v>10.675618620589363</v>
      </c>
      <c r="C92" s="549">
        <f>(NI_overnight_trips_destination[[#This Row],[Number of Overnight trips per 100 interviews]]-B80)/B80</f>
        <v>-0.65706179046473467</v>
      </c>
      <c r="D92" s="267">
        <v>4.458171133622681</v>
      </c>
      <c r="E92" s="549">
        <f>(NI_overnight_trips_destination[[#This Row],[Number of Overnight trips within NI per 100 interviews]]-D80)/D80</f>
        <v>-0.53829975426616539</v>
      </c>
      <c r="F92" s="267">
        <v>2.7902152609699828</v>
      </c>
      <c r="G92" s="549">
        <f>(NI_overnight_trips_destination[[#This Row],[Number of Overnight trips to ROI per 100 interviews]]-F80)/F80</f>
        <v>-0.63028896265236245</v>
      </c>
      <c r="H92" s="267">
        <v>2.1304636228944314</v>
      </c>
      <c r="I92" s="549">
        <f>(NI_overnight_trips_destination[[#This Row],[Number of Overnight trips to GB per 100 interviews]]-H80)/H80</f>
        <v>-0.6877200197832547</v>
      </c>
      <c r="J92" s="267">
        <v>1.2967686031022689</v>
      </c>
      <c r="K92" s="549">
        <f>(NI_overnight_trips_destination[[#This Row],[Number of Overnight trips to Other places per 100 interviews]]-J80)/J80</f>
        <v>-0.81747404878030117</v>
      </c>
      <c r="L92" s="267">
        <v>6.8806679274570239</v>
      </c>
      <c r="M92" s="549">
        <f>(NI_overnight_trips_destination[[#This Row],[Number of Holiday Overnight trips per 100 interviews]]-L80)/L80</f>
        <v>-0.66116150812801089</v>
      </c>
    </row>
    <row r="93" spans="1:13" x14ac:dyDescent="0.3">
      <c r="A93" s="270" t="s">
        <v>745</v>
      </c>
      <c r="B93" s="267">
        <v>8.9014897694836854</v>
      </c>
      <c r="C93" s="549">
        <f>(NI_overnight_trips_destination[[#This Row],[Number of Overnight trips per 100 interviews]]-B81)/B81</f>
        <v>-0.71380278825288557</v>
      </c>
      <c r="D93" s="267">
        <v>3.9403340931351227</v>
      </c>
      <c r="E93" s="549">
        <f>(NI_overnight_trips_destination[[#This Row],[Number of Overnight trips within NI per 100 interviews]]-D81)/D81</f>
        <v>-0.58855733438372071</v>
      </c>
      <c r="F93" s="267">
        <v>2.2454965000523162</v>
      </c>
      <c r="G93" s="549">
        <f>(NI_overnight_trips_destination[[#This Row],[Number of Overnight trips to ROI per 100 interviews]]-F81)/F81</f>
        <v>-0.70753427651096779</v>
      </c>
      <c r="H93" s="267">
        <v>1.870154111100117</v>
      </c>
      <c r="I93" s="549">
        <f>(NI_overnight_trips_destination[[#This Row],[Number of Overnight trips to GB per 100 interviews]]-H81)/H81</f>
        <v>-0.71783938272787629</v>
      </c>
      <c r="J93" s="267">
        <v>0.84550506519613156</v>
      </c>
      <c r="K93" s="549">
        <f>(NI_overnight_trips_destination[[#This Row],[Number of Overnight trips to Other places per 100 interviews]]-J81)/J81</f>
        <v>-0.88289375048387697</v>
      </c>
      <c r="L93" s="267">
        <v>5.6371861785601132</v>
      </c>
      <c r="M93" s="549">
        <f>(NI_overnight_trips_destination[[#This Row],[Number of Holiday Overnight trips per 100 interviews]]-L81)/L81</f>
        <v>-0.726284176300378</v>
      </c>
    </row>
    <row r="94" spans="1:13" s="102" customFormat="1" x14ac:dyDescent="0.3">
      <c r="A94" s="357" t="s">
        <v>746</v>
      </c>
      <c r="B94" s="343">
        <v>7.0761040371163331</v>
      </c>
      <c r="C94" s="549">
        <f>(NI_overnight_trips_destination[[#This Row],[Number of Overnight trips per 100 interviews]]-B82)/B82</f>
        <v>-0.76862619523016618</v>
      </c>
      <c r="D94" s="343">
        <v>3.1537920825383212</v>
      </c>
      <c r="E94" s="549">
        <f>(NI_overnight_trips_destination[[#This Row],[Number of Overnight trips within NI per 100 interviews]]-D82)/D82</f>
        <v>-0.67753580820523007</v>
      </c>
      <c r="F94" s="343">
        <v>1.9519102308562912</v>
      </c>
      <c r="G94" s="549">
        <f>(NI_overnight_trips_destination[[#This Row],[Number of Overnight trips to ROI per 100 interviews]]-F82)/F82</f>
        <v>-0.7370731968902936</v>
      </c>
      <c r="H94" s="343">
        <v>1.4410664868905414</v>
      </c>
      <c r="I94" s="549">
        <f>(NI_overnight_trips_destination[[#This Row],[Number of Overnight trips to GB per 100 interviews]]-H82)/H82</f>
        <v>-0.77533210960523957</v>
      </c>
      <c r="J94" s="343">
        <v>0.52933523683118122</v>
      </c>
      <c r="K94" s="549">
        <f>(NI_overnight_trips_destination[[#This Row],[Number of Overnight trips to Other places per 100 interviews]]-J82)/J82</f>
        <v>-0.92399766885008716</v>
      </c>
      <c r="L94" s="343">
        <v>4.5080082201138616</v>
      </c>
      <c r="M94" s="549">
        <f>(NI_overnight_trips_destination[[#This Row],[Number of Holiday Overnight trips per 100 interviews]]-L82)/L82</f>
        <v>-0.7769671419772608</v>
      </c>
    </row>
    <row r="95" spans="1:13" s="102" customFormat="1" x14ac:dyDescent="0.3">
      <c r="A95" s="357" t="s">
        <v>747</v>
      </c>
      <c r="B95" s="343">
        <v>7.1329222189345165</v>
      </c>
      <c r="C95" s="549">
        <f>(NI_overnight_trips_destination[[#This Row],[Number of Overnight trips per 100 interviews]]-B83)/B83</f>
        <v>-0.75127787262665369</v>
      </c>
      <c r="D95" s="343">
        <v>3.3905345067807451</v>
      </c>
      <c r="E95" s="549">
        <f>(NI_overnight_trips_destination[[#This Row],[Number of Overnight trips within NI per 100 interviews]]-D83)/D83</f>
        <v>-0.62527733342768232</v>
      </c>
      <c r="F95" s="343">
        <v>1.9519102308562912</v>
      </c>
      <c r="G95" s="549">
        <f>(NI_overnight_trips_destination[[#This Row],[Number of Overnight trips to ROI per 100 interviews]]-F83)/F83</f>
        <v>-0.71775454181144294</v>
      </c>
      <c r="H95" s="343">
        <v>1.4158139616380161</v>
      </c>
      <c r="I95" s="549">
        <f>(NI_overnight_trips_destination[[#This Row],[Number of Overnight trips to GB per 100 interviews]]-H83)/H83</f>
        <v>-0.76091218624695955</v>
      </c>
      <c r="J95" s="343">
        <v>0.37466351965946415</v>
      </c>
      <c r="K95" s="549">
        <f>(NI_overnight_trips_destination[[#This Row],[Number of Overnight trips to Other places per 100 interviews]]-J83)/J83</f>
        <v>-0.94484386634239104</v>
      </c>
      <c r="L95" s="343">
        <v>4.1055460989017405</v>
      </c>
      <c r="M95" s="549">
        <f>(NI_overnight_trips_destination[[#This Row],[Number of Holiday Overnight trips per 100 interviews]]-L83)/L83</f>
        <v>-0.78430368162391473</v>
      </c>
    </row>
    <row r="96" spans="1:13" s="102" customFormat="1" x14ac:dyDescent="0.3">
      <c r="A96" s="357" t="s">
        <v>748</v>
      </c>
      <c r="B96" s="343">
        <v>8.0577416755231344</v>
      </c>
      <c r="C96" s="549">
        <f>(NI_overnight_trips_destination[[#This Row],[Number of Overnight trips per 100 interviews]]-B84)/B84</f>
        <v>-0.68859598648859366</v>
      </c>
      <c r="D96" s="343">
        <v>4.0883388398226188</v>
      </c>
      <c r="E96" s="549">
        <f>(NI_overnight_trips_destination[[#This Row],[Number of Overnight trips within NI per 100 interviews]]-D84)/D84</f>
        <v>-0.48594774852654499</v>
      </c>
      <c r="F96" s="343">
        <v>2.0358669652064969</v>
      </c>
      <c r="G96" s="549">
        <f>(NI_overnight_trips_destination[[#This Row],[Number of Overnight trips to ROI per 100 interviews]]-F84)/F84</f>
        <v>-0.67581632000776193</v>
      </c>
      <c r="H96" s="343">
        <v>1.5521525736396999</v>
      </c>
      <c r="I96" s="549">
        <f>(NI_overnight_trips_destination[[#This Row],[Number of Overnight trips to GB per 100 interviews]]-H84)/H84</f>
        <v>-0.71067488648587096</v>
      </c>
      <c r="J96" s="343">
        <v>0.38138329685432143</v>
      </c>
      <c r="K96" s="549">
        <f>(NI_overnight_trips_destination[[#This Row],[Number of Overnight trips to Other places per 100 interviews]]-J84)/J84</f>
        <v>-0.93924744090461143</v>
      </c>
      <c r="L96" s="343">
        <v>4.5031464097926373</v>
      </c>
      <c r="M96" s="549">
        <f>(NI_overnight_trips_destination[[#This Row],[Number of Holiday Overnight trips per 100 interviews]]-L84)/L84</f>
        <v>-0.73837077093277526</v>
      </c>
    </row>
    <row r="97" spans="1:13" x14ac:dyDescent="0.3">
      <c r="A97" s="270" t="s">
        <v>1078</v>
      </c>
      <c r="B97" s="267">
        <v>10.08442950793386</v>
      </c>
      <c r="C97" s="549">
        <f>(NI_overnight_trips_destination[[#This Row],[Number of Overnight trips per 100 interviews]]-B85)/B85</f>
        <v>-0.56837922340497904</v>
      </c>
      <c r="D97" s="267">
        <v>5.2892008464075158</v>
      </c>
      <c r="E97" s="549">
        <f>(NI_overnight_trips_destination[[#This Row],[Number of Overnight trips within NI per 100 interviews]]-D85)/D85</f>
        <v>-0.27986321035743128</v>
      </c>
      <c r="F97" s="267">
        <v>2.6740051033446353</v>
      </c>
      <c r="G97" s="549">
        <f>(NI_overnight_trips_destination[[#This Row],[Number of Overnight trips to ROI per 100 interviews]]-F85)/F85</f>
        <v>-0.51239521307858993</v>
      </c>
      <c r="H97" s="267">
        <v>1.7398402613273876</v>
      </c>
      <c r="I97" s="549">
        <f>(NI_overnight_trips_destination[[#This Row],[Number of Overnight trips to GB per 100 interviews]]-H85)/H85</f>
        <v>-0.6548861738589592</v>
      </c>
      <c r="J97" s="267">
        <v>0.38138329685432143</v>
      </c>
      <c r="K97" s="549">
        <f>(NI_overnight_trips_destination[[#This Row],[Number of Overnight trips to Other places per 100 interviews]]-J85)/J85</f>
        <v>-0.93058271036291418</v>
      </c>
      <c r="L97" s="267">
        <v>6.3800232866695143</v>
      </c>
      <c r="M97" s="549">
        <f>(NI_overnight_trips_destination[[#This Row],[Number of Holiday Overnight trips per 100 interviews]]-L85)/L85</f>
        <v>-0.58493501944267001</v>
      </c>
    </row>
    <row r="98" spans="1:13" x14ac:dyDescent="0.3">
      <c r="A98" s="547" t="s">
        <v>762</v>
      </c>
      <c r="B98" s="548">
        <v>13.140495746436745</v>
      </c>
      <c r="C98" s="549">
        <f>(NI_overnight_trips_destination[[#This Row],[Number of Overnight trips per 100 interviews]]-B86)/B86</f>
        <v>-0.3644920595502279</v>
      </c>
      <c r="D98" s="548">
        <v>6.430273523565007</v>
      </c>
      <c r="E98" s="549">
        <f>(NI_overnight_trips_destination[[#This Row],[Number of Overnight trips within NI per 100 interviews]]-D86)/D86</f>
        <v>-7.911575918249944E-2</v>
      </c>
      <c r="F98" s="548">
        <v>3.85671981290327</v>
      </c>
      <c r="G98" s="549">
        <f>(NI_overnight_trips_destination[[#This Row],[Number of Overnight trips to ROI per 100 interviews]]-F86)/F86</f>
        <v>-0.20992864803272593</v>
      </c>
      <c r="H98" s="548">
        <v>2.4428279590426776</v>
      </c>
      <c r="I98" s="549">
        <f>(NI_overnight_trips_destination[[#This Row],[Number of Overnight trips to GB per 100 interviews]]-H86)/H86</f>
        <v>-0.42886680277242378</v>
      </c>
      <c r="J98" s="548">
        <v>0.41067445092579186</v>
      </c>
      <c r="K98" s="549">
        <f>(NI_overnight_trips_destination[[#This Row],[Number of Overnight trips to Other places per 100 interviews]]-J86)/J86</f>
        <v>-0.90945921521631812</v>
      </c>
      <c r="L98" s="548">
        <v>8.5791545407358569</v>
      </c>
      <c r="M98" s="549">
        <f>(NI_overnight_trips_destination[[#This Row],[Number of Holiday Overnight trips per 100 interviews]]-L86)/L86</f>
        <v>-0.36053212254934347</v>
      </c>
    </row>
    <row r="99" spans="1:13" x14ac:dyDescent="0.3">
      <c r="A99" s="547" t="s">
        <v>775</v>
      </c>
      <c r="B99" s="548">
        <v>14.970857169119132</v>
      </c>
      <c r="C99" s="549">
        <f>(NI_overnight_trips_destination[[#This Row],[Number of Overnight trips per 100 interviews]]-B87)/B87</f>
        <v>-0.18937224170486106</v>
      </c>
      <c r="D99" s="548">
        <v>7.117088466203934</v>
      </c>
      <c r="E99" s="549">
        <f>(NI_overnight_trips_destination[[#This Row],[Number of Overnight trips within NI per 100 interviews]]-D87)/D87</f>
        <v>7.5866119091142575E-2</v>
      </c>
      <c r="F99" s="548">
        <v>4.4058042726866082</v>
      </c>
      <c r="G99" s="549">
        <f>(NI_overnight_trips_destination[[#This Row],[Number of Overnight trips to ROI per 100 interviews]]-F87)/F87</f>
        <v>-1.2809614703105481E-2</v>
      </c>
      <c r="H99" s="548">
        <v>2.9025154290839006</v>
      </c>
      <c r="I99" s="549">
        <f>(NI_overnight_trips_destination[[#This Row],[Number of Overnight trips to GB per 100 interviews]]-H87)/H87</f>
        <v>-0.21325231097277444</v>
      </c>
      <c r="J99" s="548">
        <v>0.54544900114469075</v>
      </c>
      <c r="K99" s="549">
        <f>(NI_overnight_trips_destination[[#This Row],[Number of Overnight trips to Other places per 100 interviews]]-J87)/J87</f>
        <v>-0.85261232414727095</v>
      </c>
      <c r="L99" s="548">
        <v>9.7028083930350917</v>
      </c>
      <c r="M99" s="549">
        <f>(NI_overnight_trips_destination[[#This Row],[Number of Holiday Overnight trips per 100 interviews]]-L87)/L87</f>
        <v>-0.18849167997954938</v>
      </c>
    </row>
    <row r="100" spans="1:13" x14ac:dyDescent="0.3">
      <c r="A100" s="547" t="s">
        <v>1074</v>
      </c>
      <c r="B100" s="548">
        <v>16.353913021867708</v>
      </c>
      <c r="C100" s="549">
        <f>(NI_overnight_trips_destination[[#This Row],[Number of Overnight trips per 100 interviews]]-B88)/B88</f>
        <v>-4.7394408412160118E-2</v>
      </c>
      <c r="D100" s="548">
        <v>8.1502663370764026</v>
      </c>
      <c r="E100" s="549">
        <f>(NI_overnight_trips_destination[[#This Row],[Number of Overnight trips within NI per 100 interviews]]-D88)/D88</f>
        <v>0.30955248790678463</v>
      </c>
      <c r="F100" s="548">
        <v>4.7323654296168662</v>
      </c>
      <c r="G100" s="549">
        <f>(NI_overnight_trips_destination[[#This Row],[Number of Overnight trips to ROI per 100 interviews]]-F88)/F88</f>
        <v>7.6276328664478824E-2</v>
      </c>
      <c r="H100" s="548">
        <v>2.8016806500074471</v>
      </c>
      <c r="I100" s="549">
        <f>(NI_overnight_trips_destination[[#This Row],[Number of Overnight trips to GB per 100 interviews]]-H88)/H88</f>
        <v>-0.21052187872756395</v>
      </c>
      <c r="J100" s="548">
        <v>0.66960060516699504</v>
      </c>
      <c r="K100" s="549">
        <f>(NI_overnight_trips_destination[[#This Row],[Number of Overnight trips to Other places per 100 interviews]]-J88)/J88</f>
        <v>-0.7766583786083644</v>
      </c>
      <c r="L100" s="548">
        <v>10.97245674528237</v>
      </c>
      <c r="M100" s="549">
        <f>(NI_overnight_trips_destination[[#This Row],[Number of Holiday Overnight trips per 100 interviews]]-L88)/L88</f>
        <v>-1.0628294709926498E-3</v>
      </c>
    </row>
    <row r="101" spans="1:13" x14ac:dyDescent="0.3">
      <c r="A101" s="547" t="s">
        <v>1075</v>
      </c>
      <c r="B101" s="548">
        <v>17.238193914910287</v>
      </c>
      <c r="C101" s="549">
        <f>(NI_overnight_trips_destination[[#This Row],[Number of Overnight trips per 100 interviews]]-B89)/B89</f>
        <v>0.10399026813977351</v>
      </c>
      <c r="D101" s="548">
        <v>8.5518434398801411</v>
      </c>
      <c r="E101" s="549">
        <f>(NI_overnight_trips_destination[[#This Row],[Number of Overnight trips within NI per 100 interviews]]-D89)/D89</f>
        <v>0.4489030401486454</v>
      </c>
      <c r="F101" s="548">
        <v>4.9941342077407835</v>
      </c>
      <c r="G101" s="549">
        <f>(NI_overnight_trips_destination[[#This Row],[Number of Overnight trips to ROI per 100 interviews]]-F89)/F89</f>
        <v>0.20344706349655567</v>
      </c>
      <c r="H101" s="548">
        <v>2.8179059874944667</v>
      </c>
      <c r="I101" s="549">
        <f>(NI_overnight_trips_destination[[#This Row],[Number of Overnight trips to GB per 100 interviews]]-H89)/H89</f>
        <v>-0.17768074356116617</v>
      </c>
      <c r="J101" s="548">
        <v>0.87431027979489406</v>
      </c>
      <c r="K101" s="549">
        <f>(NI_overnight_trips_destination[[#This Row],[Number of Overnight trips to Other places per 100 interviews]]-J89)/J89</f>
        <v>-0.59058652705422843</v>
      </c>
      <c r="L101" s="548">
        <v>11.638777271415982</v>
      </c>
      <c r="M101" s="549">
        <f>(NI_overnight_trips_destination[[#This Row],[Number of Holiday Overnight trips per 100 interviews]]-L89)/L89</f>
        <v>0.1859106322846705</v>
      </c>
    </row>
    <row r="102" spans="1:13" x14ac:dyDescent="0.3">
      <c r="A102" s="547" t="s">
        <v>1110</v>
      </c>
      <c r="B102" s="548">
        <v>18.789770502176619</v>
      </c>
      <c r="C102" s="549">
        <f>(NI_overnight_trips_destination[[#This Row],[Number of Overnight trips per 100 interviews]]-B90)/B90</f>
        <v>0.34533331272398116</v>
      </c>
      <c r="D102" s="548">
        <v>9.1317788864797897</v>
      </c>
      <c r="E102" s="549">
        <f>(NI_overnight_trips_destination[[#This Row],[Number of Overnight trips within NI per 100 interviews]]-D90)/D90</f>
        <v>0.66841329213269862</v>
      </c>
      <c r="F102" s="548">
        <v>5.6422968064159207</v>
      </c>
      <c r="G102" s="549">
        <f>(NI_overnight_trips_destination[[#This Row],[Number of Overnight trips to ROI per 100 interviews]]-F90)/F90</f>
        <v>0.54005817351263052</v>
      </c>
      <c r="H102" s="548">
        <v>3.0245413740810698</v>
      </c>
      <c r="I102" s="549">
        <f>(NI_overnight_trips_destination[[#This Row],[Number of Overnight trips to GB per 100 interviews]]-H90)/H90</f>
        <v>8.7514904344304541E-3</v>
      </c>
      <c r="J102" s="548">
        <v>0.99115343519984023</v>
      </c>
      <c r="K102" s="549">
        <f>(NI_overnight_trips_destination[[#This Row],[Number of Overnight trips to Other places per 100 interviews]]-J90)/J90</f>
        <v>-0.45877192760701963</v>
      </c>
      <c r="L102" s="548">
        <v>12.727356714144019</v>
      </c>
      <c r="M102" s="549">
        <f>(NI_overnight_trips_destination[[#This Row],[Number of Holiday Overnight trips per 100 interviews]]-L90)/L90</f>
        <v>0.42511258991589052</v>
      </c>
    </row>
    <row r="103" spans="1:13" x14ac:dyDescent="0.3">
      <c r="A103" s="547" t="s">
        <v>1111</v>
      </c>
      <c r="B103" s="548">
        <v>19.351170772879218</v>
      </c>
      <c r="C103" s="549">
        <f>(NI_overnight_trips_destination[[#This Row],[Number of Overnight trips per 100 interviews]]-B91)/B91</f>
        <v>0.5547179566715571</v>
      </c>
      <c r="D103" s="548">
        <v>9.1933022038170602</v>
      </c>
      <c r="E103" s="549">
        <f>(NI_overnight_trips_destination[[#This Row],[Number of Overnight trips within NI per 100 interviews]]-D91)/D91</f>
        <v>0.85254723434282165</v>
      </c>
      <c r="F103" s="548">
        <v>5.703820123753192</v>
      </c>
      <c r="G103" s="549">
        <f>(NI_overnight_trips_destination[[#This Row],[Number of Overnight trips to ROI per 100 interviews]]-F91)/F91</f>
        <v>0.7075025666667426</v>
      </c>
      <c r="H103" s="548">
        <v>3.1583545892896336</v>
      </c>
      <c r="I103" s="549">
        <f>(NI_overnight_trips_destination[[#This Row],[Number of Overnight trips to GB per 100 interviews]]-H91)/H91</f>
        <v>0.19906545312308968</v>
      </c>
      <c r="J103" s="548">
        <v>1.295693856019331</v>
      </c>
      <c r="K103" s="549">
        <f>(NI_overnight_trips_destination[[#This Row],[Number of Overnight trips to Other places per 100 interviews]]-J91)/J91</f>
        <v>-0.14178884691524601</v>
      </c>
      <c r="L103" s="548">
        <v>13.04420179843096</v>
      </c>
      <c r="M103" s="549">
        <f>(NI_overnight_trips_destination[[#This Row],[Number of Holiday Overnight trips per 100 interviews]]-L91)/L91</f>
        <v>0.6548611750282517</v>
      </c>
    </row>
    <row r="104" spans="1:13" x14ac:dyDescent="0.3">
      <c r="A104" s="547" t="s">
        <v>1179</v>
      </c>
      <c r="B104" s="548">
        <v>20.49179824245406</v>
      </c>
      <c r="C104" s="549">
        <f>(NI_overnight_trips_destination[[#This Row],[Number of Overnight trips per 100 interviews]]-B92)/B92</f>
        <v>0.91949515721111252</v>
      </c>
      <c r="D104" s="548">
        <v>9.5834160018255954</v>
      </c>
      <c r="E104" s="549">
        <f>(NI_overnight_trips_destination[[#This Row],[Number of Overnight trips within NI per 100 interviews]]-D92)/D92</f>
        <v>1.1496294589387315</v>
      </c>
      <c r="F104" s="548">
        <v>6.1542705742036432</v>
      </c>
      <c r="G104" s="549">
        <f>(NI_overnight_trips_destination[[#This Row],[Number of Overnight trips to ROI per 100 interviews]]-F92)/F92</f>
        <v>1.2056615703779747</v>
      </c>
      <c r="H104" s="548">
        <v>3.3754400958488251</v>
      </c>
      <c r="I104" s="549">
        <f>(NI_overnight_trips_destination[[#This Row],[Number of Overnight trips to GB per 100 interviews]]-H92)/H92</f>
        <v>0.58436880103260258</v>
      </c>
      <c r="J104" s="548">
        <v>1.3786715705759929</v>
      </c>
      <c r="K104" s="549">
        <f>(NI_overnight_trips_destination[[#This Row],[Number of Overnight trips to Other places per 100 interviews]]-J92)/J92</f>
        <v>6.3159277050498355E-2</v>
      </c>
      <c r="L104" s="548">
        <v>13.834347206997425</v>
      </c>
      <c r="M104" s="549">
        <f>(NI_overnight_trips_destination[[#This Row],[Number of Holiday Overnight trips per 100 interviews]]-L92)/L92</f>
        <v>1.010611084977961</v>
      </c>
    </row>
    <row r="105" spans="1:13" x14ac:dyDescent="0.3">
      <c r="A105" s="547" t="s">
        <v>1184</v>
      </c>
      <c r="B105" s="548">
        <v>22.126915105502153</v>
      </c>
      <c r="C105" s="549">
        <f>(NI_overnight_trips_destination[[#This Row],[Number of Overnight trips per 100 interviews]]-B93)/B93</f>
        <v>1.4857541466101785</v>
      </c>
      <c r="D105" s="548">
        <v>10.215780305476359</v>
      </c>
      <c r="E105" s="549">
        <f>(NI_overnight_trips_destination[[#This Row],[Number of Overnight trips within NI per 100 interviews]]-D93)/D93</f>
        <v>1.5926177994080153</v>
      </c>
      <c r="F105" s="548">
        <v>6.7386662988833157</v>
      </c>
      <c r="G105" s="549">
        <f>(NI_overnight_trips_destination[[#This Row],[Number of Overnight trips to ROI per 100 interviews]]-F93)/F93</f>
        <v>2.0009694064213934</v>
      </c>
      <c r="H105" s="548">
        <v>3.5318208826622941</v>
      </c>
      <c r="I105" s="549">
        <f>(NI_overnight_trips_destination[[#This Row],[Number of Overnight trips to GB per 100 interviews]]-H93)/H93</f>
        <v>0.88851863153924926</v>
      </c>
      <c r="J105" s="548">
        <v>1.6406476184801844</v>
      </c>
      <c r="K105" s="549">
        <f>(NI_overnight_trips_destination[[#This Row],[Number of Overnight trips to Other places per 100 interviews]]-J93)/J93</f>
        <v>0.94043499680230047</v>
      </c>
      <c r="L105" s="548">
        <v>15.056902097216984</v>
      </c>
      <c r="M105" s="549">
        <f>(NI_overnight_trips_destination[[#This Row],[Number of Holiday Overnight trips per 100 interviews]]-L93)/L93</f>
        <v>1.6709960643987307</v>
      </c>
    </row>
    <row r="106" spans="1:13" x14ac:dyDescent="0.3">
      <c r="A106" s="547" t="s">
        <v>1185</v>
      </c>
      <c r="B106" s="548">
        <v>23.961966479613405</v>
      </c>
      <c r="C106" s="549">
        <f>(NI_overnight_trips_destination[[#This Row],[Number of Overnight trips per 100 interviews]]-B94)/B94</f>
        <v>2.3863219582309068</v>
      </c>
      <c r="D106" s="548">
        <v>10.962899871601966</v>
      </c>
      <c r="E106" s="549">
        <f>(NI_overnight_trips_destination[[#This Row],[Number of Overnight trips within NI per 100 interviews]]-D94)/D94</f>
        <v>2.4761010189290933</v>
      </c>
      <c r="F106" s="548">
        <v>7.1985137641143613</v>
      </c>
      <c r="G106" s="549">
        <f>(NI_overnight_trips_destination[[#This Row],[Number of Overnight trips to ROI per 100 interviews]]-F94)/F94</f>
        <v>2.6879328005552883</v>
      </c>
      <c r="H106" s="548">
        <v>3.9468051805537252</v>
      </c>
      <c r="I106" s="549">
        <f>(NI_overnight_trips_destination[[#This Row],[Number of Overnight trips to GB per 100 interviews]]-H94)/H94</f>
        <v>1.738808525809199</v>
      </c>
      <c r="J106" s="548">
        <v>1.8537476633433514</v>
      </c>
      <c r="K106" s="549">
        <f>(NI_overnight_trips_destination[[#This Row],[Number of Overnight trips to Other places per 100 interviews]]-J94)/J94</f>
        <v>2.5020295917586153</v>
      </c>
      <c r="L106" s="548">
        <v>16.402797117405409</v>
      </c>
      <c r="M106" s="549">
        <f>(NI_overnight_trips_destination[[#This Row],[Number of Holiday Overnight trips per 100 interviews]]-L94)/L94</f>
        <v>2.6385907736856598</v>
      </c>
    </row>
    <row r="107" spans="1:13" x14ac:dyDescent="0.3">
      <c r="A107" s="547" t="s">
        <v>1296</v>
      </c>
      <c r="B107" s="548">
        <v>25.439892289435768</v>
      </c>
      <c r="C107" s="549">
        <f>(NI_overnight_trips_destination[[#This Row],[Number of Overnight trips per 100 interviews]]-B95)/B95</f>
        <v>2.5665455907965673</v>
      </c>
      <c r="D107" s="548">
        <v>11.147395691873651</v>
      </c>
      <c r="E107" s="549">
        <f>(NI_overnight_trips_destination[[#This Row],[Number of Overnight trips within NI per 100 interviews]]-D95)/D95</f>
        <v>2.2877989206657312</v>
      </c>
      <c r="F107" s="548">
        <v>7.8907812667266919</v>
      </c>
      <c r="G107" s="549">
        <f>(NI_overnight_trips_destination[[#This Row],[Number of Overnight trips to ROI per 100 interviews]]-F95)/F95</f>
        <v>3.042594347827694</v>
      </c>
      <c r="H107" s="548">
        <v>4.1908403599337323</v>
      </c>
      <c r="I107" s="549">
        <f>(NI_overnight_trips_destination[[#This Row],[Number of Overnight trips to GB per 100 interviews]]-H95)/H95</f>
        <v>1.9600219191829189</v>
      </c>
      <c r="J107" s="548">
        <v>2.2108749709016937</v>
      </c>
      <c r="K107" s="549">
        <f>(NI_overnight_trips_destination[[#This Row],[Number of Overnight trips to Other places per 100 interviews]]-J95)/J95</f>
        <v>4.9009614090829627</v>
      </c>
      <c r="L107" s="548">
        <v>17.931010283549611</v>
      </c>
      <c r="M107" s="549">
        <f>(NI_overnight_trips_destination[[#This Row],[Number of Holiday Overnight trips per 100 interviews]]-L95)/L95</f>
        <v>3.3675091818713883</v>
      </c>
    </row>
    <row r="108" spans="1:13" x14ac:dyDescent="0.3">
      <c r="A108" s="547" t="s">
        <v>1346</v>
      </c>
      <c r="B108" s="548">
        <v>26.621254115673914</v>
      </c>
      <c r="C108" s="549">
        <f>(NI_overnight_trips_destination[[#This Row],[Number of Overnight trips per 100 interviews]]-B96)/B96</f>
        <v>2.3038108179294019</v>
      </c>
      <c r="D108" s="548">
        <v>11.234332704605716</v>
      </c>
      <c r="E108" s="549">
        <f>(NI_overnight_trips_destination[[#This Row],[Number of Overnight trips within NI per 100 interviews]]-D96)/D96</f>
        <v>1.7478966750938729</v>
      </c>
      <c r="F108" s="548">
        <v>8.4517759206170116</v>
      </c>
      <c r="G108" s="549">
        <f>(NI_overnight_trips_destination[[#This Row],[Number of Overnight trips to ROI per 100 interviews]]-F96)/F96</f>
        <v>3.1514382152960336</v>
      </c>
      <c r="H108" s="548">
        <v>4.2942348886583703</v>
      </c>
      <c r="I108" s="549">
        <f>(NI_overnight_trips_destination[[#This Row],[Number of Overnight trips to GB per 100 interviews]]-H96)/H96</f>
        <v>1.7666319417224947</v>
      </c>
      <c r="J108" s="548">
        <v>2.6409106017928203</v>
      </c>
      <c r="K108" s="549">
        <f>(NI_overnight_trips_destination[[#This Row],[Number of Overnight trips to Other places per 100 interviews]]-J96)/J96</f>
        <v>5.9245575870135179</v>
      </c>
      <c r="L108" s="548">
        <v>19.149715172981672</v>
      </c>
      <c r="M108" s="549">
        <f>(NI_overnight_trips_destination[[#This Row],[Number of Holiday Overnight trips per 100 interviews]]-L96)/L96</f>
        <v>3.252518890200482</v>
      </c>
    </row>
    <row r="109" spans="1:13" x14ac:dyDescent="0.3">
      <c r="A109" s="547" t="s">
        <v>1379</v>
      </c>
      <c r="B109" s="548">
        <v>26.568052628046203</v>
      </c>
      <c r="C109" s="549">
        <f>(NI_overnight_trips_destination[[#This Row],[Number of Overnight trips per 100 interviews]]-B97)/B97</f>
        <v>1.6345617872725429</v>
      </c>
      <c r="D109" s="548">
        <v>10.553901901224094</v>
      </c>
      <c r="E109" s="549">
        <f>(NI_overnight_trips_destination[[#This Row],[Number of Overnight trips within NI per 100 interviews]]-D97)/D97</f>
        <v>0.99536795967814728</v>
      </c>
      <c r="F109" s="548">
        <v>8.447020792911065</v>
      </c>
      <c r="G109" s="549">
        <f>(NI_overnight_trips_destination[[#This Row],[Number of Overnight trips to ROI per 100 interviews]]-F97)/F97</f>
        <v>2.158939667820964</v>
      </c>
      <c r="H109" s="548">
        <v>4.5660603654018805</v>
      </c>
      <c r="I109" s="549">
        <f>(NI_overnight_trips_destination[[#This Row],[Number of Overnight trips to GB per 100 interviews]]-H97)/H97</f>
        <v>1.6244135550227277</v>
      </c>
      <c r="J109" s="548">
        <v>3.001069568509164</v>
      </c>
      <c r="K109" s="549">
        <f>(NI_overnight_trips_destination[[#This Row],[Number of Overnight trips to Other places per 100 interviews]]-J97)/J97</f>
        <v>6.8689066701720156</v>
      </c>
      <c r="L109" s="548">
        <v>18.874924734256805</v>
      </c>
      <c r="M109" s="549">
        <f>(NI_overnight_trips_destination[[#This Row],[Number of Holiday Overnight trips per 100 interviews]]-L97)/L97</f>
        <v>1.9584413545471322</v>
      </c>
    </row>
    <row r="110" spans="1:13" x14ac:dyDescent="0.3">
      <c r="A110" s="547" t="s">
        <v>1383</v>
      </c>
      <c r="B110" s="548">
        <v>25.738473650875033</v>
      </c>
      <c r="C110" s="549">
        <f>(NI_overnight_trips_destination[[#This Row],[Number of Overnight trips per 100 interviews]]-B98)/B98</f>
        <v>0.9587140506365166</v>
      </c>
      <c r="D110" s="548">
        <v>9.6374280081883423</v>
      </c>
      <c r="E110" s="549">
        <f>(NI_overnight_trips_destination[[#This Row],[Number of Overnight trips within NI per 100 interviews]]-D98)/D98</f>
        <v>0.49875864111691121</v>
      </c>
      <c r="F110" s="548">
        <v>8.0226904774146739</v>
      </c>
      <c r="G110" s="549">
        <f>(NI_overnight_trips_destination[[#This Row],[Number of Overnight trips to ROI per 100 interviews]]-F98)/F98</f>
        <v>1.0801849412481264</v>
      </c>
      <c r="H110" s="548">
        <v>4.2528276788224471</v>
      </c>
      <c r="I110" s="549">
        <f>(NI_overnight_trips_destination[[#This Row],[Number of Overnight trips to GB per 100 interviews]]-H98)/H98</f>
        <v>0.74094440956418894</v>
      </c>
      <c r="J110" s="548">
        <v>3.8255274864495723</v>
      </c>
      <c r="K110" s="549">
        <f>(NI_overnight_trips_destination[[#This Row],[Number of Overnight trips to Other places per 100 interviews]]-J98)/J98</f>
        <v>8.3152312685281657</v>
      </c>
      <c r="L110" s="548">
        <v>18.499097699500144</v>
      </c>
      <c r="M110" s="549">
        <f>(NI_overnight_trips_destination[[#This Row],[Number of Holiday Overnight trips per 100 interviews]]-L98)/L98</f>
        <v>1.1562844697180881</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A7" sqref="A7"/>
    </sheetView>
  </sheetViews>
  <sheetFormatPr defaultRowHeight="14.5" x14ac:dyDescent="0.35"/>
  <sheetData>
    <row r="1" spans="1:125" s="100" customFormat="1" ht="28.5" customHeight="1" thickBot="1" x14ac:dyDescent="0.4">
      <c r="A1" s="255" t="s">
        <v>1094</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527</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523</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524</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00" customFormat="1" ht="28.5" customHeight="1" x14ac:dyDescent="0.3">
      <c r="A5" s="213" t="s">
        <v>525</v>
      </c>
      <c r="B5" s="264"/>
      <c r="C5" s="264"/>
      <c r="D5" s="251"/>
      <c r="E5" s="251"/>
      <c r="F5" s="264"/>
      <c r="G5" s="264"/>
      <c r="H5" s="251"/>
      <c r="I5" s="251"/>
      <c r="J5" s="264"/>
      <c r="K5" s="264"/>
      <c r="L5" s="251"/>
      <c r="M5" s="264"/>
      <c r="N5" s="251"/>
      <c r="O5" s="264"/>
      <c r="P5" s="251"/>
      <c r="Q5" s="264"/>
      <c r="R5" s="251"/>
      <c r="S5" s="264"/>
      <c r="T5" s="251"/>
      <c r="U5" s="239"/>
      <c r="V5" s="239"/>
      <c r="W5" s="239"/>
      <c r="X5" s="239"/>
      <c r="Y5" s="239"/>
      <c r="Z5" s="239"/>
      <c r="AA5" s="23"/>
      <c r="AB5" s="23"/>
      <c r="AC5" s="23"/>
      <c r="AD5" s="23"/>
    </row>
    <row r="6" spans="1:125" s="100" customFormat="1" ht="28.5" customHeight="1" x14ac:dyDescent="0.3">
      <c r="A6" s="213" t="s">
        <v>1384</v>
      </c>
      <c r="B6" s="264"/>
      <c r="C6" s="264"/>
      <c r="D6" s="251"/>
      <c r="E6" s="251"/>
      <c r="F6" s="264"/>
      <c r="G6" s="264"/>
      <c r="H6" s="251"/>
      <c r="I6" s="251"/>
      <c r="J6" s="264"/>
      <c r="K6" s="264"/>
      <c r="L6" s="251"/>
      <c r="M6" s="264"/>
      <c r="N6" s="251"/>
      <c r="O6" s="264"/>
      <c r="P6" s="251"/>
      <c r="Q6" s="264"/>
      <c r="R6" s="251"/>
      <c r="S6" s="264"/>
      <c r="T6" s="251"/>
      <c r="U6" s="239"/>
      <c r="V6" s="239"/>
      <c r="W6" s="239"/>
      <c r="X6" s="239"/>
      <c r="Y6" s="239"/>
      <c r="Z6" s="239"/>
      <c r="AA6" s="23"/>
      <c r="AB6" s="23"/>
      <c r="AC6" s="23"/>
      <c r="AD6" s="23"/>
    </row>
    <row r="7" spans="1:125" s="100" customFormat="1" ht="28.5" customHeight="1" x14ac:dyDescent="0.3">
      <c r="A7" s="213" t="s">
        <v>784</v>
      </c>
      <c r="B7" s="264"/>
      <c r="C7" s="264"/>
      <c r="D7" s="251"/>
      <c r="E7" s="251"/>
      <c r="F7" s="264"/>
      <c r="G7" s="264"/>
      <c r="H7" s="251"/>
      <c r="I7" s="251"/>
      <c r="J7" s="264"/>
      <c r="K7" s="264"/>
      <c r="L7" s="251"/>
      <c r="M7" s="264"/>
      <c r="N7" s="251"/>
      <c r="O7" s="264"/>
      <c r="P7" s="251"/>
      <c r="Q7" s="264"/>
      <c r="R7" s="251"/>
      <c r="S7" s="264"/>
      <c r="T7" s="251"/>
      <c r="U7" s="239"/>
      <c r="V7" s="239"/>
      <c r="W7" s="239"/>
      <c r="X7" s="239"/>
      <c r="Y7" s="239"/>
      <c r="Z7" s="239"/>
      <c r="AA7" s="23"/>
      <c r="AB7" s="23"/>
      <c r="AC7" s="23"/>
      <c r="AD7" s="23"/>
    </row>
    <row r="8" spans="1:125" s="112" customFormat="1" ht="24.65" customHeight="1" x14ac:dyDescent="0.35">
      <c r="A8" s="104" t="s">
        <v>97</v>
      </c>
      <c r="B8" s="7"/>
      <c r="C8" s="7"/>
      <c r="D8" s="7"/>
      <c r="E8" s="7"/>
      <c r="F8" s="7"/>
      <c r="G8" s="7"/>
      <c r="H8" s="7"/>
      <c r="I8" s="7"/>
      <c r="J8" s="7"/>
      <c r="K8" s="7"/>
      <c r="L8" s="7"/>
      <c r="M8" s="7"/>
    </row>
  </sheetData>
  <hyperlinks>
    <hyperlink ref="A8" location="Contents!A1" display="&lt;&lt; link back to contents &gt;&g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1"/>
  <sheetViews>
    <sheetView topLeftCell="A41" workbookViewId="0">
      <selection activeCell="B61" sqref="B61"/>
    </sheetView>
  </sheetViews>
  <sheetFormatPr defaultColWidth="8.7265625" defaultRowHeight="14" x14ac:dyDescent="0.3"/>
  <cols>
    <col min="1" max="1" width="24.81640625" style="3" customWidth="1"/>
    <col min="2" max="2" width="35.54296875" style="3" customWidth="1"/>
    <col min="3" max="3" width="8.453125" style="3" customWidth="1"/>
    <col min="4" max="8" width="8.453125" style="23" customWidth="1"/>
    <col min="9" max="9" width="11.54296875" style="82" customWidth="1"/>
    <col min="10" max="10" width="11.26953125" style="3" customWidth="1"/>
    <col min="11" max="11" width="11.453125" style="3" customWidth="1"/>
    <col min="12" max="21" width="8.7265625" style="102"/>
    <col min="22" max="16384" width="8.7265625" style="3"/>
  </cols>
  <sheetData>
    <row r="1" spans="1:125" s="100" customFormat="1" ht="28.5" customHeight="1" thickBot="1" x14ac:dyDescent="0.4">
      <c r="A1" s="255" t="s">
        <v>1389</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585</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586</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587</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588</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35">
      <c r="A7" s="6" t="s">
        <v>549</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112" customFormat="1" ht="30" customHeight="1" x14ac:dyDescent="0.35">
      <c r="A8" s="104" t="s">
        <v>97</v>
      </c>
      <c r="B8" s="7"/>
      <c r="C8" s="7"/>
      <c r="D8" s="7"/>
      <c r="E8" s="7"/>
      <c r="F8" s="7"/>
      <c r="G8" s="7"/>
      <c r="H8" s="7"/>
      <c r="I8" s="7"/>
      <c r="J8" s="7"/>
      <c r="K8" s="7"/>
      <c r="L8" s="138"/>
      <c r="M8" s="138"/>
      <c r="N8" s="134"/>
      <c r="O8" s="134"/>
      <c r="P8" s="134"/>
      <c r="Q8" s="134"/>
      <c r="R8" s="134"/>
      <c r="S8" s="134"/>
      <c r="T8" s="134"/>
      <c r="U8" s="134"/>
    </row>
    <row r="9" spans="1:125" ht="28" x14ac:dyDescent="0.3">
      <c r="A9" s="296" t="s">
        <v>100</v>
      </c>
      <c r="B9" s="54" t="s">
        <v>101</v>
      </c>
      <c r="C9" s="68" t="s">
        <v>559</v>
      </c>
      <c r="D9" s="68" t="s">
        <v>461</v>
      </c>
      <c r="E9" s="68" t="s">
        <v>462</v>
      </c>
      <c r="F9" s="68" t="s">
        <v>463</v>
      </c>
      <c r="G9" s="68" t="s">
        <v>464</v>
      </c>
      <c r="H9" s="68" t="s">
        <v>465</v>
      </c>
      <c r="I9" s="534" t="s">
        <v>1068</v>
      </c>
      <c r="J9" s="534" t="s">
        <v>1387</v>
      </c>
      <c r="K9" s="297" t="s">
        <v>1388</v>
      </c>
      <c r="L9" s="3"/>
      <c r="M9" s="3"/>
      <c r="V9" s="102"/>
      <c r="W9" s="102"/>
    </row>
    <row r="10" spans="1:125" x14ac:dyDescent="0.3">
      <c r="A10" s="298" t="s">
        <v>11</v>
      </c>
      <c r="B10" s="50" t="s">
        <v>1</v>
      </c>
      <c r="C10" s="66">
        <v>155</v>
      </c>
      <c r="D10" s="66">
        <v>160</v>
      </c>
      <c r="E10" s="66">
        <v>165</v>
      </c>
      <c r="F10" s="66">
        <v>170</v>
      </c>
      <c r="G10" s="51">
        <v>175</v>
      </c>
      <c r="H10" s="51">
        <v>185</v>
      </c>
      <c r="I10" s="535">
        <v>190</v>
      </c>
      <c r="J10" s="535">
        <v>195</v>
      </c>
      <c r="K10" s="294">
        <f>(Tourism_businesses[[#This Row],[2022]]-Tourism_businesses[[#This Row],[2021]])/Tourism_businesses[[#This Row],[2021]]</f>
        <v>2.6315789473684209E-2</v>
      </c>
      <c r="L10" s="3"/>
      <c r="M10" s="3"/>
      <c r="V10" s="102"/>
      <c r="W10" s="102"/>
    </row>
    <row r="11" spans="1:125" x14ac:dyDescent="0.3">
      <c r="A11" s="176" t="s">
        <v>14</v>
      </c>
      <c r="B11" s="52" t="s">
        <v>1</v>
      </c>
      <c r="C11" s="67">
        <v>15</v>
      </c>
      <c r="D11" s="67">
        <v>15</v>
      </c>
      <c r="E11" s="67">
        <v>15</v>
      </c>
      <c r="F11" s="67">
        <v>10</v>
      </c>
      <c r="G11" s="53">
        <v>15</v>
      </c>
      <c r="H11" s="53">
        <v>15</v>
      </c>
      <c r="I11" s="535">
        <v>15</v>
      </c>
      <c r="J11" s="535">
        <v>20</v>
      </c>
      <c r="K11" s="294">
        <f>(Tourism_businesses[[#This Row],[2022]]-Tourism_businesses[[#This Row],[2021]])/Tourism_businesses[[#This Row],[2021]]</f>
        <v>0.33333333333333331</v>
      </c>
      <c r="L11" s="3"/>
      <c r="M11" s="3"/>
      <c r="V11" s="102"/>
      <c r="W11" s="102"/>
    </row>
    <row r="12" spans="1:125" x14ac:dyDescent="0.3">
      <c r="A12" s="176" t="s">
        <v>12</v>
      </c>
      <c r="B12" s="52" t="s">
        <v>1</v>
      </c>
      <c r="C12" s="67">
        <v>5</v>
      </c>
      <c r="D12" s="67">
        <v>5</v>
      </c>
      <c r="E12" s="67">
        <v>5</v>
      </c>
      <c r="F12" s="67">
        <v>5</v>
      </c>
      <c r="G12" s="53">
        <v>5</v>
      </c>
      <c r="H12" s="53">
        <v>5</v>
      </c>
      <c r="I12" s="535">
        <v>5</v>
      </c>
      <c r="J12" s="535">
        <v>5</v>
      </c>
      <c r="K12" s="294">
        <f>(Tourism_businesses[[#This Row],[2022]]-Tourism_businesses[[#This Row],[2021]])/Tourism_businesses[[#This Row],[2021]]</f>
        <v>0</v>
      </c>
      <c r="L12" s="3"/>
      <c r="M12" s="3"/>
      <c r="V12" s="102"/>
      <c r="W12" s="102"/>
    </row>
    <row r="13" spans="1:125" x14ac:dyDescent="0.3">
      <c r="A13" s="176" t="s">
        <v>15</v>
      </c>
      <c r="B13" s="52" t="s">
        <v>1</v>
      </c>
      <c r="C13" s="67">
        <v>80</v>
      </c>
      <c r="D13" s="67">
        <v>80</v>
      </c>
      <c r="E13" s="67">
        <v>80</v>
      </c>
      <c r="F13" s="67">
        <v>100</v>
      </c>
      <c r="G13" s="53">
        <v>105</v>
      </c>
      <c r="H13" s="53">
        <v>100</v>
      </c>
      <c r="I13" s="535">
        <v>100</v>
      </c>
      <c r="J13" s="535">
        <v>110</v>
      </c>
      <c r="K13" s="294">
        <f>(Tourism_businesses[[#This Row],[2022]]-Tourism_businesses[[#This Row],[2021]])/Tourism_businesses[[#This Row],[2021]]</f>
        <v>0.1</v>
      </c>
      <c r="L13" s="3"/>
      <c r="M13" s="3"/>
      <c r="V13" s="102"/>
      <c r="W13" s="102"/>
    </row>
    <row r="14" spans="1:125" x14ac:dyDescent="0.3">
      <c r="A14" s="176" t="s">
        <v>13</v>
      </c>
      <c r="B14" s="52" t="s">
        <v>1</v>
      </c>
      <c r="C14" s="67">
        <v>40</v>
      </c>
      <c r="D14" s="67">
        <v>40</v>
      </c>
      <c r="E14" s="67">
        <v>40</v>
      </c>
      <c r="F14" s="67">
        <v>40</v>
      </c>
      <c r="G14" s="53">
        <v>45</v>
      </c>
      <c r="H14" s="53">
        <v>45</v>
      </c>
      <c r="I14" s="535">
        <v>45</v>
      </c>
      <c r="J14" s="535">
        <v>45</v>
      </c>
      <c r="K14" s="294">
        <f>(Tourism_businesses[[#This Row],[2022]]-Tourism_businesses[[#This Row],[2021]])/Tourism_businesses[[#This Row],[2021]]</f>
        <v>0</v>
      </c>
      <c r="L14" s="3"/>
      <c r="M14" s="3"/>
      <c r="V14" s="102"/>
      <c r="W14" s="102"/>
    </row>
    <row r="15" spans="1:125" x14ac:dyDescent="0.3">
      <c r="A15" s="176" t="s">
        <v>16</v>
      </c>
      <c r="B15" s="52" t="s">
        <v>1</v>
      </c>
      <c r="C15" s="67">
        <v>25</v>
      </c>
      <c r="D15" s="67">
        <v>25</v>
      </c>
      <c r="E15" s="67">
        <v>25</v>
      </c>
      <c r="F15" s="67">
        <v>20</v>
      </c>
      <c r="G15" s="53">
        <v>20</v>
      </c>
      <c r="H15" s="53">
        <v>25</v>
      </c>
      <c r="I15" s="535">
        <v>25</v>
      </c>
      <c r="J15" s="535">
        <v>25</v>
      </c>
      <c r="K15" s="294">
        <f>(Tourism_businesses[[#This Row],[2022]]-Tourism_businesses[[#This Row],[2021]])/Tourism_businesses[[#This Row],[2021]]</f>
        <v>0</v>
      </c>
      <c r="L15" s="3"/>
      <c r="M15" s="3"/>
      <c r="V15" s="102"/>
      <c r="W15" s="102"/>
    </row>
    <row r="16" spans="1:125" x14ac:dyDescent="0.3">
      <c r="A16" s="296" t="s">
        <v>590</v>
      </c>
      <c r="B16" s="54" t="s">
        <v>1</v>
      </c>
      <c r="C16" s="68">
        <v>315</v>
      </c>
      <c r="D16" s="68">
        <v>325</v>
      </c>
      <c r="E16" s="68">
        <v>330</v>
      </c>
      <c r="F16" s="68">
        <v>350</v>
      </c>
      <c r="G16" s="55">
        <v>365</v>
      </c>
      <c r="H16" s="55">
        <v>370</v>
      </c>
      <c r="I16" s="536">
        <v>380</v>
      </c>
      <c r="J16" s="536">
        <v>400</v>
      </c>
      <c r="K16" s="294">
        <f>(Tourism_businesses[[#This Row],[2022]]-Tourism_businesses[[#This Row],[2021]])/Tourism_businesses[[#This Row],[2021]]</f>
        <v>5.2631578947368418E-2</v>
      </c>
      <c r="L16" s="3"/>
      <c r="M16" s="3"/>
      <c r="V16" s="102"/>
      <c r="W16" s="102"/>
    </row>
    <row r="17" spans="1:23" x14ac:dyDescent="0.3">
      <c r="A17" s="298" t="s">
        <v>18</v>
      </c>
      <c r="B17" s="50" t="s">
        <v>102</v>
      </c>
      <c r="C17" s="66">
        <v>540</v>
      </c>
      <c r="D17" s="66">
        <v>570</v>
      </c>
      <c r="E17" s="66">
        <v>620</v>
      </c>
      <c r="F17" s="66">
        <v>620</v>
      </c>
      <c r="G17" s="51">
        <v>665</v>
      </c>
      <c r="H17" s="51">
        <v>655</v>
      </c>
      <c r="I17" s="537">
        <v>645</v>
      </c>
      <c r="J17" s="537">
        <v>650</v>
      </c>
      <c r="K17" s="295">
        <f>(Tourism_businesses[[#This Row],[2022]]-Tourism_businesses[[#This Row],[2021]])/Tourism_businesses[[#This Row],[2021]]</f>
        <v>7.7519379844961239E-3</v>
      </c>
      <c r="L17" s="3"/>
      <c r="M17" s="3"/>
      <c r="N17" s="3"/>
      <c r="O17" s="3"/>
      <c r="P17" s="3"/>
      <c r="Q17" s="3"/>
      <c r="R17" s="3"/>
      <c r="S17" s="3"/>
      <c r="T17" s="3"/>
      <c r="V17" s="102"/>
      <c r="W17" s="102"/>
    </row>
    <row r="18" spans="1:23" x14ac:dyDescent="0.3">
      <c r="A18" s="176" t="s">
        <v>19</v>
      </c>
      <c r="B18" s="52" t="s">
        <v>102</v>
      </c>
      <c r="C18" s="67">
        <v>640</v>
      </c>
      <c r="D18" s="67">
        <v>700</v>
      </c>
      <c r="E18" s="67">
        <v>755</v>
      </c>
      <c r="F18" s="67">
        <v>795</v>
      </c>
      <c r="G18" s="53">
        <v>815</v>
      </c>
      <c r="H18" s="53">
        <v>835</v>
      </c>
      <c r="I18" s="535">
        <v>850</v>
      </c>
      <c r="J18" s="535">
        <v>890</v>
      </c>
      <c r="K18" s="294">
        <f>(Tourism_businesses[[#This Row],[2022]]-Tourism_businesses[[#This Row],[2021]])/Tourism_businesses[[#This Row],[2021]]</f>
        <v>4.7058823529411764E-2</v>
      </c>
      <c r="L18" s="3"/>
      <c r="M18" s="3"/>
      <c r="N18" s="3"/>
      <c r="O18" s="3"/>
      <c r="P18" s="3"/>
      <c r="Q18" s="3"/>
      <c r="R18" s="3"/>
      <c r="S18" s="3"/>
      <c r="T18" s="3"/>
      <c r="V18" s="102"/>
      <c r="W18" s="102"/>
    </row>
    <row r="19" spans="1:23" x14ac:dyDescent="0.3">
      <c r="A19" s="176" t="s">
        <v>20</v>
      </c>
      <c r="B19" s="52" t="s">
        <v>102</v>
      </c>
      <c r="C19" s="67">
        <v>1020</v>
      </c>
      <c r="D19" s="67">
        <v>1055</v>
      </c>
      <c r="E19" s="67">
        <v>1080</v>
      </c>
      <c r="F19" s="67">
        <v>1140</v>
      </c>
      <c r="G19" s="53">
        <v>1175</v>
      </c>
      <c r="H19" s="53">
        <v>1185</v>
      </c>
      <c r="I19" s="535">
        <v>1240</v>
      </c>
      <c r="J19" s="535">
        <v>1335</v>
      </c>
      <c r="K19" s="294">
        <f>(Tourism_businesses[[#This Row],[2022]]-Tourism_businesses[[#This Row],[2021]])/Tourism_businesses[[#This Row],[2021]]</f>
        <v>7.6612903225806453E-2</v>
      </c>
      <c r="L19" s="3"/>
      <c r="M19" s="3"/>
      <c r="N19" s="3"/>
      <c r="O19" s="3"/>
      <c r="P19" s="3"/>
      <c r="Q19" s="3"/>
      <c r="R19" s="3"/>
      <c r="S19" s="3"/>
      <c r="T19" s="3"/>
      <c r="V19" s="102"/>
      <c r="W19" s="102"/>
    </row>
    <row r="20" spans="1:23" x14ac:dyDescent="0.3">
      <c r="A20" s="176" t="s">
        <v>22</v>
      </c>
      <c r="B20" s="52" t="s">
        <v>102</v>
      </c>
      <c r="C20" s="67">
        <v>85</v>
      </c>
      <c r="D20" s="67">
        <v>90</v>
      </c>
      <c r="E20" s="67">
        <v>100</v>
      </c>
      <c r="F20" s="67">
        <v>105</v>
      </c>
      <c r="G20" s="53">
        <v>130</v>
      </c>
      <c r="H20" s="53">
        <v>195</v>
      </c>
      <c r="I20" s="535">
        <v>195</v>
      </c>
      <c r="J20" s="535">
        <v>265</v>
      </c>
      <c r="K20" s="294">
        <f>(Tourism_businesses[[#This Row],[2022]]-Tourism_businesses[[#This Row],[2021]])/Tourism_businesses[[#This Row],[2021]]</f>
        <v>0.35897435897435898</v>
      </c>
      <c r="L20" s="3"/>
      <c r="M20" s="3"/>
      <c r="N20" s="3"/>
      <c r="O20" s="3"/>
      <c r="P20" s="3"/>
      <c r="Q20" s="3"/>
      <c r="R20" s="3"/>
      <c r="S20" s="3"/>
      <c r="T20" s="3"/>
      <c r="V20" s="102"/>
      <c r="W20" s="102"/>
    </row>
    <row r="21" spans="1:23" x14ac:dyDescent="0.3">
      <c r="A21" s="176" t="s">
        <v>21</v>
      </c>
      <c r="B21" s="52" t="s">
        <v>102</v>
      </c>
      <c r="C21" s="67">
        <v>20</v>
      </c>
      <c r="D21" s="67">
        <v>25</v>
      </c>
      <c r="E21" s="67">
        <v>30</v>
      </c>
      <c r="F21" s="67">
        <v>30</v>
      </c>
      <c r="G21" s="53">
        <v>30</v>
      </c>
      <c r="H21" s="53">
        <v>35</v>
      </c>
      <c r="I21" s="535">
        <v>40</v>
      </c>
      <c r="J21" s="535">
        <v>45</v>
      </c>
      <c r="K21" s="294">
        <f>(Tourism_businesses[[#This Row],[2022]]-Tourism_businesses[[#This Row],[2021]])/Tourism_businesses[[#This Row],[2021]]</f>
        <v>0.125</v>
      </c>
      <c r="L21" s="3"/>
      <c r="M21" s="3"/>
      <c r="N21" s="3"/>
      <c r="O21" s="3"/>
      <c r="P21" s="3"/>
      <c r="Q21" s="3"/>
      <c r="R21" s="3"/>
      <c r="S21" s="3"/>
      <c r="T21" s="3"/>
      <c r="V21" s="102"/>
      <c r="W21" s="102"/>
    </row>
    <row r="22" spans="1:23" x14ac:dyDescent="0.3">
      <c r="A22" s="176" t="s">
        <v>23</v>
      </c>
      <c r="B22" s="52" t="s">
        <v>102</v>
      </c>
      <c r="C22" s="67">
        <v>240</v>
      </c>
      <c r="D22" s="67">
        <v>240</v>
      </c>
      <c r="E22" s="67">
        <v>240</v>
      </c>
      <c r="F22" s="67">
        <v>230</v>
      </c>
      <c r="G22" s="53">
        <v>225</v>
      </c>
      <c r="H22" s="53">
        <v>225</v>
      </c>
      <c r="I22" s="535">
        <v>215</v>
      </c>
      <c r="J22" s="535">
        <v>215</v>
      </c>
      <c r="K22" s="294">
        <f>(Tourism_businesses[[#This Row],[2022]]-Tourism_businesses[[#This Row],[2021]])/Tourism_businesses[[#This Row],[2021]]</f>
        <v>0</v>
      </c>
      <c r="L22" s="3"/>
      <c r="M22" s="3"/>
      <c r="N22" s="3"/>
      <c r="O22" s="3"/>
      <c r="P22" s="3"/>
      <c r="Q22" s="3"/>
      <c r="R22" s="3"/>
      <c r="S22" s="3"/>
      <c r="T22" s="3"/>
      <c r="V22" s="102"/>
      <c r="W22" s="102"/>
    </row>
    <row r="23" spans="1:23" x14ac:dyDescent="0.3">
      <c r="A23" s="176" t="s">
        <v>24</v>
      </c>
      <c r="B23" s="52" t="s">
        <v>102</v>
      </c>
      <c r="C23" s="67">
        <v>720</v>
      </c>
      <c r="D23" s="67">
        <v>710</v>
      </c>
      <c r="E23" s="67">
        <v>715</v>
      </c>
      <c r="F23" s="67">
        <v>730</v>
      </c>
      <c r="G23" s="53">
        <v>735</v>
      </c>
      <c r="H23" s="53">
        <v>720</v>
      </c>
      <c r="I23" s="535">
        <v>705</v>
      </c>
      <c r="J23" s="535">
        <v>695</v>
      </c>
      <c r="K23" s="294">
        <f>(Tourism_businesses[[#This Row],[2022]]-Tourism_businesses[[#This Row],[2021]])/Tourism_businesses[[#This Row],[2021]]</f>
        <v>-1.4184397163120567E-2</v>
      </c>
      <c r="L23" s="3"/>
      <c r="M23" s="3"/>
      <c r="N23" s="3"/>
      <c r="O23" s="3"/>
      <c r="P23" s="3"/>
      <c r="Q23" s="3"/>
      <c r="R23" s="3"/>
      <c r="S23" s="3"/>
      <c r="T23" s="3"/>
      <c r="V23" s="102"/>
      <c r="W23" s="102"/>
    </row>
    <row r="24" spans="1:23" x14ac:dyDescent="0.3">
      <c r="A24" s="296" t="s">
        <v>590</v>
      </c>
      <c r="B24" s="54" t="s">
        <v>102</v>
      </c>
      <c r="C24" s="68">
        <v>3265</v>
      </c>
      <c r="D24" s="68">
        <v>3390</v>
      </c>
      <c r="E24" s="68">
        <v>3535</v>
      </c>
      <c r="F24" s="68">
        <v>3650</v>
      </c>
      <c r="G24" s="55">
        <v>3775</v>
      </c>
      <c r="H24" s="55">
        <v>3855</v>
      </c>
      <c r="I24" s="538">
        <v>3895</v>
      </c>
      <c r="J24" s="538">
        <v>4095</v>
      </c>
      <c r="K24" s="528">
        <f>(Tourism_businesses[[#This Row],[2022]]-Tourism_businesses[[#This Row],[2021]])/Tourism_businesses[[#This Row],[2021]]</f>
        <v>5.1347881899871634E-2</v>
      </c>
      <c r="L24" s="3"/>
      <c r="M24" s="3"/>
      <c r="N24" s="3"/>
      <c r="O24" s="3"/>
      <c r="P24" s="3"/>
      <c r="Q24" s="3"/>
      <c r="R24" s="3"/>
      <c r="S24" s="3"/>
      <c r="T24" s="3"/>
      <c r="V24" s="102"/>
      <c r="W24" s="102"/>
    </row>
    <row r="25" spans="1:23" x14ac:dyDescent="0.3">
      <c r="A25" s="298" t="s">
        <v>26</v>
      </c>
      <c r="B25" s="50" t="s">
        <v>103</v>
      </c>
      <c r="C25" s="66" t="s">
        <v>577</v>
      </c>
      <c r="D25" s="66" t="s">
        <v>577</v>
      </c>
      <c r="E25" s="66" t="s">
        <v>577</v>
      </c>
      <c r="F25" s="66" t="s">
        <v>577</v>
      </c>
      <c r="G25" s="51" t="s">
        <v>577</v>
      </c>
      <c r="H25" s="51" t="s">
        <v>577</v>
      </c>
      <c r="I25" s="535" t="s">
        <v>577</v>
      </c>
      <c r="J25" s="535">
        <v>0</v>
      </c>
      <c r="K25" s="294" t="s">
        <v>893</v>
      </c>
      <c r="L25" s="3"/>
      <c r="M25" s="3"/>
      <c r="N25" s="3"/>
      <c r="O25" s="3"/>
      <c r="P25" s="3"/>
      <c r="Q25" s="3"/>
      <c r="R25" s="3"/>
      <c r="S25" s="3"/>
      <c r="T25" s="3"/>
      <c r="V25" s="102"/>
      <c r="W25" s="102"/>
    </row>
    <row r="26" spans="1:23" x14ac:dyDescent="0.3">
      <c r="A26" s="176" t="s">
        <v>27</v>
      </c>
      <c r="B26" s="52" t="s">
        <v>103</v>
      </c>
      <c r="C26" s="67">
        <v>165</v>
      </c>
      <c r="D26" s="67">
        <v>160</v>
      </c>
      <c r="E26" s="67">
        <v>155</v>
      </c>
      <c r="F26" s="67">
        <v>150</v>
      </c>
      <c r="G26" s="53">
        <v>145</v>
      </c>
      <c r="H26" s="53">
        <v>145</v>
      </c>
      <c r="I26" s="535">
        <v>140</v>
      </c>
      <c r="J26" s="535">
        <v>135</v>
      </c>
      <c r="K26" s="294">
        <f>(Tourism_businesses[[#This Row],[2022]]-Tourism_businesses[[#This Row],[2021]])/Tourism_businesses[[#This Row],[2021]]</f>
        <v>-3.5714285714285712E-2</v>
      </c>
      <c r="L26" s="3"/>
      <c r="M26" s="3"/>
      <c r="N26" s="3"/>
      <c r="O26" s="3"/>
      <c r="P26" s="3"/>
      <c r="Q26" s="3"/>
      <c r="R26" s="3"/>
      <c r="S26" s="3"/>
      <c r="T26" s="3"/>
      <c r="V26" s="102"/>
      <c r="W26" s="102"/>
    </row>
    <row r="27" spans="1:23" x14ac:dyDescent="0.3">
      <c r="A27" s="176" t="s">
        <v>28</v>
      </c>
      <c r="B27" s="52" t="s">
        <v>103</v>
      </c>
      <c r="C27" s="67">
        <v>95</v>
      </c>
      <c r="D27" s="67">
        <v>105</v>
      </c>
      <c r="E27" s="67">
        <v>110</v>
      </c>
      <c r="F27" s="67">
        <v>110</v>
      </c>
      <c r="G27" s="53">
        <v>115</v>
      </c>
      <c r="H27" s="53">
        <v>120</v>
      </c>
      <c r="I27" s="535">
        <v>115</v>
      </c>
      <c r="J27" s="535">
        <v>115</v>
      </c>
      <c r="K27" s="294">
        <f>(Tourism_businesses[[#This Row],[2022]]-Tourism_businesses[[#This Row],[2021]])/Tourism_businesses[[#This Row],[2021]]</f>
        <v>0</v>
      </c>
      <c r="L27" s="3"/>
      <c r="M27" s="3"/>
      <c r="N27" s="3"/>
      <c r="O27" s="3"/>
      <c r="P27" s="3"/>
      <c r="Q27" s="3"/>
      <c r="R27" s="3"/>
      <c r="S27" s="3"/>
      <c r="T27" s="3"/>
      <c r="V27" s="102"/>
      <c r="W27" s="102"/>
    </row>
    <row r="28" spans="1:23" x14ac:dyDescent="0.3">
      <c r="A28" s="176" t="s">
        <v>29</v>
      </c>
      <c r="B28" s="52" t="s">
        <v>103</v>
      </c>
      <c r="C28" s="67" t="s">
        <v>577</v>
      </c>
      <c r="D28" s="67">
        <v>5</v>
      </c>
      <c r="E28" s="67">
        <v>5</v>
      </c>
      <c r="F28" s="67">
        <v>5</v>
      </c>
      <c r="G28" s="53">
        <v>5</v>
      </c>
      <c r="H28" s="53">
        <v>5</v>
      </c>
      <c r="I28" s="535">
        <v>5</v>
      </c>
      <c r="J28" s="535">
        <v>5</v>
      </c>
      <c r="K28" s="294">
        <f>(Tourism_businesses[[#This Row],[2022]]-Tourism_businesses[[#This Row],[2021]])/Tourism_businesses[[#This Row],[2021]]</f>
        <v>0</v>
      </c>
      <c r="L28" s="3"/>
      <c r="M28" s="3"/>
      <c r="N28" s="3"/>
      <c r="O28" s="3"/>
      <c r="P28" s="3"/>
      <c r="Q28" s="3"/>
      <c r="R28" s="3"/>
      <c r="S28" s="3"/>
      <c r="T28" s="3"/>
      <c r="V28" s="102"/>
      <c r="W28" s="102"/>
    </row>
    <row r="29" spans="1:23" x14ac:dyDescent="0.3">
      <c r="A29" s="176" t="s">
        <v>30</v>
      </c>
      <c r="B29" s="52" t="s">
        <v>103</v>
      </c>
      <c r="C29" s="67" t="s">
        <v>577</v>
      </c>
      <c r="D29" s="67" t="s">
        <v>577</v>
      </c>
      <c r="E29" s="67" t="s">
        <v>577</v>
      </c>
      <c r="F29" s="67" t="s">
        <v>577</v>
      </c>
      <c r="G29" s="53" t="s">
        <v>577</v>
      </c>
      <c r="H29" s="53" t="s">
        <v>577</v>
      </c>
      <c r="I29" s="535" t="s">
        <v>577</v>
      </c>
      <c r="J29" s="535">
        <v>0</v>
      </c>
      <c r="K29" s="294" t="s">
        <v>893</v>
      </c>
      <c r="L29" s="3"/>
      <c r="M29" s="3"/>
      <c r="N29" s="3"/>
      <c r="O29" s="3"/>
      <c r="P29" s="3"/>
      <c r="Q29" s="3"/>
      <c r="R29" s="3"/>
      <c r="S29" s="3"/>
      <c r="T29" s="3"/>
      <c r="V29" s="102"/>
      <c r="W29" s="102"/>
    </row>
    <row r="30" spans="1:23" x14ac:dyDescent="0.3">
      <c r="A30" s="176" t="s">
        <v>31</v>
      </c>
      <c r="B30" s="52" t="s">
        <v>103</v>
      </c>
      <c r="C30" s="67" t="s">
        <v>577</v>
      </c>
      <c r="D30" s="67" t="s">
        <v>577</v>
      </c>
      <c r="E30" s="67" t="s">
        <v>577</v>
      </c>
      <c r="F30" s="67" t="s">
        <v>577</v>
      </c>
      <c r="G30" s="53" t="s">
        <v>577</v>
      </c>
      <c r="H30" s="53" t="s">
        <v>577</v>
      </c>
      <c r="I30" s="535" t="s">
        <v>577</v>
      </c>
      <c r="J30" s="535">
        <v>5</v>
      </c>
      <c r="K30" s="294" t="s">
        <v>893</v>
      </c>
      <c r="L30" s="3"/>
      <c r="M30" s="3"/>
      <c r="N30" s="3"/>
      <c r="O30" s="3"/>
      <c r="P30" s="3"/>
      <c r="Q30" s="3"/>
      <c r="R30" s="3"/>
      <c r="S30" s="3"/>
      <c r="T30" s="3"/>
      <c r="V30" s="102"/>
      <c r="W30" s="102"/>
    </row>
    <row r="31" spans="1:23" x14ac:dyDescent="0.3">
      <c r="A31" s="176" t="s">
        <v>32</v>
      </c>
      <c r="B31" s="52" t="s">
        <v>103</v>
      </c>
      <c r="C31" s="67">
        <v>10</v>
      </c>
      <c r="D31" s="67">
        <v>10</v>
      </c>
      <c r="E31" s="67">
        <v>10</v>
      </c>
      <c r="F31" s="67">
        <v>10</v>
      </c>
      <c r="G31" s="53">
        <v>15</v>
      </c>
      <c r="H31" s="53">
        <v>10</v>
      </c>
      <c r="I31" s="535">
        <v>10</v>
      </c>
      <c r="J31" s="535">
        <v>10</v>
      </c>
      <c r="K31" s="294">
        <f>(Tourism_businesses[[#This Row],[2022]]-Tourism_businesses[[#This Row],[2021]])/Tourism_businesses[[#This Row],[2021]]</f>
        <v>0</v>
      </c>
      <c r="L31" s="3"/>
      <c r="M31" s="3"/>
      <c r="N31" s="3"/>
      <c r="O31" s="3"/>
      <c r="P31" s="3"/>
      <c r="Q31" s="3"/>
      <c r="R31" s="3"/>
      <c r="S31" s="3"/>
      <c r="T31" s="3"/>
      <c r="V31" s="102"/>
      <c r="W31" s="102"/>
    </row>
    <row r="32" spans="1:23" x14ac:dyDescent="0.3">
      <c r="A32" s="176" t="s">
        <v>33</v>
      </c>
      <c r="B32" s="52" t="s">
        <v>103</v>
      </c>
      <c r="C32" s="67">
        <v>65</v>
      </c>
      <c r="D32" s="67">
        <v>75</v>
      </c>
      <c r="E32" s="67">
        <v>70</v>
      </c>
      <c r="F32" s="67">
        <v>75</v>
      </c>
      <c r="G32" s="53">
        <v>70</v>
      </c>
      <c r="H32" s="53">
        <v>70</v>
      </c>
      <c r="I32" s="535">
        <v>70</v>
      </c>
      <c r="J32" s="535">
        <v>80</v>
      </c>
      <c r="K32" s="294">
        <f>(Tourism_businesses[[#This Row],[2022]]-Tourism_businesses[[#This Row],[2021]])/Tourism_businesses[[#This Row],[2021]]</f>
        <v>0.14285714285714285</v>
      </c>
      <c r="L32" s="3"/>
      <c r="M32" s="3"/>
      <c r="N32" s="3"/>
      <c r="O32" s="3"/>
      <c r="P32" s="3"/>
      <c r="Q32" s="3"/>
      <c r="R32" s="3"/>
      <c r="S32" s="3"/>
      <c r="T32" s="3"/>
      <c r="V32" s="102"/>
      <c r="W32" s="102"/>
    </row>
    <row r="33" spans="1:23" x14ac:dyDescent="0.3">
      <c r="A33" s="176" t="s">
        <v>34</v>
      </c>
      <c r="B33" s="52" t="s">
        <v>103</v>
      </c>
      <c r="C33" s="67" t="s">
        <v>577</v>
      </c>
      <c r="D33" s="67" t="s">
        <v>577</v>
      </c>
      <c r="E33" s="67" t="s">
        <v>577</v>
      </c>
      <c r="F33" s="67" t="s">
        <v>577</v>
      </c>
      <c r="G33" s="53" t="s">
        <v>577</v>
      </c>
      <c r="H33" s="53" t="s">
        <v>577</v>
      </c>
      <c r="I33" s="535" t="s">
        <v>577</v>
      </c>
      <c r="J33" s="535">
        <v>0</v>
      </c>
      <c r="K33" s="294" t="s">
        <v>893</v>
      </c>
      <c r="L33" s="3"/>
      <c r="M33" s="3"/>
      <c r="V33" s="102"/>
      <c r="W33" s="102"/>
    </row>
    <row r="34" spans="1:23" x14ac:dyDescent="0.3">
      <c r="A34" s="176" t="s">
        <v>35</v>
      </c>
      <c r="B34" s="52" t="s">
        <v>103</v>
      </c>
      <c r="C34" s="67" t="s">
        <v>577</v>
      </c>
      <c r="D34" s="67" t="s">
        <v>577</v>
      </c>
      <c r="E34" s="67" t="s">
        <v>577</v>
      </c>
      <c r="F34" s="67" t="s">
        <v>577</v>
      </c>
      <c r="G34" s="53" t="s">
        <v>577</v>
      </c>
      <c r="H34" s="53" t="s">
        <v>577</v>
      </c>
      <c r="I34" s="535" t="s">
        <v>577</v>
      </c>
      <c r="J34" s="535">
        <v>5</v>
      </c>
      <c r="K34" s="294" t="s">
        <v>893</v>
      </c>
      <c r="L34" s="3"/>
      <c r="M34" s="3"/>
      <c r="V34" s="102"/>
      <c r="W34" s="102"/>
    </row>
    <row r="35" spans="1:23" x14ac:dyDescent="0.3">
      <c r="A35" s="296" t="s">
        <v>590</v>
      </c>
      <c r="B35" s="54" t="s">
        <v>103</v>
      </c>
      <c r="C35" s="68">
        <v>345</v>
      </c>
      <c r="D35" s="68">
        <v>370</v>
      </c>
      <c r="E35" s="68">
        <v>360</v>
      </c>
      <c r="F35" s="68">
        <v>360</v>
      </c>
      <c r="G35" s="55">
        <v>365</v>
      </c>
      <c r="H35" s="55">
        <v>365</v>
      </c>
      <c r="I35" s="536">
        <v>350</v>
      </c>
      <c r="J35" s="536">
        <v>355</v>
      </c>
      <c r="K35" s="294">
        <f>(Tourism_businesses[[#This Row],[2022]]-Tourism_businesses[[#This Row],[2021]])/Tourism_businesses[[#This Row],[2021]]</f>
        <v>1.4285714285714285E-2</v>
      </c>
      <c r="L35" s="3"/>
      <c r="M35" s="3"/>
      <c r="V35" s="102"/>
      <c r="W35" s="102"/>
    </row>
    <row r="36" spans="1:23" x14ac:dyDescent="0.3">
      <c r="A36" s="298" t="s">
        <v>42</v>
      </c>
      <c r="B36" s="50" t="s">
        <v>5</v>
      </c>
      <c r="C36" s="66">
        <v>25</v>
      </c>
      <c r="D36" s="66">
        <v>35</v>
      </c>
      <c r="E36" s="66">
        <v>35</v>
      </c>
      <c r="F36" s="66">
        <v>30</v>
      </c>
      <c r="G36" s="51">
        <v>30</v>
      </c>
      <c r="H36" s="51">
        <v>30</v>
      </c>
      <c r="I36" s="537">
        <v>30</v>
      </c>
      <c r="J36" s="537">
        <v>25</v>
      </c>
      <c r="K36" s="295">
        <f>(Tourism_businesses[[#This Row],[2022]]-Tourism_businesses[[#This Row],[2021]])/Tourism_businesses[[#This Row],[2021]]</f>
        <v>-0.16666666666666666</v>
      </c>
      <c r="L36" s="3"/>
      <c r="M36" s="3"/>
      <c r="V36" s="102"/>
      <c r="W36" s="102"/>
    </row>
    <row r="37" spans="1:23" x14ac:dyDescent="0.3">
      <c r="A37" s="176" t="s">
        <v>37</v>
      </c>
      <c r="B37" s="52" t="s">
        <v>5</v>
      </c>
      <c r="C37" s="67">
        <v>95</v>
      </c>
      <c r="D37" s="67">
        <v>90</v>
      </c>
      <c r="E37" s="67">
        <v>90</v>
      </c>
      <c r="F37" s="67">
        <v>95</v>
      </c>
      <c r="G37" s="53">
        <v>95</v>
      </c>
      <c r="H37" s="53">
        <v>90</v>
      </c>
      <c r="I37" s="535">
        <v>85</v>
      </c>
      <c r="J37" s="535">
        <v>85</v>
      </c>
      <c r="K37" s="294">
        <f>(Tourism_businesses[[#This Row],[2022]]-Tourism_businesses[[#This Row],[2021]])/Tourism_businesses[[#This Row],[2021]]</f>
        <v>0</v>
      </c>
      <c r="L37" s="3"/>
      <c r="M37" s="3"/>
      <c r="V37" s="102"/>
      <c r="W37" s="102"/>
    </row>
    <row r="38" spans="1:23" x14ac:dyDescent="0.3">
      <c r="A38" s="176" t="s">
        <v>38</v>
      </c>
      <c r="B38" s="52" t="s">
        <v>5</v>
      </c>
      <c r="C38" s="67">
        <v>90</v>
      </c>
      <c r="D38" s="67">
        <v>90</v>
      </c>
      <c r="E38" s="67">
        <v>95</v>
      </c>
      <c r="F38" s="67">
        <v>95</v>
      </c>
      <c r="G38" s="53">
        <v>100</v>
      </c>
      <c r="H38" s="53">
        <v>95</v>
      </c>
      <c r="I38" s="535">
        <v>95</v>
      </c>
      <c r="J38" s="535">
        <v>100</v>
      </c>
      <c r="K38" s="294">
        <f>(Tourism_businesses[[#This Row],[2022]]-Tourism_businesses[[#This Row],[2021]])/Tourism_businesses[[#This Row],[2021]]</f>
        <v>5.2631578947368418E-2</v>
      </c>
      <c r="L38" s="3"/>
      <c r="M38" s="3"/>
      <c r="V38" s="102"/>
      <c r="W38" s="102"/>
    </row>
    <row r="39" spans="1:23" x14ac:dyDescent="0.3">
      <c r="A39" s="176" t="s">
        <v>39</v>
      </c>
      <c r="B39" s="52" t="s">
        <v>5</v>
      </c>
      <c r="C39" s="67">
        <v>75</v>
      </c>
      <c r="D39" s="67">
        <v>85</v>
      </c>
      <c r="E39" s="67">
        <v>85</v>
      </c>
      <c r="F39" s="67">
        <v>85</v>
      </c>
      <c r="G39" s="53">
        <v>100</v>
      </c>
      <c r="H39" s="53">
        <v>105</v>
      </c>
      <c r="I39" s="535">
        <v>115</v>
      </c>
      <c r="J39" s="535">
        <v>125</v>
      </c>
      <c r="K39" s="294">
        <f>(Tourism_businesses[[#This Row],[2022]]-Tourism_businesses[[#This Row],[2021]])/Tourism_businesses[[#This Row],[2021]]</f>
        <v>8.6956521739130432E-2</v>
      </c>
      <c r="L39" s="3"/>
      <c r="M39" s="3"/>
      <c r="V39" s="102"/>
      <c r="W39" s="102"/>
    </row>
    <row r="40" spans="1:23" x14ac:dyDescent="0.3">
      <c r="A40" s="176" t="s">
        <v>40</v>
      </c>
      <c r="B40" s="52" t="s">
        <v>5</v>
      </c>
      <c r="C40" s="67">
        <v>10</v>
      </c>
      <c r="D40" s="67">
        <v>10</v>
      </c>
      <c r="E40" s="67">
        <v>10</v>
      </c>
      <c r="F40" s="67">
        <v>10</v>
      </c>
      <c r="G40" s="53">
        <v>15</v>
      </c>
      <c r="H40" s="53">
        <v>15</v>
      </c>
      <c r="I40" s="535">
        <v>15</v>
      </c>
      <c r="J40" s="535">
        <v>15</v>
      </c>
      <c r="K40" s="294">
        <f>(Tourism_businesses[[#This Row],[2022]]-Tourism_businesses[[#This Row],[2021]])/Tourism_businesses[[#This Row],[2021]]</f>
        <v>0</v>
      </c>
      <c r="L40" s="3"/>
      <c r="M40" s="3"/>
      <c r="V40" s="102"/>
      <c r="W40" s="102"/>
    </row>
    <row r="41" spans="1:23" x14ac:dyDescent="0.3">
      <c r="A41" s="176" t="s">
        <v>41</v>
      </c>
      <c r="B41" s="52" t="s">
        <v>5</v>
      </c>
      <c r="C41" s="67">
        <v>90</v>
      </c>
      <c r="D41" s="67">
        <v>90</v>
      </c>
      <c r="E41" s="67">
        <v>100</v>
      </c>
      <c r="F41" s="67">
        <v>105</v>
      </c>
      <c r="G41" s="53">
        <v>110</v>
      </c>
      <c r="H41" s="53">
        <v>120</v>
      </c>
      <c r="I41" s="535">
        <v>130</v>
      </c>
      <c r="J41" s="535">
        <v>130</v>
      </c>
      <c r="K41" s="294">
        <f>(Tourism_businesses[[#This Row],[2022]]-Tourism_businesses[[#This Row],[2021]])/Tourism_businesses[[#This Row],[2021]]</f>
        <v>0</v>
      </c>
      <c r="L41" s="3"/>
      <c r="M41" s="3"/>
      <c r="V41" s="102"/>
      <c r="W41" s="102"/>
    </row>
    <row r="42" spans="1:23" x14ac:dyDescent="0.3">
      <c r="A42" s="296" t="s">
        <v>590</v>
      </c>
      <c r="B42" s="54" t="s">
        <v>5</v>
      </c>
      <c r="C42" s="68">
        <v>385</v>
      </c>
      <c r="D42" s="68">
        <v>400</v>
      </c>
      <c r="E42" s="68">
        <v>420</v>
      </c>
      <c r="F42" s="68">
        <v>425</v>
      </c>
      <c r="G42" s="55">
        <v>440</v>
      </c>
      <c r="H42" s="55">
        <v>455</v>
      </c>
      <c r="I42" s="538">
        <v>470</v>
      </c>
      <c r="J42" s="538">
        <v>480</v>
      </c>
      <c r="K42" s="528">
        <f>(Tourism_businesses[[#This Row],[2022]]-Tourism_businesses[[#This Row],[2021]])/Tourism_businesses[[#This Row],[2021]]</f>
        <v>2.1276595744680851E-2</v>
      </c>
      <c r="L42" s="3"/>
      <c r="M42" s="3"/>
      <c r="V42" s="102"/>
      <c r="W42" s="102"/>
    </row>
    <row r="43" spans="1:23" x14ac:dyDescent="0.3">
      <c r="A43" s="298" t="s">
        <v>57</v>
      </c>
      <c r="B43" s="50" t="s">
        <v>6</v>
      </c>
      <c r="C43" s="66">
        <v>5</v>
      </c>
      <c r="D43" s="66">
        <v>5</v>
      </c>
      <c r="E43" s="66">
        <v>10</v>
      </c>
      <c r="F43" s="66">
        <v>10</v>
      </c>
      <c r="G43" s="51">
        <v>10</v>
      </c>
      <c r="H43" s="51">
        <v>10</v>
      </c>
      <c r="I43" s="535">
        <v>10</v>
      </c>
      <c r="J43" s="535">
        <v>10</v>
      </c>
      <c r="K43" s="294">
        <f>(Tourism_businesses[[#This Row],[2022]]-Tourism_businesses[[#This Row],[2021]])/Tourism_businesses[[#This Row],[2021]]</f>
        <v>0</v>
      </c>
      <c r="L43" s="3"/>
      <c r="M43" s="3"/>
      <c r="V43" s="102"/>
      <c r="W43" s="102"/>
    </row>
    <row r="44" spans="1:23" x14ac:dyDescent="0.3">
      <c r="A44" s="176" t="s">
        <v>44</v>
      </c>
      <c r="B44" s="52" t="s">
        <v>6</v>
      </c>
      <c r="C44" s="67">
        <v>85</v>
      </c>
      <c r="D44" s="67">
        <v>85</v>
      </c>
      <c r="E44" s="67">
        <v>85</v>
      </c>
      <c r="F44" s="67">
        <v>80</v>
      </c>
      <c r="G44" s="53">
        <v>80</v>
      </c>
      <c r="H44" s="53">
        <v>85</v>
      </c>
      <c r="I44" s="535">
        <v>80</v>
      </c>
      <c r="J44" s="535">
        <v>70</v>
      </c>
      <c r="K44" s="294">
        <f>(Tourism_businesses[[#This Row],[2022]]-Tourism_businesses[[#This Row],[2021]])/Tourism_businesses[[#This Row],[2021]]</f>
        <v>-0.125</v>
      </c>
      <c r="L44" s="3"/>
      <c r="M44" s="3"/>
      <c r="V44" s="102"/>
      <c r="W44" s="102"/>
    </row>
    <row r="45" spans="1:23" x14ac:dyDescent="0.3">
      <c r="A45" s="176" t="s">
        <v>45</v>
      </c>
      <c r="B45" s="52" t="s">
        <v>6</v>
      </c>
      <c r="C45" s="67">
        <v>25</v>
      </c>
      <c r="D45" s="67">
        <v>25</v>
      </c>
      <c r="E45" s="67">
        <v>25</v>
      </c>
      <c r="F45" s="67">
        <v>25</v>
      </c>
      <c r="G45" s="53">
        <v>25</v>
      </c>
      <c r="H45" s="53">
        <v>30</v>
      </c>
      <c r="I45" s="535">
        <v>30</v>
      </c>
      <c r="J45" s="535">
        <v>25</v>
      </c>
      <c r="K45" s="294">
        <f>(Tourism_businesses[[#This Row],[2022]]-Tourism_businesses[[#This Row],[2021]])/Tourism_businesses[[#This Row],[2021]]</f>
        <v>-0.16666666666666666</v>
      </c>
      <c r="L45" s="3"/>
      <c r="M45" s="3"/>
      <c r="V45" s="102"/>
      <c r="W45" s="102"/>
    </row>
    <row r="46" spans="1:23" x14ac:dyDescent="0.3">
      <c r="A46" s="176" t="s">
        <v>105</v>
      </c>
      <c r="B46" s="52" t="s">
        <v>6</v>
      </c>
      <c r="C46" s="67" t="s">
        <v>577</v>
      </c>
      <c r="D46" s="67" t="s">
        <v>577</v>
      </c>
      <c r="E46" s="67">
        <v>0</v>
      </c>
      <c r="F46" s="67" t="s">
        <v>577</v>
      </c>
      <c r="G46" s="53" t="s">
        <v>577</v>
      </c>
      <c r="H46" s="53">
        <v>5</v>
      </c>
      <c r="I46" s="535">
        <v>5</v>
      </c>
      <c r="J46" s="535">
        <v>5</v>
      </c>
      <c r="K46" s="294">
        <f>(Tourism_businesses[[#This Row],[2022]]-Tourism_businesses[[#This Row],[2021]])/Tourism_businesses[[#This Row],[2021]]</f>
        <v>0</v>
      </c>
      <c r="L46" s="3"/>
      <c r="M46" s="3"/>
      <c r="V46" s="102"/>
      <c r="W46" s="102"/>
    </row>
    <row r="47" spans="1:23" x14ac:dyDescent="0.3">
      <c r="A47" s="176" t="s">
        <v>47</v>
      </c>
      <c r="B47" s="52" t="s">
        <v>6</v>
      </c>
      <c r="C47" s="67">
        <v>20</v>
      </c>
      <c r="D47" s="67">
        <v>25</v>
      </c>
      <c r="E47" s="67">
        <v>20</v>
      </c>
      <c r="F47" s="67">
        <v>20</v>
      </c>
      <c r="G47" s="53">
        <v>20</v>
      </c>
      <c r="H47" s="53">
        <v>25</v>
      </c>
      <c r="I47" s="535">
        <v>25</v>
      </c>
      <c r="J47" s="535">
        <v>25</v>
      </c>
      <c r="K47" s="294">
        <f>(Tourism_businesses[[#This Row],[2022]]-Tourism_businesses[[#This Row],[2021]])/Tourism_businesses[[#This Row],[2021]]</f>
        <v>0</v>
      </c>
      <c r="L47" s="3"/>
      <c r="M47" s="3"/>
      <c r="V47" s="102"/>
      <c r="W47" s="102"/>
    </row>
    <row r="48" spans="1:23" x14ac:dyDescent="0.3">
      <c r="A48" s="176" t="s">
        <v>55</v>
      </c>
      <c r="B48" s="52" t="s">
        <v>6</v>
      </c>
      <c r="C48" s="67">
        <v>25</v>
      </c>
      <c r="D48" s="67">
        <v>20</v>
      </c>
      <c r="E48" s="67">
        <v>20</v>
      </c>
      <c r="F48" s="67">
        <v>20</v>
      </c>
      <c r="G48" s="53">
        <v>20</v>
      </c>
      <c r="H48" s="53">
        <v>20</v>
      </c>
      <c r="I48" s="535">
        <v>20</v>
      </c>
      <c r="J48" s="535">
        <v>20</v>
      </c>
      <c r="K48" s="294">
        <f>(Tourism_businesses[[#This Row],[2022]]-Tourism_businesses[[#This Row],[2021]])/Tourism_businesses[[#This Row],[2021]]</f>
        <v>0</v>
      </c>
      <c r="L48" s="3"/>
      <c r="M48" s="3"/>
      <c r="V48" s="102"/>
      <c r="W48" s="102"/>
    </row>
    <row r="49" spans="1:23" x14ac:dyDescent="0.3">
      <c r="A49" s="176" t="s">
        <v>56</v>
      </c>
      <c r="B49" s="52" t="s">
        <v>6</v>
      </c>
      <c r="C49" s="67">
        <v>25</v>
      </c>
      <c r="D49" s="67">
        <v>25</v>
      </c>
      <c r="E49" s="67">
        <v>25</v>
      </c>
      <c r="F49" s="67">
        <v>20</v>
      </c>
      <c r="G49" s="53">
        <v>25</v>
      </c>
      <c r="H49" s="53">
        <v>25</v>
      </c>
      <c r="I49" s="535">
        <v>25</v>
      </c>
      <c r="J49" s="535">
        <v>25</v>
      </c>
      <c r="K49" s="294">
        <f>(Tourism_businesses[[#This Row],[2022]]-Tourism_businesses[[#This Row],[2021]])/Tourism_businesses[[#This Row],[2021]]</f>
        <v>0</v>
      </c>
      <c r="L49" s="3"/>
      <c r="M49" s="3"/>
      <c r="V49" s="102"/>
      <c r="W49" s="102"/>
    </row>
    <row r="50" spans="1:23" x14ac:dyDescent="0.3">
      <c r="A50" s="176" t="s">
        <v>48</v>
      </c>
      <c r="B50" s="52" t="s">
        <v>6</v>
      </c>
      <c r="C50" s="67">
        <v>80</v>
      </c>
      <c r="D50" s="67">
        <v>80</v>
      </c>
      <c r="E50" s="67">
        <v>80</v>
      </c>
      <c r="F50" s="67">
        <v>85</v>
      </c>
      <c r="G50" s="53">
        <v>90</v>
      </c>
      <c r="H50" s="53">
        <v>95</v>
      </c>
      <c r="I50" s="535">
        <v>90</v>
      </c>
      <c r="J50" s="535">
        <v>85</v>
      </c>
      <c r="K50" s="294">
        <f>(Tourism_businesses[[#This Row],[2022]]-Tourism_businesses[[#This Row],[2021]])/Tourism_businesses[[#This Row],[2021]]</f>
        <v>-5.5555555555555552E-2</v>
      </c>
      <c r="L50" s="3"/>
      <c r="M50" s="3"/>
      <c r="V50" s="102"/>
      <c r="W50" s="102"/>
    </row>
    <row r="51" spans="1:23" x14ac:dyDescent="0.3">
      <c r="A51" s="176" t="s">
        <v>49</v>
      </c>
      <c r="B51" s="52" t="s">
        <v>6</v>
      </c>
      <c r="C51" s="67">
        <v>15</v>
      </c>
      <c r="D51" s="67">
        <v>15</v>
      </c>
      <c r="E51" s="67">
        <v>25</v>
      </c>
      <c r="F51" s="67">
        <v>25</v>
      </c>
      <c r="G51" s="53">
        <v>35</v>
      </c>
      <c r="H51" s="53">
        <v>35</v>
      </c>
      <c r="I51" s="535">
        <v>40</v>
      </c>
      <c r="J51" s="535">
        <v>45</v>
      </c>
      <c r="K51" s="294">
        <f>(Tourism_businesses[[#This Row],[2022]]-Tourism_businesses[[#This Row],[2021]])/Tourism_businesses[[#This Row],[2021]]</f>
        <v>0.125</v>
      </c>
      <c r="L51" s="3"/>
      <c r="M51" s="3"/>
      <c r="V51" s="102"/>
      <c r="W51" s="102"/>
    </row>
    <row r="52" spans="1:23" x14ac:dyDescent="0.3">
      <c r="A52" s="176" t="s">
        <v>50</v>
      </c>
      <c r="B52" s="52" t="s">
        <v>6</v>
      </c>
      <c r="C52" s="67">
        <v>65</v>
      </c>
      <c r="D52" s="67">
        <v>70</v>
      </c>
      <c r="E52" s="67">
        <v>65</v>
      </c>
      <c r="F52" s="67">
        <v>80</v>
      </c>
      <c r="G52" s="53">
        <v>80</v>
      </c>
      <c r="H52" s="53">
        <v>85</v>
      </c>
      <c r="I52" s="535">
        <v>95</v>
      </c>
      <c r="J52" s="535">
        <v>105</v>
      </c>
      <c r="K52" s="294">
        <f>(Tourism_businesses[[#This Row],[2022]]-Tourism_businesses[[#This Row],[2021]])/Tourism_businesses[[#This Row],[2021]]</f>
        <v>0.10526315789473684</v>
      </c>
      <c r="L52" s="3"/>
      <c r="M52" s="3"/>
      <c r="V52" s="102"/>
      <c r="W52" s="102"/>
    </row>
    <row r="53" spans="1:23" x14ac:dyDescent="0.3">
      <c r="A53" s="176" t="s">
        <v>51</v>
      </c>
      <c r="B53" s="52" t="s">
        <v>6</v>
      </c>
      <c r="C53" s="67">
        <v>20</v>
      </c>
      <c r="D53" s="67">
        <v>25</v>
      </c>
      <c r="E53" s="67">
        <v>25</v>
      </c>
      <c r="F53" s="67">
        <v>25</v>
      </c>
      <c r="G53" s="53">
        <v>25</v>
      </c>
      <c r="H53" s="53">
        <v>25</v>
      </c>
      <c r="I53" s="535">
        <v>25</v>
      </c>
      <c r="J53" s="535">
        <v>25</v>
      </c>
      <c r="K53" s="294">
        <f>(Tourism_businesses[[#This Row],[2022]]-Tourism_businesses[[#This Row],[2021]])/Tourism_businesses[[#This Row],[2021]]</f>
        <v>0</v>
      </c>
      <c r="L53" s="3"/>
      <c r="M53" s="3"/>
      <c r="V53" s="102"/>
      <c r="W53" s="102"/>
    </row>
    <row r="54" spans="1:23" x14ac:dyDescent="0.3">
      <c r="A54" s="176" t="s">
        <v>52</v>
      </c>
      <c r="B54" s="52" t="s">
        <v>6</v>
      </c>
      <c r="C54" s="67">
        <v>20</v>
      </c>
      <c r="D54" s="67">
        <v>25</v>
      </c>
      <c r="E54" s="67">
        <v>25</v>
      </c>
      <c r="F54" s="67">
        <v>25</v>
      </c>
      <c r="G54" s="53">
        <v>25</v>
      </c>
      <c r="H54" s="53">
        <v>20</v>
      </c>
      <c r="I54" s="535">
        <v>25</v>
      </c>
      <c r="J54" s="535">
        <v>25</v>
      </c>
      <c r="K54" s="294">
        <f>(Tourism_businesses[[#This Row],[2022]]-Tourism_businesses[[#This Row],[2021]])/Tourism_businesses[[#This Row],[2021]]</f>
        <v>0</v>
      </c>
      <c r="L54" s="3"/>
      <c r="M54" s="3"/>
      <c r="V54" s="102"/>
      <c r="W54" s="102"/>
    </row>
    <row r="55" spans="1:23" x14ac:dyDescent="0.3">
      <c r="A55" s="176" t="s">
        <v>53</v>
      </c>
      <c r="B55" s="52" t="s">
        <v>6</v>
      </c>
      <c r="C55" s="67">
        <v>5</v>
      </c>
      <c r="D55" s="67">
        <v>5</v>
      </c>
      <c r="E55" s="67">
        <v>5</v>
      </c>
      <c r="F55" s="67">
        <v>5</v>
      </c>
      <c r="G55" s="53">
        <v>10</v>
      </c>
      <c r="H55" s="53">
        <v>10</v>
      </c>
      <c r="I55" s="535">
        <v>10</v>
      </c>
      <c r="J55" s="535">
        <v>10</v>
      </c>
      <c r="K55" s="294">
        <f>(Tourism_businesses[[#This Row],[2022]]-Tourism_businesses[[#This Row],[2021]])/Tourism_businesses[[#This Row],[2021]]</f>
        <v>0</v>
      </c>
      <c r="L55" s="3"/>
      <c r="M55" s="3"/>
      <c r="V55" s="102"/>
      <c r="W55" s="102"/>
    </row>
    <row r="56" spans="1:23" x14ac:dyDescent="0.3">
      <c r="A56" s="176" t="s">
        <v>54</v>
      </c>
      <c r="B56" s="52" t="s">
        <v>6</v>
      </c>
      <c r="C56" s="67">
        <v>5</v>
      </c>
      <c r="D56" s="67">
        <v>5</v>
      </c>
      <c r="E56" s="67">
        <v>5</v>
      </c>
      <c r="F56" s="67">
        <v>5</v>
      </c>
      <c r="G56" s="53">
        <v>5</v>
      </c>
      <c r="H56" s="53">
        <v>10</v>
      </c>
      <c r="I56" s="535">
        <v>10</v>
      </c>
      <c r="J56" s="535">
        <v>10</v>
      </c>
      <c r="K56" s="294">
        <f>(Tourism_businesses[[#This Row],[2022]]-Tourism_businesses[[#This Row],[2021]])/Tourism_businesses[[#This Row],[2021]]</f>
        <v>0</v>
      </c>
      <c r="L56" s="3"/>
      <c r="M56" s="3"/>
      <c r="V56" s="102"/>
      <c r="W56" s="102"/>
    </row>
    <row r="57" spans="1:23" x14ac:dyDescent="0.3">
      <c r="A57" s="296" t="s">
        <v>590</v>
      </c>
      <c r="B57" s="54" t="s">
        <v>6</v>
      </c>
      <c r="C57" s="68">
        <v>390</v>
      </c>
      <c r="D57" s="68">
        <v>410</v>
      </c>
      <c r="E57" s="68">
        <v>420</v>
      </c>
      <c r="F57" s="68">
        <v>440</v>
      </c>
      <c r="G57" s="55">
        <v>460</v>
      </c>
      <c r="H57" s="55">
        <v>480</v>
      </c>
      <c r="I57" s="536">
        <v>480</v>
      </c>
      <c r="J57" s="536">
        <v>485</v>
      </c>
      <c r="K57" s="294">
        <f>(Tourism_businesses[[#This Row],[2022]]-Tourism_businesses[[#This Row],[2021]])/Tourism_businesses[[#This Row],[2021]]</f>
        <v>1.0416666666666666E-2</v>
      </c>
      <c r="L57" s="3"/>
      <c r="M57" s="3"/>
      <c r="V57" s="102"/>
      <c r="W57" s="102"/>
    </row>
    <row r="58" spans="1:23" x14ac:dyDescent="0.3">
      <c r="A58" s="56" t="s">
        <v>123</v>
      </c>
      <c r="B58" s="57" t="s">
        <v>589</v>
      </c>
      <c r="C58" s="79">
        <v>4705</v>
      </c>
      <c r="D58" s="79">
        <v>4890</v>
      </c>
      <c r="E58" s="79">
        <v>5065</v>
      </c>
      <c r="F58" s="79">
        <v>5225</v>
      </c>
      <c r="G58" s="79">
        <v>5405</v>
      </c>
      <c r="H58" s="58">
        <v>5520</v>
      </c>
      <c r="I58" s="539">
        <v>5570</v>
      </c>
      <c r="J58" s="671">
        <v>5825</v>
      </c>
      <c r="K58" s="540">
        <f>(Tourism_businesses[[#This Row],[2022]]-Tourism_businesses[[#This Row],[2021]])/Tourism_businesses[[#This Row],[2021]]</f>
        <v>4.5780969479353679E-2</v>
      </c>
      <c r="L58" s="3"/>
      <c r="M58" s="3"/>
      <c r="V58" s="102"/>
      <c r="W58" s="102"/>
    </row>
    <row r="59" spans="1:23" x14ac:dyDescent="0.3">
      <c r="A59" s="101" t="s">
        <v>0</v>
      </c>
      <c r="B59" s="11" t="s">
        <v>139</v>
      </c>
      <c r="C59" s="299">
        <v>68085</v>
      </c>
      <c r="D59" s="299">
        <v>70055</v>
      </c>
      <c r="E59" s="299">
        <v>71615</v>
      </c>
      <c r="F59" s="299">
        <v>74060</v>
      </c>
      <c r="G59" s="299">
        <v>75490</v>
      </c>
      <c r="H59" s="299">
        <v>76090</v>
      </c>
      <c r="I59" s="299">
        <v>77640</v>
      </c>
      <c r="J59" s="299">
        <v>78885</v>
      </c>
      <c r="K59" s="294">
        <f>(Tourism_businesses[[#This Row],[2022]]-Tourism_businesses[[#This Row],[2021]])/Tourism_businesses[[#This Row],[2021]]</f>
        <v>1.6035548686244204E-2</v>
      </c>
      <c r="L59" s="3"/>
      <c r="M59" s="3"/>
      <c r="V59" s="102"/>
      <c r="W59" s="102"/>
    </row>
    <row r="61" spans="1:23" x14ac:dyDescent="0.3">
      <c r="C61" s="100"/>
      <c r="D61" s="100"/>
      <c r="E61" s="100"/>
      <c r="F61" s="100"/>
      <c r="G61" s="100"/>
      <c r="H61" s="100"/>
      <c r="I61" s="100"/>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topLeftCell="A28" workbookViewId="0">
      <selection activeCell="A13" sqref="A13:XFD31"/>
    </sheetView>
  </sheetViews>
  <sheetFormatPr defaultRowHeight="14.5" x14ac:dyDescent="0.35"/>
  <cols>
    <col min="1" max="9" width="8.7265625" style="673"/>
  </cols>
  <sheetData>
    <row r="1" spans="1:125" s="100" customFormat="1" ht="28.5" customHeight="1" thickBot="1" x14ac:dyDescent="0.4">
      <c r="A1" s="255" t="s">
        <v>1389</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591</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585</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25">
      <c r="A4" s="213" t="s">
        <v>586</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47" customFormat="1" ht="28.5" customHeight="1" x14ac:dyDescent="0.25">
      <c r="A5" s="213" t="s">
        <v>587</v>
      </c>
      <c r="B5" s="263"/>
      <c r="C5" s="263"/>
      <c r="D5" s="250"/>
      <c r="E5" s="250"/>
      <c r="F5" s="263"/>
      <c r="G5" s="263"/>
      <c r="H5" s="250"/>
      <c r="I5" s="250"/>
      <c r="J5" s="263"/>
      <c r="K5" s="263"/>
      <c r="L5" s="250"/>
      <c r="M5" s="263"/>
      <c r="N5" s="250"/>
      <c r="O5" s="263"/>
      <c r="P5" s="250"/>
      <c r="Q5" s="263"/>
      <c r="R5" s="250"/>
      <c r="S5" s="263"/>
      <c r="T5" s="250"/>
      <c r="U5" s="238"/>
      <c r="V5" s="238"/>
      <c r="W5" s="238"/>
      <c r="X5" s="238"/>
      <c r="Y5" s="238"/>
      <c r="Z5" s="238"/>
      <c r="AA5" s="211"/>
      <c r="AB5" s="211"/>
      <c r="AC5" s="211"/>
      <c r="AD5" s="211"/>
    </row>
    <row r="6" spans="1:125" s="47" customFormat="1" ht="28.5" customHeight="1" x14ac:dyDescent="0.25">
      <c r="A6" s="213" t="s">
        <v>588</v>
      </c>
      <c r="B6" s="263"/>
      <c r="C6" s="263"/>
      <c r="D6" s="250"/>
      <c r="E6" s="250"/>
      <c r="F6" s="263"/>
      <c r="G6" s="263"/>
      <c r="H6" s="250"/>
      <c r="I6" s="250"/>
      <c r="J6" s="263"/>
      <c r="K6" s="263"/>
      <c r="L6" s="250"/>
      <c r="M6" s="263"/>
      <c r="N6" s="250"/>
      <c r="O6" s="263"/>
      <c r="P6" s="250"/>
      <c r="Q6" s="263"/>
      <c r="R6" s="250"/>
      <c r="S6" s="263"/>
      <c r="T6" s="250"/>
      <c r="U6" s="238"/>
      <c r="V6" s="238"/>
      <c r="W6" s="238"/>
      <c r="X6" s="238"/>
      <c r="Y6" s="238"/>
      <c r="Z6" s="238"/>
      <c r="AA6" s="211"/>
      <c r="AB6" s="211"/>
      <c r="AC6" s="211"/>
      <c r="AD6" s="211"/>
    </row>
    <row r="7" spans="1:125" s="47" customFormat="1" ht="28.5" customHeight="1" x14ac:dyDescent="0.35">
      <c r="A7" s="672" t="s">
        <v>549</v>
      </c>
      <c r="B7" s="263"/>
      <c r="C7" s="263"/>
      <c r="D7" s="250"/>
      <c r="E7" s="250"/>
      <c r="F7" s="263"/>
      <c r="G7" s="263"/>
      <c r="H7" s="250"/>
      <c r="I7" s="250"/>
      <c r="J7" s="263"/>
      <c r="K7" s="263"/>
      <c r="L7" s="250"/>
      <c r="M7" s="263"/>
      <c r="N7" s="250"/>
      <c r="O7" s="263"/>
      <c r="P7" s="250"/>
      <c r="Q7" s="263"/>
      <c r="R7" s="250"/>
      <c r="S7" s="263"/>
      <c r="T7" s="250"/>
      <c r="U7" s="238"/>
      <c r="V7" s="238"/>
      <c r="W7" s="238"/>
      <c r="X7" s="238"/>
      <c r="Y7" s="238"/>
      <c r="Z7" s="238"/>
      <c r="AA7" s="211"/>
      <c r="AB7" s="211"/>
      <c r="AC7" s="211"/>
      <c r="AD7" s="211"/>
    </row>
    <row r="8" spans="1:125" s="112" customFormat="1" ht="30" customHeight="1" x14ac:dyDescent="0.35">
      <c r="A8" s="668" t="s">
        <v>97</v>
      </c>
      <c r="B8" s="138"/>
      <c r="C8" s="138"/>
      <c r="D8" s="138"/>
      <c r="E8" s="138"/>
      <c r="F8" s="138"/>
      <c r="G8" s="138"/>
      <c r="H8" s="138"/>
      <c r="I8" s="138"/>
      <c r="J8" s="7"/>
      <c r="K8" s="7"/>
      <c r="L8" s="138"/>
      <c r="M8" s="138"/>
      <c r="N8" s="134"/>
      <c r="O8" s="134"/>
      <c r="P8" s="134"/>
      <c r="Q8" s="134"/>
      <c r="R8" s="134"/>
      <c r="S8" s="134"/>
      <c r="T8" s="134"/>
      <c r="U8" s="134"/>
    </row>
    <row r="10" spans="1:125" s="676" customFormat="1" x14ac:dyDescent="0.35"/>
    <row r="11" spans="1:125" s="676" customFormat="1" x14ac:dyDescent="0.35"/>
    <row r="12" spans="1:125" s="676" customFormat="1" x14ac:dyDescent="0.35"/>
    <row r="13" spans="1:125" s="620" customFormat="1" x14ac:dyDescent="0.35"/>
    <row r="14" spans="1:125" s="620" customFormat="1" x14ac:dyDescent="0.35">
      <c r="A14" s="600"/>
      <c r="B14" s="600">
        <v>2015</v>
      </c>
      <c r="C14" s="600">
        <v>2016</v>
      </c>
      <c r="D14" s="600">
        <v>2017</v>
      </c>
      <c r="E14" s="600">
        <v>2018</v>
      </c>
      <c r="F14" s="600">
        <v>2019</v>
      </c>
      <c r="G14" s="600">
        <v>2020</v>
      </c>
      <c r="H14" s="600">
        <v>2021</v>
      </c>
      <c r="I14" s="600">
        <v>2022</v>
      </c>
    </row>
    <row r="15" spans="1:125" s="620" customFormat="1" x14ac:dyDescent="0.35">
      <c r="A15" s="600" t="s">
        <v>1</v>
      </c>
      <c r="B15" s="674">
        <f>businesses!C16</f>
        <v>315</v>
      </c>
      <c r="C15" s="674">
        <f>businesses!D16</f>
        <v>325</v>
      </c>
      <c r="D15" s="674">
        <f>businesses!E16</f>
        <v>330</v>
      </c>
      <c r="E15" s="674">
        <f>businesses!F16</f>
        <v>350</v>
      </c>
      <c r="F15" s="674">
        <f>businesses!G16</f>
        <v>365</v>
      </c>
      <c r="G15" s="674">
        <f>businesses!H16</f>
        <v>370</v>
      </c>
      <c r="H15" s="674">
        <f>businesses!I16</f>
        <v>380</v>
      </c>
      <c r="I15" s="674">
        <f>businesses!J16</f>
        <v>400</v>
      </c>
    </row>
    <row r="16" spans="1:125" s="620" customFormat="1" x14ac:dyDescent="0.35">
      <c r="A16" s="600" t="s">
        <v>102</v>
      </c>
      <c r="B16" s="674">
        <f>businesses!C24</f>
        <v>3265</v>
      </c>
      <c r="C16" s="674">
        <f>businesses!D24</f>
        <v>3390</v>
      </c>
      <c r="D16" s="674">
        <f>businesses!E24</f>
        <v>3535</v>
      </c>
      <c r="E16" s="674">
        <f>businesses!F24</f>
        <v>3650</v>
      </c>
      <c r="F16" s="674">
        <f>businesses!G24</f>
        <v>3775</v>
      </c>
      <c r="G16" s="674">
        <f>businesses!H24</f>
        <v>3855</v>
      </c>
      <c r="H16" s="674">
        <f>businesses!I24</f>
        <v>3895</v>
      </c>
      <c r="I16" s="674">
        <f>businesses!J24</f>
        <v>4095</v>
      </c>
    </row>
    <row r="17" spans="1:12" s="620" customFormat="1" x14ac:dyDescent="0.35">
      <c r="A17" s="600" t="s">
        <v>103</v>
      </c>
      <c r="B17" s="674">
        <f>businesses!C35</f>
        <v>345</v>
      </c>
      <c r="C17" s="674">
        <f>businesses!D35</f>
        <v>370</v>
      </c>
      <c r="D17" s="674">
        <f>businesses!E35</f>
        <v>360</v>
      </c>
      <c r="E17" s="674">
        <f>businesses!F35</f>
        <v>360</v>
      </c>
      <c r="F17" s="674">
        <f>businesses!G35</f>
        <v>365</v>
      </c>
      <c r="G17" s="674">
        <f>businesses!H35</f>
        <v>365</v>
      </c>
      <c r="H17" s="674">
        <f>businesses!I35</f>
        <v>350</v>
      </c>
      <c r="I17" s="674">
        <f>businesses!J35</f>
        <v>355</v>
      </c>
    </row>
    <row r="18" spans="1:12" s="620" customFormat="1" x14ac:dyDescent="0.35">
      <c r="A18" s="600" t="s">
        <v>108</v>
      </c>
      <c r="B18" s="674">
        <f>businesses!C42</f>
        <v>385</v>
      </c>
      <c r="C18" s="674">
        <f>businesses!D42</f>
        <v>400</v>
      </c>
      <c r="D18" s="674">
        <f>businesses!E42</f>
        <v>420</v>
      </c>
      <c r="E18" s="674">
        <f>businesses!F42</f>
        <v>425</v>
      </c>
      <c r="F18" s="674">
        <f>businesses!G42</f>
        <v>440</v>
      </c>
      <c r="G18" s="674">
        <f>businesses!H42</f>
        <v>455</v>
      </c>
      <c r="H18" s="674">
        <f>businesses!I42</f>
        <v>470</v>
      </c>
      <c r="I18" s="674">
        <f>businesses!J42</f>
        <v>480</v>
      </c>
    </row>
    <row r="19" spans="1:12" s="620" customFormat="1" x14ac:dyDescent="0.35">
      <c r="A19" s="600" t="s">
        <v>6</v>
      </c>
      <c r="B19" s="674">
        <f>businesses!C57</f>
        <v>390</v>
      </c>
      <c r="C19" s="674">
        <f>businesses!D57</f>
        <v>410</v>
      </c>
      <c r="D19" s="674">
        <f>businesses!E57</f>
        <v>420</v>
      </c>
      <c r="E19" s="674">
        <f>businesses!F57</f>
        <v>440</v>
      </c>
      <c r="F19" s="674">
        <f>businesses!G57</f>
        <v>460</v>
      </c>
      <c r="G19" s="674">
        <f>businesses!H57</f>
        <v>480</v>
      </c>
      <c r="H19" s="674">
        <f>businesses!I57</f>
        <v>480</v>
      </c>
      <c r="I19" s="674">
        <f>businesses!J57</f>
        <v>485</v>
      </c>
    </row>
    <row r="20" spans="1:12" s="620" customFormat="1" x14ac:dyDescent="0.35">
      <c r="A20" s="600" t="s">
        <v>138</v>
      </c>
      <c r="B20" s="674">
        <f>businesses!C58</f>
        <v>4705</v>
      </c>
      <c r="C20" s="674">
        <f>businesses!D58</f>
        <v>4890</v>
      </c>
      <c r="D20" s="674">
        <f>businesses!E58</f>
        <v>5065</v>
      </c>
      <c r="E20" s="674">
        <f>businesses!F58</f>
        <v>5225</v>
      </c>
      <c r="F20" s="674">
        <f>businesses!G58</f>
        <v>5405</v>
      </c>
      <c r="G20" s="674">
        <f>businesses!H58</f>
        <v>5520</v>
      </c>
      <c r="H20" s="674">
        <f>businesses!I58</f>
        <v>5570</v>
      </c>
      <c r="I20" s="674">
        <f>businesses!J58</f>
        <v>5825</v>
      </c>
    </row>
    <row r="21" spans="1:12" s="620" customFormat="1" x14ac:dyDescent="0.35">
      <c r="A21" s="600" t="s">
        <v>141</v>
      </c>
      <c r="B21" s="674">
        <f>businesses!C59</f>
        <v>68085</v>
      </c>
      <c r="C21" s="674">
        <f>businesses!D59</f>
        <v>70055</v>
      </c>
      <c r="D21" s="674">
        <f>businesses!E59</f>
        <v>71615</v>
      </c>
      <c r="E21" s="674">
        <f>businesses!F59</f>
        <v>74060</v>
      </c>
      <c r="F21" s="674">
        <f>businesses!G59</f>
        <v>75490</v>
      </c>
      <c r="G21" s="674">
        <f>businesses!H59</f>
        <v>76090</v>
      </c>
      <c r="H21" s="674">
        <f>businesses!I59</f>
        <v>77640</v>
      </c>
      <c r="I21" s="674">
        <f>businesses!J59</f>
        <v>78885</v>
      </c>
    </row>
    <row r="22" spans="1:12" s="620" customFormat="1" x14ac:dyDescent="0.35">
      <c r="A22" s="600"/>
      <c r="B22" s="600"/>
      <c r="C22" s="600">
        <v>2016</v>
      </c>
      <c r="D22" s="600">
        <v>2017</v>
      </c>
      <c r="E22" s="600">
        <v>2018</v>
      </c>
      <c r="F22" s="600">
        <v>2019</v>
      </c>
      <c r="G22" s="600">
        <v>2020</v>
      </c>
      <c r="H22" s="600">
        <v>2021</v>
      </c>
      <c r="I22" s="600">
        <v>2022</v>
      </c>
    </row>
    <row r="23" spans="1:12" s="620" customFormat="1" x14ac:dyDescent="0.35">
      <c r="A23" s="600"/>
      <c r="B23" s="600" t="s">
        <v>1</v>
      </c>
      <c r="C23" s="675">
        <f t="shared" ref="C23:I29" si="0">(C15-B15)/B15</f>
        <v>3.1746031746031744E-2</v>
      </c>
      <c r="D23" s="675">
        <f t="shared" si="0"/>
        <v>1.5384615384615385E-2</v>
      </c>
      <c r="E23" s="675">
        <f t="shared" si="0"/>
        <v>6.0606060606060608E-2</v>
      </c>
      <c r="F23" s="675">
        <f t="shared" si="0"/>
        <v>4.2857142857142858E-2</v>
      </c>
      <c r="G23" s="675">
        <f t="shared" si="0"/>
        <v>1.3698630136986301E-2</v>
      </c>
      <c r="H23" s="675">
        <f t="shared" si="0"/>
        <v>2.7027027027027029E-2</v>
      </c>
      <c r="I23" s="675">
        <f t="shared" si="0"/>
        <v>5.2631578947368418E-2</v>
      </c>
    </row>
    <row r="24" spans="1:12" s="620" customFormat="1" x14ac:dyDescent="0.35">
      <c r="A24" s="600"/>
      <c r="B24" s="600" t="s">
        <v>102</v>
      </c>
      <c r="C24" s="675">
        <f t="shared" si="0"/>
        <v>3.8284839203675342E-2</v>
      </c>
      <c r="D24" s="675">
        <f t="shared" si="0"/>
        <v>4.2772861356932153E-2</v>
      </c>
      <c r="E24" s="675">
        <f t="shared" si="0"/>
        <v>3.2531824611032531E-2</v>
      </c>
      <c r="F24" s="675">
        <f t="shared" si="0"/>
        <v>3.4246575342465752E-2</v>
      </c>
      <c r="G24" s="675">
        <f t="shared" si="0"/>
        <v>2.119205298013245E-2</v>
      </c>
      <c r="H24" s="675">
        <f t="shared" si="0"/>
        <v>1.0376134889753566E-2</v>
      </c>
      <c r="I24" s="675">
        <f t="shared" si="0"/>
        <v>5.1347881899871634E-2</v>
      </c>
    </row>
    <row r="25" spans="1:12" s="620" customFormat="1" x14ac:dyDescent="0.35">
      <c r="A25" s="600"/>
      <c r="B25" s="600" t="s">
        <v>103</v>
      </c>
      <c r="C25" s="675">
        <f t="shared" si="0"/>
        <v>7.2463768115942032E-2</v>
      </c>
      <c r="D25" s="675">
        <f t="shared" si="0"/>
        <v>-2.7027027027027029E-2</v>
      </c>
      <c r="E25" s="675">
        <f t="shared" si="0"/>
        <v>0</v>
      </c>
      <c r="F25" s="675">
        <f t="shared" si="0"/>
        <v>1.3888888888888888E-2</v>
      </c>
      <c r="G25" s="675">
        <f t="shared" si="0"/>
        <v>0</v>
      </c>
      <c r="H25" s="675">
        <f t="shared" si="0"/>
        <v>-4.1095890410958902E-2</v>
      </c>
      <c r="I25" s="675">
        <f t="shared" si="0"/>
        <v>1.4285714285714285E-2</v>
      </c>
    </row>
    <row r="26" spans="1:12" s="620" customFormat="1" x14ac:dyDescent="0.35">
      <c r="A26" s="600"/>
      <c r="B26" s="600" t="s">
        <v>108</v>
      </c>
      <c r="C26" s="675">
        <f t="shared" si="0"/>
        <v>3.896103896103896E-2</v>
      </c>
      <c r="D26" s="675">
        <f t="shared" si="0"/>
        <v>0.05</v>
      </c>
      <c r="E26" s="675">
        <f t="shared" si="0"/>
        <v>1.1904761904761904E-2</v>
      </c>
      <c r="F26" s="675">
        <f t="shared" si="0"/>
        <v>3.5294117647058823E-2</v>
      </c>
      <c r="G26" s="675">
        <f t="shared" si="0"/>
        <v>3.4090909090909088E-2</v>
      </c>
      <c r="H26" s="675">
        <f t="shared" si="0"/>
        <v>3.2967032967032968E-2</v>
      </c>
      <c r="I26" s="675">
        <f t="shared" si="0"/>
        <v>2.1276595744680851E-2</v>
      </c>
    </row>
    <row r="27" spans="1:12" s="620" customFormat="1" x14ac:dyDescent="0.35">
      <c r="A27" s="600"/>
      <c r="B27" s="600" t="s">
        <v>6</v>
      </c>
      <c r="C27" s="675">
        <f t="shared" si="0"/>
        <v>5.128205128205128E-2</v>
      </c>
      <c r="D27" s="675">
        <f t="shared" si="0"/>
        <v>2.4390243902439025E-2</v>
      </c>
      <c r="E27" s="675">
        <f t="shared" si="0"/>
        <v>4.7619047619047616E-2</v>
      </c>
      <c r="F27" s="675">
        <f t="shared" si="0"/>
        <v>4.5454545454545456E-2</v>
      </c>
      <c r="G27" s="675">
        <f t="shared" si="0"/>
        <v>4.3478260869565216E-2</v>
      </c>
      <c r="H27" s="675">
        <f t="shared" si="0"/>
        <v>0</v>
      </c>
      <c r="I27" s="675">
        <f t="shared" si="0"/>
        <v>1.0416666666666666E-2</v>
      </c>
    </row>
    <row r="28" spans="1:12" s="620" customFormat="1" x14ac:dyDescent="0.35">
      <c r="A28" s="600"/>
      <c r="B28" s="600" t="s">
        <v>138</v>
      </c>
      <c r="C28" s="675">
        <f t="shared" si="0"/>
        <v>3.9319872476089264E-2</v>
      </c>
      <c r="D28" s="675">
        <f t="shared" si="0"/>
        <v>3.5787321063394682E-2</v>
      </c>
      <c r="E28" s="675">
        <f t="shared" si="0"/>
        <v>3.1589338598223098E-2</v>
      </c>
      <c r="F28" s="675">
        <f t="shared" si="0"/>
        <v>3.4449760765550237E-2</v>
      </c>
      <c r="G28" s="675">
        <f t="shared" si="0"/>
        <v>2.1276595744680851E-2</v>
      </c>
      <c r="H28" s="675">
        <f t="shared" si="0"/>
        <v>9.057971014492754E-3</v>
      </c>
      <c r="I28" s="675">
        <f t="shared" si="0"/>
        <v>4.5780969479353679E-2</v>
      </c>
    </row>
    <row r="29" spans="1:12" s="620" customFormat="1" x14ac:dyDescent="0.35">
      <c r="A29" s="600"/>
      <c r="B29" s="600" t="s">
        <v>141</v>
      </c>
      <c r="C29" s="675">
        <f t="shared" si="0"/>
        <v>2.8934420210031578E-2</v>
      </c>
      <c r="D29" s="675">
        <f t="shared" si="0"/>
        <v>2.226821782884876E-2</v>
      </c>
      <c r="E29" s="675">
        <f t="shared" si="0"/>
        <v>3.4140892271172243E-2</v>
      </c>
      <c r="F29" s="675">
        <f t="shared" si="0"/>
        <v>1.9308668647042938E-2</v>
      </c>
      <c r="G29" s="675">
        <f t="shared" si="0"/>
        <v>7.9480725923963443E-3</v>
      </c>
      <c r="H29" s="675">
        <f t="shared" si="0"/>
        <v>2.0370613746878697E-2</v>
      </c>
      <c r="I29" s="675">
        <f t="shared" si="0"/>
        <v>1.6035548686244204E-2</v>
      </c>
    </row>
    <row r="30" spans="1:12" s="620" customFormat="1" x14ac:dyDescent="0.35"/>
    <row r="31" spans="1:12" s="620" customFormat="1" x14ac:dyDescent="0.35"/>
    <row r="32" spans="1:12" x14ac:dyDescent="0.35">
      <c r="A32" s="620"/>
      <c r="B32" s="620"/>
      <c r="C32" s="620"/>
      <c r="D32" s="620"/>
      <c r="E32" s="620"/>
      <c r="F32" s="620"/>
      <c r="G32" s="620"/>
      <c r="H32" s="620"/>
      <c r="I32" s="620"/>
      <c r="J32" s="620"/>
      <c r="K32" s="620"/>
      <c r="L32" s="620"/>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topLeftCell="A58" workbookViewId="0">
      <selection activeCell="E73" sqref="E73:E74"/>
    </sheetView>
  </sheetViews>
  <sheetFormatPr defaultRowHeight="14.5" x14ac:dyDescent="0.35"/>
  <cols>
    <col min="1" max="1" width="36.54296875" customWidth="1"/>
    <col min="2" max="5" width="35.453125" customWidth="1"/>
  </cols>
  <sheetData>
    <row r="1" spans="1:11" s="359" customFormat="1" ht="36" customHeight="1" thickBot="1" x14ac:dyDescent="0.4">
      <c r="A1" s="255" t="s">
        <v>1118</v>
      </c>
      <c r="B1" s="455"/>
      <c r="C1" s="455"/>
    </row>
    <row r="2" spans="1:11" s="378" customFormat="1" ht="26.15" customHeight="1" thickTop="1" x14ac:dyDescent="0.35">
      <c r="A2" s="416" t="s">
        <v>502</v>
      </c>
      <c r="B2" s="467"/>
      <c r="C2" s="467"/>
      <c r="D2" s="467"/>
      <c r="E2" s="467"/>
      <c r="F2" s="467"/>
      <c r="G2" s="467"/>
      <c r="H2" s="467"/>
      <c r="I2" s="467"/>
      <c r="J2" s="467"/>
      <c r="K2" s="467"/>
    </row>
    <row r="3" spans="1:11" s="378" customFormat="1" ht="26.15" customHeight="1" x14ac:dyDescent="0.35">
      <c r="A3" s="416" t="s">
        <v>1391</v>
      </c>
      <c r="B3" s="467"/>
      <c r="C3" s="467"/>
      <c r="D3" s="467"/>
      <c r="E3" s="467"/>
      <c r="F3" s="467"/>
      <c r="G3" s="467"/>
      <c r="H3" s="467"/>
      <c r="I3" s="467"/>
      <c r="J3" s="467"/>
      <c r="K3" s="467"/>
    </row>
    <row r="4" spans="1:11" s="378" customFormat="1" ht="26.15" customHeight="1" x14ac:dyDescent="0.35">
      <c r="A4" s="416" t="s">
        <v>1392</v>
      </c>
      <c r="B4" s="467"/>
      <c r="C4" s="467"/>
      <c r="D4" s="467"/>
      <c r="E4" s="467"/>
      <c r="F4" s="467"/>
      <c r="G4" s="467"/>
      <c r="H4" s="467"/>
      <c r="I4" s="467"/>
      <c r="J4" s="467"/>
      <c r="K4" s="467"/>
    </row>
    <row r="5" spans="1:11" s="378" customFormat="1" ht="26.15" customHeight="1" x14ac:dyDescent="0.35">
      <c r="A5" s="416" t="s">
        <v>1393</v>
      </c>
      <c r="B5" s="467"/>
      <c r="C5" s="467"/>
      <c r="D5" s="467"/>
      <c r="E5" s="467"/>
      <c r="F5" s="467"/>
      <c r="G5" s="467"/>
      <c r="H5" s="467"/>
      <c r="I5" s="467"/>
      <c r="J5" s="467"/>
      <c r="K5" s="467"/>
    </row>
    <row r="6" spans="1:11" s="378" customFormat="1" ht="26.15" customHeight="1" x14ac:dyDescent="0.35">
      <c r="A6" s="416" t="s">
        <v>1114</v>
      </c>
      <c r="B6" s="467"/>
      <c r="C6" s="467"/>
      <c r="D6" s="467"/>
      <c r="E6" s="467"/>
      <c r="F6" s="467"/>
      <c r="G6" s="467"/>
      <c r="H6" s="467"/>
      <c r="I6" s="467"/>
      <c r="J6" s="467"/>
      <c r="K6" s="467"/>
    </row>
    <row r="7" spans="1:11" s="100" customFormat="1" ht="31" customHeight="1" x14ac:dyDescent="0.3">
      <c r="A7" s="201" t="s">
        <v>97</v>
      </c>
    </row>
    <row r="8" spans="1:11" ht="15.5" x14ac:dyDescent="0.35">
      <c r="A8" s="378" t="s">
        <v>1115</v>
      </c>
      <c r="B8" s="467" t="s">
        <v>1116</v>
      </c>
      <c r="C8" s="467" t="s">
        <v>1119</v>
      </c>
      <c r="D8" s="467" t="s">
        <v>1117</v>
      </c>
      <c r="E8" s="467" t="s">
        <v>1120</v>
      </c>
    </row>
    <row r="9" spans="1:11" ht="15.5" x14ac:dyDescent="0.35">
      <c r="A9" s="378" t="s">
        <v>695</v>
      </c>
      <c r="B9" s="572">
        <v>81758</v>
      </c>
      <c r="C9" s="572" t="s">
        <v>893</v>
      </c>
      <c r="D9" s="572">
        <v>50863</v>
      </c>
      <c r="E9" s="572" t="s">
        <v>893</v>
      </c>
    </row>
    <row r="10" spans="1:11" ht="15.5" x14ac:dyDescent="0.35">
      <c r="A10" s="378" t="s">
        <v>696</v>
      </c>
      <c r="B10" s="572">
        <v>82302</v>
      </c>
      <c r="C10" s="572" t="s">
        <v>893</v>
      </c>
      <c r="D10" s="572">
        <v>51058</v>
      </c>
      <c r="E10" s="572" t="s">
        <v>893</v>
      </c>
    </row>
    <row r="11" spans="1:11" ht="15.5" x14ac:dyDescent="0.35">
      <c r="A11" s="378" t="s">
        <v>697</v>
      </c>
      <c r="B11" s="572">
        <v>82313</v>
      </c>
      <c r="C11" s="572" t="s">
        <v>893</v>
      </c>
      <c r="D11" s="572">
        <v>51400</v>
      </c>
      <c r="E11" s="572" t="s">
        <v>893</v>
      </c>
    </row>
    <row r="12" spans="1:11" ht="15.5" x14ac:dyDescent="0.35">
      <c r="A12" s="378" t="s">
        <v>698</v>
      </c>
      <c r="B12" s="572">
        <v>82721</v>
      </c>
      <c r="C12" s="572" t="s">
        <v>893</v>
      </c>
      <c r="D12" s="572">
        <v>51890</v>
      </c>
      <c r="E12" s="572" t="s">
        <v>893</v>
      </c>
    </row>
    <row r="13" spans="1:11" ht="15.5" x14ac:dyDescent="0.35">
      <c r="A13" s="378" t="s">
        <v>699</v>
      </c>
      <c r="B13" s="572">
        <v>83468</v>
      </c>
      <c r="C13" s="572" t="s">
        <v>893</v>
      </c>
      <c r="D13" s="572">
        <v>52177</v>
      </c>
      <c r="E13" s="572" t="s">
        <v>893</v>
      </c>
    </row>
    <row r="14" spans="1:11" ht="15.5" x14ac:dyDescent="0.35">
      <c r="A14" s="378" t="s">
        <v>700</v>
      </c>
      <c r="B14" s="572">
        <v>83635</v>
      </c>
      <c r="C14" s="572" t="s">
        <v>893</v>
      </c>
      <c r="D14" s="572">
        <v>52089</v>
      </c>
      <c r="E14" s="572" t="s">
        <v>893</v>
      </c>
    </row>
    <row r="15" spans="1:11" ht="15.5" x14ac:dyDescent="0.35">
      <c r="A15" s="378" t="s">
        <v>701</v>
      </c>
      <c r="B15" s="572">
        <v>84677</v>
      </c>
      <c r="C15" s="572" t="s">
        <v>893</v>
      </c>
      <c r="D15" s="572">
        <v>53171</v>
      </c>
      <c r="E15" s="572" t="s">
        <v>893</v>
      </c>
    </row>
    <row r="16" spans="1:11" ht="15.5" x14ac:dyDescent="0.35">
      <c r="A16" s="378" t="s">
        <v>702</v>
      </c>
      <c r="B16" s="572">
        <v>85016</v>
      </c>
      <c r="C16" s="572" t="s">
        <v>893</v>
      </c>
      <c r="D16" s="572">
        <v>53424</v>
      </c>
      <c r="E16" s="572" t="s">
        <v>893</v>
      </c>
    </row>
    <row r="17" spans="1:5" ht="15.5" x14ac:dyDescent="0.35">
      <c r="A17" s="378" t="s">
        <v>703</v>
      </c>
      <c r="B17" s="572">
        <v>85305</v>
      </c>
      <c r="C17" s="572" t="s">
        <v>893</v>
      </c>
      <c r="D17" s="572">
        <v>53908</v>
      </c>
      <c r="E17" s="572" t="s">
        <v>893</v>
      </c>
    </row>
    <row r="18" spans="1:5" ht="15.5" x14ac:dyDescent="0.35">
      <c r="A18" s="378" t="s">
        <v>704</v>
      </c>
      <c r="B18" s="572">
        <v>85827</v>
      </c>
      <c r="C18" s="572" t="s">
        <v>893</v>
      </c>
      <c r="D18" s="572">
        <v>54162</v>
      </c>
      <c r="E18" s="572" t="s">
        <v>893</v>
      </c>
    </row>
    <row r="19" spans="1:5" ht="15.5" x14ac:dyDescent="0.35">
      <c r="A19" s="378" t="s">
        <v>705</v>
      </c>
      <c r="B19" s="572">
        <v>86403</v>
      </c>
      <c r="C19" s="572" t="s">
        <v>893</v>
      </c>
      <c r="D19" s="572">
        <v>54117</v>
      </c>
      <c r="E19" s="572" t="s">
        <v>893</v>
      </c>
    </row>
    <row r="20" spans="1:5" ht="15.5" x14ac:dyDescent="0.35">
      <c r="A20" s="378" t="s">
        <v>706</v>
      </c>
      <c r="B20" s="572">
        <v>86791</v>
      </c>
      <c r="C20" s="572" t="s">
        <v>893</v>
      </c>
      <c r="D20" s="572">
        <v>54160</v>
      </c>
      <c r="E20" s="572" t="s">
        <v>893</v>
      </c>
    </row>
    <row r="21" spans="1:5" ht="15.5" x14ac:dyDescent="0.35">
      <c r="A21" s="378" t="s">
        <v>707</v>
      </c>
      <c r="B21" s="572">
        <v>87242</v>
      </c>
      <c r="C21" s="573">
        <f>(UK_Travel_Abroad[[#This Row],[Trips (thousands)]]-B9)/B9</f>
        <v>6.7076004794637836E-2</v>
      </c>
      <c r="D21" s="572">
        <v>54429</v>
      </c>
      <c r="E21" s="573">
        <f>(UK_Travel_Abroad[[#This Row],[Trips (thousands)]]-D9)/D9</f>
        <v>0.71523504315514219</v>
      </c>
    </row>
    <row r="22" spans="1:5" ht="15.5" x14ac:dyDescent="0.35">
      <c r="A22" s="378" t="s">
        <v>708</v>
      </c>
      <c r="B22" s="572">
        <v>87591</v>
      </c>
      <c r="C22" s="573">
        <f>(UK_Travel_Abroad[[#This Row],[Trips (thousands)]]-B10)/B10</f>
        <v>6.4263322884012541E-2</v>
      </c>
      <c r="D22" s="572">
        <v>54759</v>
      </c>
      <c r="E22" s="573">
        <f>(UK_Travel_Abroad[[#This Row],[Trips (thousands)]]-D10)/D10</f>
        <v>0.71551960515492186</v>
      </c>
    </row>
    <row r="23" spans="1:5" ht="15.5" x14ac:dyDescent="0.35">
      <c r="A23" s="378" t="s">
        <v>709</v>
      </c>
      <c r="B23" s="572">
        <v>87720</v>
      </c>
      <c r="C23" s="573">
        <f>(UK_Travel_Abroad[[#This Row],[Trips (thousands)]]-B11)/B11</f>
        <v>6.5688287390813116E-2</v>
      </c>
      <c r="D23" s="572">
        <v>54765</v>
      </c>
      <c r="E23" s="573">
        <f>(UK_Travel_Abroad[[#This Row],[Trips (thousands)]]-D11)/D11</f>
        <v>0.70661478599221794</v>
      </c>
    </row>
    <row r="24" spans="1:5" ht="15.5" x14ac:dyDescent="0.35">
      <c r="A24" s="378" t="s">
        <v>710</v>
      </c>
      <c r="B24" s="572">
        <v>87899</v>
      </c>
      <c r="C24" s="573">
        <f>(UK_Travel_Abroad[[#This Row],[Trips (thousands)]]-B12)/B12</f>
        <v>6.2595955077912505E-2</v>
      </c>
      <c r="D24" s="572">
        <v>55262</v>
      </c>
      <c r="E24" s="573">
        <f>(UK_Travel_Abroad[[#This Row],[Trips (thousands)]]-D12)/D12</f>
        <v>0.6939487377143958</v>
      </c>
    </row>
    <row r="25" spans="1:5" ht="15.5" x14ac:dyDescent="0.35">
      <c r="A25" s="378" t="s">
        <v>711</v>
      </c>
      <c r="B25" s="572">
        <v>88257</v>
      </c>
      <c r="C25" s="573">
        <f>(UK_Travel_Abroad[[#This Row],[Trips (thousands)]]-B13)/B13</f>
        <v>5.7375281545023242E-2</v>
      </c>
      <c r="D25" s="572">
        <v>55112</v>
      </c>
      <c r="E25" s="573">
        <f>(UK_Travel_Abroad[[#This Row],[Trips (thousands)]]-D13)/D13</f>
        <v>0.69149242003181477</v>
      </c>
    </row>
    <row r="26" spans="1:5" ht="15.5" x14ac:dyDescent="0.35">
      <c r="A26" s="378" t="s">
        <v>712</v>
      </c>
      <c r="B26" s="572">
        <v>88728</v>
      </c>
      <c r="C26" s="573">
        <f>(UK_Travel_Abroad[[#This Row],[Trips (thousands)]]-B14)/B14</f>
        <v>6.0895558079751298E-2</v>
      </c>
      <c r="D26" s="572">
        <v>55951</v>
      </c>
      <c r="E26" s="573">
        <f>(UK_Travel_Abroad[[#This Row],[Trips (thousands)]]-D14)/D14</f>
        <v>0.70339227092092382</v>
      </c>
    </row>
    <row r="27" spans="1:5" ht="15.5" x14ac:dyDescent="0.35">
      <c r="A27" s="378" t="s">
        <v>713</v>
      </c>
      <c r="B27" s="572">
        <v>88803</v>
      </c>
      <c r="C27" s="573">
        <f>(UK_Travel_Abroad[[#This Row],[Trips (thousands)]]-B15)/B15</f>
        <v>4.8726336549476244E-2</v>
      </c>
      <c r="D27" s="572">
        <v>55888</v>
      </c>
      <c r="E27" s="573">
        <f>(UK_Travel_Abroad[[#This Row],[Trips (thousands)]]-D15)/D15</f>
        <v>0.67013973782701097</v>
      </c>
    </row>
    <row r="28" spans="1:5" ht="15.5" x14ac:dyDescent="0.35">
      <c r="A28" s="378" t="s">
        <v>714</v>
      </c>
      <c r="B28" s="572">
        <v>89221</v>
      </c>
      <c r="C28" s="573">
        <f>(UK_Travel_Abroad[[#This Row],[Trips (thousands)]]-B16)/B16</f>
        <v>4.9461277877105483E-2</v>
      </c>
      <c r="D28" s="572">
        <v>56386</v>
      </c>
      <c r="E28" s="573">
        <f>(UK_Travel_Abroad[[#This Row],[Trips (thousands)]]-D16)/D16</f>
        <v>0.67005465708295897</v>
      </c>
    </row>
    <row r="29" spans="1:5" ht="15.5" x14ac:dyDescent="0.35">
      <c r="A29" s="378" t="s">
        <v>715</v>
      </c>
      <c r="B29" s="572">
        <v>89935</v>
      </c>
      <c r="C29" s="573">
        <f>(UK_Travel_Abroad[[#This Row],[Trips (thousands)]]-B17)/B17</f>
        <v>5.4275833772932422E-2</v>
      </c>
      <c r="D29" s="572">
        <v>56903</v>
      </c>
      <c r="E29" s="573">
        <f>(UK_Travel_Abroad[[#This Row],[Trips (thousands)]]-D17)/D17</f>
        <v>0.66830526081472141</v>
      </c>
    </row>
    <row r="30" spans="1:5" ht="15.5" x14ac:dyDescent="0.35">
      <c r="A30" s="593" t="s">
        <v>716</v>
      </c>
      <c r="B30" s="594">
        <v>90027</v>
      </c>
      <c r="C30" s="573">
        <f>(UK_Travel_Abroad[[#This Row],[Trips (thousands)]]-B18)/B18</f>
        <v>4.8935649620748714E-2</v>
      </c>
      <c r="D30" s="594">
        <v>57181</v>
      </c>
      <c r="E30" s="573">
        <f>(UK_Travel_Abroad[[#This Row],[Trips (thousands)]]-D18)/D18</f>
        <v>0.66218012628780321</v>
      </c>
    </row>
    <row r="31" spans="1:5" ht="15.5" x14ac:dyDescent="0.35">
      <c r="A31" s="593" t="s">
        <v>717</v>
      </c>
      <c r="B31" s="594">
        <v>90377</v>
      </c>
      <c r="C31" s="573">
        <f>(UK_Travel_Abroad[[#This Row],[Trips (thousands)]]-B19)/B19</f>
        <v>4.5993773364350773E-2</v>
      </c>
      <c r="D31" s="594">
        <v>57806</v>
      </c>
      <c r="E31" s="573">
        <f>(UK_Travel_Abroad[[#This Row],[Trips (thousands)]]-D19)/D19</f>
        <v>0.67002975035571077</v>
      </c>
    </row>
    <row r="32" spans="1:5" ht="15.5" x14ac:dyDescent="0.35">
      <c r="A32" s="593" t="s">
        <v>718</v>
      </c>
      <c r="B32" s="594">
        <v>90610</v>
      </c>
      <c r="C32" s="573">
        <f>(UK_Travel_Abroad[[#This Row],[Trips (thousands)]]-B20)/B20</f>
        <v>4.400225829867152E-2</v>
      </c>
      <c r="D32" s="594">
        <v>57826</v>
      </c>
      <c r="E32" s="573">
        <f>(UK_Travel_Abroad[[#This Row],[Trips (thousands)]]-D20)/D20</f>
        <v>0.67300590841949781</v>
      </c>
    </row>
    <row r="33" spans="1:5" ht="15.5" x14ac:dyDescent="0.35">
      <c r="A33" s="593" t="s">
        <v>719</v>
      </c>
      <c r="B33" s="594">
        <v>90571</v>
      </c>
      <c r="C33" s="573">
        <f>(UK_Travel_Abroad[[#This Row],[Trips (thousands)]]-B21)/B21</f>
        <v>3.8158226542261753E-2</v>
      </c>
      <c r="D33" s="594">
        <v>58129</v>
      </c>
      <c r="E33" s="573">
        <f>(UK_Travel_Abroad[[#This Row],[Trips (thousands)]]-D21)/D21</f>
        <v>0.66402101820720572</v>
      </c>
    </row>
    <row r="34" spans="1:5" ht="15.5" x14ac:dyDescent="0.35">
      <c r="A34" s="593" t="s">
        <v>720</v>
      </c>
      <c r="B34" s="594">
        <v>90889</v>
      </c>
      <c r="C34" s="573">
        <f>(UK_Travel_Abroad[[#This Row],[Trips (thousands)]]-B22)/B22</f>
        <v>3.7652270210409747E-2</v>
      </c>
      <c r="D34" s="594">
        <v>58741</v>
      </c>
      <c r="E34" s="573">
        <f>(UK_Travel_Abroad[[#This Row],[Trips (thousands)]]-D22)/D22</f>
        <v>0.65980021548969114</v>
      </c>
    </row>
    <row r="35" spans="1:5" ht="15.5" x14ac:dyDescent="0.35">
      <c r="A35" s="593" t="s">
        <v>721</v>
      </c>
      <c r="B35" s="594">
        <v>91356</v>
      </c>
      <c r="C35" s="573">
        <f>(UK_Travel_Abroad[[#This Row],[Trips (thousands)]]-B23)/B23</f>
        <v>4.1450068399452804E-2</v>
      </c>
      <c r="D35" s="594">
        <v>58821</v>
      </c>
      <c r="E35" s="573">
        <f>(UK_Travel_Abroad[[#This Row],[Trips (thousands)]]-D23)/D23</f>
        <v>0.66814571350314977</v>
      </c>
    </row>
    <row r="36" spans="1:5" ht="15.5" x14ac:dyDescent="0.35">
      <c r="A36" s="593" t="s">
        <v>722</v>
      </c>
      <c r="B36" s="594">
        <v>92139</v>
      </c>
      <c r="C36" s="573">
        <f>(UK_Travel_Abroad[[#This Row],[Trips (thousands)]]-B24)/B24</f>
        <v>4.8237181310367583E-2</v>
      </c>
      <c r="D36" s="594">
        <v>58905</v>
      </c>
      <c r="E36" s="573">
        <f>(UK_Travel_Abroad[[#This Row],[Trips (thousands)]]-D24)/D24</f>
        <v>0.66731207701494699</v>
      </c>
    </row>
    <row r="37" spans="1:5" ht="15.5" x14ac:dyDescent="0.35">
      <c r="A37" s="593" t="s">
        <v>723</v>
      </c>
      <c r="B37" s="594">
        <v>92527</v>
      </c>
      <c r="C37" s="573">
        <f>(UK_Travel_Abroad[[#This Row],[Trips (thousands)]]-B25)/B25</f>
        <v>4.8381431501184041E-2</v>
      </c>
      <c r="D37" s="594">
        <v>59680</v>
      </c>
      <c r="E37" s="573">
        <f>(UK_Travel_Abroad[[#This Row],[Trips (thousands)]]-D25)/D25</f>
        <v>0.67889025983451878</v>
      </c>
    </row>
    <row r="38" spans="1:5" ht="15.5" x14ac:dyDescent="0.35">
      <c r="A38" s="593" t="s">
        <v>724</v>
      </c>
      <c r="B38" s="594">
        <v>93152</v>
      </c>
      <c r="C38" s="573">
        <f>(UK_Travel_Abroad[[#This Row],[Trips (thousands)]]-B26)/B26</f>
        <v>4.9860247047155352E-2</v>
      </c>
      <c r="D38" s="594">
        <v>59851</v>
      </c>
      <c r="E38" s="573">
        <f>(UK_Travel_Abroad[[#This Row],[Trips (thousands)]]-D26)/D26</f>
        <v>0.66488534610641459</v>
      </c>
    </row>
    <row r="39" spans="1:5" ht="15.5" x14ac:dyDescent="0.35">
      <c r="A39" s="593" t="s">
        <v>725</v>
      </c>
      <c r="B39" s="594">
        <v>93251</v>
      </c>
      <c r="C39" s="573">
        <f>(UK_Travel_Abroad[[#This Row],[Trips (thousands)]]-B27)/B27</f>
        <v>5.008839791448487E-2</v>
      </c>
      <c r="D39" s="594">
        <v>60318</v>
      </c>
      <c r="E39" s="573">
        <f>(UK_Travel_Abroad[[#This Row],[Trips (thousands)]]-D27)/D27</f>
        <v>0.6685334955625537</v>
      </c>
    </row>
    <row r="40" spans="1:5" ht="15.5" x14ac:dyDescent="0.35">
      <c r="A40" s="593" t="s">
        <v>726</v>
      </c>
      <c r="B40" s="594">
        <v>93152</v>
      </c>
      <c r="C40" s="573">
        <f>(UK_Travel_Abroad[[#This Row],[Trips (thousands)]]-B28)/B28</f>
        <v>4.4059134060366954E-2</v>
      </c>
      <c r="D40" s="594">
        <v>60333</v>
      </c>
      <c r="E40" s="573">
        <f>(UK_Travel_Abroad[[#This Row],[Trips (thousands)]]-D28)/D28</f>
        <v>0.65204128684425211</v>
      </c>
    </row>
    <row r="41" spans="1:5" ht="15.5" x14ac:dyDescent="0.35">
      <c r="A41" s="593" t="s">
        <v>727</v>
      </c>
      <c r="B41" s="594">
        <v>93247</v>
      </c>
      <c r="C41" s="573">
        <f>(UK_Travel_Abroad[[#This Row],[Trips (thousands)]]-B29)/B29</f>
        <v>3.6826596986712624E-2</v>
      </c>
      <c r="D41" s="594">
        <v>60980</v>
      </c>
      <c r="E41" s="573">
        <f>(UK_Travel_Abroad[[#This Row],[Trips (thousands)]]-D29)/D29</f>
        <v>0.63870094722598103</v>
      </c>
    </row>
    <row r="42" spans="1:5" ht="15.5" x14ac:dyDescent="0.35">
      <c r="A42" s="593" t="s">
        <v>728</v>
      </c>
      <c r="B42" s="594">
        <v>93328</v>
      </c>
      <c r="C42" s="573">
        <f>(UK_Travel_Abroad[[#This Row],[Trips (thousands)]]-B30)/B30</f>
        <v>3.666677774445444E-2</v>
      </c>
      <c r="D42" s="594">
        <v>61667</v>
      </c>
      <c r="E42" s="573">
        <f>(UK_Travel_Abroad[[#This Row],[Trips (thousands)]]-D30)/D30</f>
        <v>0.63215053951487388</v>
      </c>
    </row>
    <row r="43" spans="1:5" ht="15.5" x14ac:dyDescent="0.35">
      <c r="A43" s="593" t="s">
        <v>729</v>
      </c>
      <c r="B43" s="594">
        <v>93107</v>
      </c>
      <c r="C43" s="573">
        <f>(UK_Travel_Abroad[[#This Row],[Trips (thousands)]]-B31)/B31</f>
        <v>3.020680040275734E-2</v>
      </c>
      <c r="D43" s="594">
        <v>61950</v>
      </c>
      <c r="E43" s="573">
        <f>(UK_Travel_Abroad[[#This Row],[Trips (thousands)]]-D31)/D31</f>
        <v>0.61068055219181405</v>
      </c>
    </row>
    <row r="44" spans="1:5" ht="15.5" x14ac:dyDescent="0.35">
      <c r="A44" s="593" t="s">
        <v>730</v>
      </c>
      <c r="B44" s="594">
        <v>93090</v>
      </c>
      <c r="C44" s="573">
        <f>(UK_Travel_Abroad[[#This Row],[Trips (thousands)]]-B32)/B32</f>
        <v>2.7370047456130669E-2</v>
      </c>
      <c r="D44" s="594">
        <v>62393</v>
      </c>
      <c r="E44" s="573">
        <f>(UK_Travel_Abroad[[#This Row],[Trips (thousands)]]-D32)/D32</f>
        <v>0.6098294884653962</v>
      </c>
    </row>
    <row r="45" spans="1:5" ht="15.5" x14ac:dyDescent="0.35">
      <c r="A45" s="593" t="s">
        <v>731</v>
      </c>
      <c r="B45" s="594">
        <v>93086</v>
      </c>
      <c r="C45" s="573">
        <f>(UK_Travel_Abroad[[#This Row],[Trips (thousands)]]-B33)/B33</f>
        <v>2.7768270196862132E-2</v>
      </c>
      <c r="D45" s="594">
        <v>62326</v>
      </c>
      <c r="E45" s="573">
        <f>(UK_Travel_Abroad[[#This Row],[Trips (thousands)]]-D33)/D33</f>
        <v>0.60136936812950503</v>
      </c>
    </row>
    <row r="46" spans="1:5" ht="15.5" x14ac:dyDescent="0.35">
      <c r="A46" s="593" t="s">
        <v>732</v>
      </c>
      <c r="B46" s="594">
        <v>92356</v>
      </c>
      <c r="C46" s="573">
        <f>(UK_Travel_Abroad[[#This Row],[Trips (thousands)]]-B34)/B34</f>
        <v>1.6140567065321437E-2</v>
      </c>
      <c r="D46" s="594">
        <v>61672</v>
      </c>
      <c r="E46" s="573">
        <f>(UK_Travel_Abroad[[#This Row],[Trips (thousands)]]-D34)/D34</f>
        <v>0.57225787780255699</v>
      </c>
    </row>
    <row r="47" spans="1:5" ht="15.5" x14ac:dyDescent="0.35">
      <c r="A47" s="593" t="s">
        <v>733</v>
      </c>
      <c r="B47" s="594">
        <v>92050</v>
      </c>
      <c r="C47" s="573">
        <f>(UK_Travel_Abroad[[#This Row],[Trips (thousands)]]-B35)/B35</f>
        <v>7.5966548447830469E-3</v>
      </c>
      <c r="D47" s="594">
        <v>61770</v>
      </c>
      <c r="E47" s="573">
        <f>(UK_Travel_Abroad[[#This Row],[Trips (thousands)]]-D35)/D35</f>
        <v>0.56491729144353209</v>
      </c>
    </row>
    <row r="48" spans="1:5" ht="15.5" x14ac:dyDescent="0.35">
      <c r="A48" s="593" t="s">
        <v>734</v>
      </c>
      <c r="B48" s="594">
        <v>88816</v>
      </c>
      <c r="C48" s="573">
        <f>(UK_Travel_Abroad[[#This Row],[Trips (thousands)]]-B36)/B36</f>
        <v>-3.6065075592311618E-2</v>
      </c>
      <c r="D48" s="594">
        <v>60085</v>
      </c>
      <c r="E48" s="573">
        <f>(UK_Travel_Abroad[[#This Row],[Trips (thousands)]]-D36)/D36</f>
        <v>0.50778371954842538</v>
      </c>
    </row>
    <row r="49" spans="1:5" ht="15.5" x14ac:dyDescent="0.35">
      <c r="A49" s="593" t="s">
        <v>735</v>
      </c>
      <c r="B49" s="594">
        <v>80629</v>
      </c>
      <c r="C49" s="573">
        <f>(UK_Travel_Abroad[[#This Row],[Trips (thousands)]]-B37)/B37</f>
        <v>-0.12858949279669718</v>
      </c>
      <c r="D49" s="594">
        <v>55218</v>
      </c>
      <c r="E49" s="573">
        <f>(UK_Travel_Abroad[[#This Row],[Trips (thousands)]]-D37)/D37</f>
        <v>0.35102211796246646</v>
      </c>
    </row>
    <row r="50" spans="1:5" ht="15.5" x14ac:dyDescent="0.35">
      <c r="A50" s="593" t="s">
        <v>736</v>
      </c>
      <c r="B50" s="594">
        <v>72676</v>
      </c>
      <c r="C50" s="573">
        <f>(UK_Travel_Abroad[[#This Row],[Trips (thousands)]]-B38)/B38</f>
        <v>-0.21981277911370664</v>
      </c>
      <c r="D50" s="594">
        <v>50346</v>
      </c>
      <c r="E50" s="573">
        <f>(UK_Travel_Abroad[[#This Row],[Trips (thousands)]]-D38)/D38</f>
        <v>0.21428213396601561</v>
      </c>
    </row>
    <row r="51" spans="1:5" ht="15.5" x14ac:dyDescent="0.35">
      <c r="A51" s="593" t="s">
        <v>737</v>
      </c>
      <c r="B51" s="594">
        <v>63996</v>
      </c>
      <c r="C51" s="573">
        <f>(UK_Travel_Abroad[[#This Row],[Trips (thousands)]]-B39)/B39</f>
        <v>-0.31372317723134335</v>
      </c>
      <c r="D51" s="594">
        <v>44331</v>
      </c>
      <c r="E51" s="573">
        <f>(UK_Travel_Abroad[[#This Row],[Trips (thousands)]]-D39)/D39</f>
        <v>6.0976822838953545E-2</v>
      </c>
    </row>
    <row r="52" spans="1:5" ht="15.5" x14ac:dyDescent="0.35">
      <c r="A52" s="593" t="s">
        <v>738</v>
      </c>
      <c r="B52" s="594">
        <v>56709</v>
      </c>
      <c r="C52" s="573">
        <f>(UK_Travel_Abroad[[#This Row],[Trips (thousands)]]-B40)/B40</f>
        <v>-0.39122080041222945</v>
      </c>
      <c r="D52" s="594">
        <v>39742</v>
      </c>
      <c r="E52" s="573">
        <f>(UK_Travel_Abroad[[#This Row],[Trips (thousands)]]-D40)/D40</f>
        <v>-6.0066630202376806E-2</v>
      </c>
    </row>
    <row r="53" spans="1:5" ht="15.5" x14ac:dyDescent="0.35">
      <c r="A53" s="593" t="s">
        <v>739</v>
      </c>
      <c r="B53" s="594">
        <v>47840</v>
      </c>
      <c r="C53" s="573">
        <f>(UK_Travel_Abroad[[#This Row],[Trips (thousands)]]-B41)/B41</f>
        <v>-0.48695400388216242</v>
      </c>
      <c r="D53" s="594">
        <v>31901</v>
      </c>
      <c r="E53" s="573">
        <f>(UK_Travel_Abroad[[#This Row],[Trips (thousands)]]-D41)/D41</f>
        <v>-0.21548048540505083</v>
      </c>
    </row>
    <row r="54" spans="1:5" ht="15.5" x14ac:dyDescent="0.35">
      <c r="A54" s="593" t="s">
        <v>740</v>
      </c>
      <c r="B54" s="594">
        <v>40187</v>
      </c>
      <c r="C54" s="573">
        <f>(UK_Travel_Abroad[[#This Row],[Trips (thousands)]]-B42)/B42</f>
        <v>-0.56940039430824618</v>
      </c>
      <c r="D54" s="594">
        <v>25400</v>
      </c>
      <c r="E54" s="573">
        <f>(UK_Travel_Abroad[[#This Row],[Trips (thousands)]]-D42)/D42</f>
        <v>-0.34832244150031622</v>
      </c>
    </row>
    <row r="55" spans="1:5" ht="15.5" x14ac:dyDescent="0.35">
      <c r="A55" s="593" t="s">
        <v>741</v>
      </c>
      <c r="B55" s="594">
        <v>33122</v>
      </c>
      <c r="C55" s="573">
        <f>(UK_Travel_Abroad[[#This Row],[Trips (thousands)]]-B43)/B43</f>
        <v>-0.6442587560548616</v>
      </c>
      <c r="D55" s="594">
        <v>20103</v>
      </c>
      <c r="E55" s="573">
        <f>(UK_Travel_Abroad[[#This Row],[Trips (thousands)]]-D43)/D43</f>
        <v>-0.46534301856335752</v>
      </c>
    </row>
    <row r="56" spans="1:5" ht="15.5" x14ac:dyDescent="0.35">
      <c r="A56" s="593" t="s">
        <v>742</v>
      </c>
      <c r="B56" s="594">
        <v>28098</v>
      </c>
      <c r="C56" s="573">
        <f>(UK_Travel_Abroad[[#This Row],[Trips (thousands)]]-B44)/B44</f>
        <v>-0.69816306799871097</v>
      </c>
      <c r="D56" s="594">
        <v>16506</v>
      </c>
      <c r="E56" s="573">
        <f>(UK_Travel_Abroad[[#This Row],[Trips (thousands)]]-D44)/D44</f>
        <v>-0.54966101966566761</v>
      </c>
    </row>
    <row r="57" spans="1:5" ht="15.5" x14ac:dyDescent="0.35">
      <c r="A57" s="593" t="s">
        <v>743</v>
      </c>
      <c r="B57" s="594">
        <v>23827</v>
      </c>
      <c r="C57" s="573">
        <f>(UK_Travel_Abroad[[#This Row],[Trips (thousands)]]-B45)/B45</f>
        <v>-0.7440324001461015</v>
      </c>
      <c r="D57" s="594">
        <v>13767</v>
      </c>
      <c r="E57" s="573">
        <f>(UK_Travel_Abroad[[#This Row],[Trips (thousands)]]-D45)/D45</f>
        <v>-0.6177036870647884</v>
      </c>
    </row>
    <row r="58" spans="1:5" ht="15.5" x14ac:dyDescent="0.35">
      <c r="A58" s="593" t="s">
        <v>744</v>
      </c>
      <c r="B58" s="594">
        <v>18532</v>
      </c>
      <c r="C58" s="573">
        <f>(UK_Travel_Abroad[[#This Row],[Trips (thousands)]]-B46)/B46</f>
        <v>-0.79934167785525578</v>
      </c>
      <c r="D58" s="594">
        <v>10551</v>
      </c>
      <c r="E58" s="573">
        <f>(UK_Travel_Abroad[[#This Row],[Trips (thousands)]]-D46)/D46</f>
        <v>-0.69950706965884035</v>
      </c>
    </row>
    <row r="59" spans="1:5" ht="15.5" x14ac:dyDescent="0.35">
      <c r="A59" s="593" t="s">
        <v>745</v>
      </c>
      <c r="B59" s="594">
        <v>13592</v>
      </c>
      <c r="C59" s="573">
        <f>(UK_Travel_Abroad[[#This Row],[Trips (thousands)]]-B47)/B47</f>
        <v>-0.85234111895708853</v>
      </c>
      <c r="D59" s="594">
        <v>7368</v>
      </c>
      <c r="E59" s="573">
        <f>(UK_Travel_Abroad[[#This Row],[Trips (thousands)]]-D47)/D47</f>
        <v>-0.77995790836975876</v>
      </c>
    </row>
    <row r="60" spans="1:5" ht="15.5" x14ac:dyDescent="0.35">
      <c r="A60" s="593" t="s">
        <v>746</v>
      </c>
      <c r="B60" s="594">
        <v>10710</v>
      </c>
      <c r="C60" s="573">
        <f>(UK_Travel_Abroad[[#This Row],[Trips (thousands)]]-B48)/B48</f>
        <v>-0.87941361916771754</v>
      </c>
      <c r="D60" s="594">
        <v>5370</v>
      </c>
      <c r="E60" s="573">
        <f>(UK_Travel_Abroad[[#This Row],[Trips (thousands)]]-D48)/D48</f>
        <v>-0.82175251726720477</v>
      </c>
    </row>
    <row r="61" spans="1:5" ht="15.5" x14ac:dyDescent="0.35">
      <c r="A61" s="593" t="s">
        <v>747</v>
      </c>
      <c r="B61" s="594">
        <v>10751</v>
      </c>
      <c r="C61" s="573">
        <f>(UK_Travel_Abroad[[#This Row],[Trips (thousands)]]-B49)/B49</f>
        <v>-0.86666087884011955</v>
      </c>
      <c r="D61" s="594">
        <v>5529</v>
      </c>
      <c r="E61" s="573">
        <f>(UK_Travel_Abroad[[#This Row],[Trips (thousands)]]-D49)/D49</f>
        <v>-0.80529899670397331</v>
      </c>
    </row>
    <row r="62" spans="1:5" ht="15.5" x14ac:dyDescent="0.35">
      <c r="A62" s="593" t="s">
        <v>748</v>
      </c>
      <c r="B62" s="594">
        <v>10763</v>
      </c>
      <c r="C62" s="573">
        <f>(UK_Travel_Abroad[[#This Row],[Trips (thousands)]]-B50)/B50</f>
        <v>-0.85190434256150582</v>
      </c>
      <c r="D62" s="594">
        <v>5734</v>
      </c>
      <c r="E62" s="573">
        <f>(UK_Travel_Abroad[[#This Row],[Trips (thousands)]]-D50)/D50</f>
        <v>-0.7862193620148572</v>
      </c>
    </row>
    <row r="63" spans="1:5" ht="15.5" x14ac:dyDescent="0.35">
      <c r="A63" s="593" t="s">
        <v>1078</v>
      </c>
      <c r="B63" s="594">
        <v>10771</v>
      </c>
      <c r="C63" s="573">
        <f>(UK_Travel_Abroad[[#This Row],[Trips (thousands)]]-B51)/B51</f>
        <v>-0.83169260578786175</v>
      </c>
      <c r="D63" s="594">
        <v>6090</v>
      </c>
      <c r="E63" s="573">
        <f>(UK_Travel_Abroad[[#This Row],[Trips (thousands)]]-D51)/D51</f>
        <v>-0.75703232500958695</v>
      </c>
    </row>
    <row r="64" spans="1:5" ht="15.5" x14ac:dyDescent="0.35">
      <c r="A64" s="593" t="s">
        <v>762</v>
      </c>
      <c r="B64" s="594">
        <v>10843</v>
      </c>
      <c r="C64" s="573">
        <f>(UK_Travel_Abroad[[#This Row],[Trips (thousands)]]-B52)/B52</f>
        <v>-0.80879578197464252</v>
      </c>
      <c r="D64" s="594">
        <v>5995</v>
      </c>
      <c r="E64" s="573">
        <f>(UK_Travel_Abroad[[#This Row],[Trips (thousands)]]-D52)/D52</f>
        <v>-0.72716521564088366</v>
      </c>
    </row>
    <row r="65" spans="1:5" ht="15.5" x14ac:dyDescent="0.35">
      <c r="A65" s="593" t="s">
        <v>775</v>
      </c>
      <c r="B65" s="594">
        <v>11128</v>
      </c>
      <c r="C65" s="573">
        <f>(UK_Travel_Abroad[[#This Row],[Trips (thousands)]]-B53)/B53</f>
        <v>-0.7673913043478261</v>
      </c>
      <c r="D65" s="594">
        <v>7593</v>
      </c>
      <c r="E65" s="573">
        <f>(UK_Travel_Abroad[[#This Row],[Trips (thousands)]]-D53)/D53</f>
        <v>-0.65117080969248609</v>
      </c>
    </row>
    <row r="66" spans="1:5" ht="15.5" x14ac:dyDescent="0.35">
      <c r="A66" s="593" t="s">
        <v>1074</v>
      </c>
      <c r="B66" s="594">
        <v>12689</v>
      </c>
      <c r="C66" s="573">
        <f>(UK_Travel_Abroad[[#This Row],[Trips (thousands)]]-B54)/B54</f>
        <v>-0.68425112598601534</v>
      </c>
      <c r="D66" s="594">
        <v>9728</v>
      </c>
      <c r="E66" s="573">
        <f>(UK_Travel_Abroad[[#This Row],[Trips (thousands)]]-D54)/D54</f>
        <v>-0.50043307086614175</v>
      </c>
    </row>
    <row r="67" spans="1:5" ht="15.5" x14ac:dyDescent="0.35">
      <c r="A67" s="593" t="s">
        <v>1075</v>
      </c>
      <c r="B67" s="594">
        <v>14583</v>
      </c>
      <c r="C67" s="573">
        <f>(UK_Travel_Abroad[[#This Row],[Trips (thousands)]]-B55)/B55</f>
        <v>-0.55971861602560236</v>
      </c>
      <c r="D67" s="594">
        <v>11559</v>
      </c>
      <c r="E67" s="573">
        <f>(UK_Travel_Abroad[[#This Row],[Trips (thousands)]]-D55)/D55</f>
        <v>-0.27458588270407402</v>
      </c>
    </row>
    <row r="68" spans="1:5" ht="15.5" x14ac:dyDescent="0.35">
      <c r="A68" s="593" t="s">
        <v>1110</v>
      </c>
      <c r="B68" s="594">
        <v>16757</v>
      </c>
      <c r="C68" s="573">
        <f>(UK_Travel_Abroad[[#This Row],[Trips (thousands)]]-B56)/B56</f>
        <v>-0.40362303366787672</v>
      </c>
      <c r="D68" s="594">
        <v>13307</v>
      </c>
      <c r="E68" s="573">
        <f>(UK_Travel_Abroad[[#This Row],[Trips (thousands)]]-D56)/D56</f>
        <v>1.5206591542469405E-2</v>
      </c>
    </row>
    <row r="69" spans="1:5" ht="15.5" x14ac:dyDescent="0.35">
      <c r="A69" s="593" t="s">
        <v>1111</v>
      </c>
      <c r="B69" s="594">
        <v>18846</v>
      </c>
      <c r="C69" s="573">
        <f>(UK_Travel_Abroad[[#This Row],[Trips (thousands)]]-B57)/B57</f>
        <v>-0.2090485583581651</v>
      </c>
      <c r="D69" s="594">
        <v>15227</v>
      </c>
      <c r="E69" s="573">
        <f>(UK_Travel_Abroad[[#This Row],[Trips (thousands)]]-D57)/D57</f>
        <v>0.36892569187186752</v>
      </c>
    </row>
    <row r="70" spans="1:5" ht="15.5" x14ac:dyDescent="0.35">
      <c r="A70" s="593" t="s">
        <v>1179</v>
      </c>
      <c r="B70" s="594">
        <v>21242</v>
      </c>
      <c r="C70" s="573">
        <f>(UK_Travel_Abroad[[#This Row],[Trips (thousands)]]-B58)/B58</f>
        <v>0.14623354198143751</v>
      </c>
      <c r="D70" s="594">
        <v>17223</v>
      </c>
      <c r="E70" s="573">
        <f>(UK_Travel_Abroad[[#This Row],[Trips (thousands)]]-D58)/D58</f>
        <v>1.0132688844659274</v>
      </c>
    </row>
    <row r="71" spans="1:5" ht="15.5" x14ac:dyDescent="0.35">
      <c r="A71" s="593" t="s">
        <v>1184</v>
      </c>
      <c r="B71" s="594">
        <v>23910</v>
      </c>
      <c r="C71" s="573">
        <f>(UK_Travel_Abroad[[#This Row],[Trips (thousands)]]-B59)/B59</f>
        <v>0.75912301353737488</v>
      </c>
      <c r="D71" s="594">
        <v>19302</v>
      </c>
      <c r="E71" s="573">
        <f>(UK_Travel_Abroad[[#This Row],[Trips (thousands)]]-D59)/D59</f>
        <v>2.2451140065146582</v>
      </c>
    </row>
    <row r="72" spans="1:5" ht="15.5" x14ac:dyDescent="0.35">
      <c r="A72" s="593" t="s">
        <v>1185</v>
      </c>
      <c r="B72" s="594">
        <v>27553</v>
      </c>
      <c r="C72" s="573">
        <f>(UK_Travel_Abroad[[#This Row],[Trips (thousands)]]-B60)/B60</f>
        <v>1.5726423902894491</v>
      </c>
      <c r="D72" s="594">
        <v>21899</v>
      </c>
      <c r="E72" s="573">
        <f>(UK_Travel_Abroad[[#This Row],[Trips (thousands)]]-D60)/D60</f>
        <v>4.1309124767225329</v>
      </c>
    </row>
    <row r="73" spans="1:5" ht="15.5" x14ac:dyDescent="0.35">
      <c r="A73" s="593" t="s">
        <v>1296</v>
      </c>
      <c r="B73" s="594">
        <v>32893</v>
      </c>
      <c r="C73" s="573">
        <f>(UK_Travel_Abroad[[#This Row],[Trips (thousands)]]-B61)/B61</f>
        <v>2.0595293461073387</v>
      </c>
      <c r="D73" s="594">
        <v>25699</v>
      </c>
      <c r="E73" s="573">
        <f>(UK_Travel_Abroad[[#This Row],[Trips (thousands)]]-D61)/D61</f>
        <v>4.9491770663772838</v>
      </c>
    </row>
    <row r="74" spans="1:5" ht="15.5" x14ac:dyDescent="0.35">
      <c r="A74" s="593" t="s">
        <v>1346</v>
      </c>
      <c r="B74" s="594">
        <v>38606</v>
      </c>
      <c r="C74" s="573">
        <f>(UK_Travel_Abroad[[#This Row],[Trips (thousands)]]-B62)/B62</f>
        <v>2.5869181454984669</v>
      </c>
      <c r="D74" s="594">
        <v>30095</v>
      </c>
      <c r="E74" s="573">
        <f>(UK_Travel_Abroad[[#This Row],[Trips (thousands)]]-D62)/D62</f>
        <v>5.7328217649110567</v>
      </c>
    </row>
  </sheetData>
  <hyperlinks>
    <hyperlink ref="A7" location="Contents!A1" display="&lt;&lt; link back to contents &gt;&gt;"/>
  </hyperlinks>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showGridLines="0" workbookViewId="0">
      <selection activeCell="C4" sqref="C4"/>
    </sheetView>
  </sheetViews>
  <sheetFormatPr defaultRowHeight="14.5" x14ac:dyDescent="0.35"/>
  <cols>
    <col min="1" max="1" width="13.54296875" customWidth="1"/>
    <col min="2" max="2" width="31.54296875" customWidth="1"/>
    <col min="3" max="3" width="21.81640625" customWidth="1"/>
  </cols>
  <sheetData>
    <row r="1" spans="1:11" s="359" customFormat="1" ht="36" customHeight="1" x14ac:dyDescent="0.4">
      <c r="A1" s="415" t="s">
        <v>1118</v>
      </c>
      <c r="B1" s="455"/>
      <c r="C1" s="455"/>
    </row>
    <row r="2" spans="1:11" s="378" customFormat="1" ht="26.15" customHeight="1" x14ac:dyDescent="0.35">
      <c r="A2" s="416" t="s">
        <v>1121</v>
      </c>
      <c r="B2" s="467"/>
      <c r="C2" s="467"/>
      <c r="D2" s="467"/>
      <c r="E2" s="467"/>
      <c r="F2" s="467"/>
      <c r="G2" s="467"/>
      <c r="H2" s="467"/>
      <c r="I2" s="467"/>
      <c r="J2" s="467"/>
      <c r="K2" s="467"/>
    </row>
    <row r="3" spans="1:11" s="378" customFormat="1" ht="26.15" customHeight="1" x14ac:dyDescent="0.35">
      <c r="A3" s="416" t="s">
        <v>1391</v>
      </c>
      <c r="B3" s="467"/>
      <c r="C3" s="467"/>
      <c r="D3" s="467"/>
      <c r="E3" s="467"/>
      <c r="F3" s="467"/>
      <c r="G3" s="467"/>
      <c r="H3" s="467"/>
      <c r="I3" s="467"/>
      <c r="J3" s="467"/>
      <c r="K3" s="467"/>
    </row>
    <row r="4" spans="1:11" s="378" customFormat="1" ht="26.15" customHeight="1" x14ac:dyDescent="0.35">
      <c r="A4" s="416" t="s">
        <v>1392</v>
      </c>
      <c r="B4" s="467"/>
      <c r="C4" s="467"/>
      <c r="D4" s="467"/>
      <c r="E4" s="467"/>
      <c r="F4" s="467"/>
      <c r="G4" s="467"/>
      <c r="H4" s="467"/>
      <c r="I4" s="467"/>
      <c r="J4" s="467"/>
      <c r="K4" s="467"/>
    </row>
    <row r="5" spans="1:11" s="378" customFormat="1" ht="26.15" customHeight="1" x14ac:dyDescent="0.35">
      <c r="A5" s="416" t="s">
        <v>1393</v>
      </c>
      <c r="B5" s="467"/>
      <c r="C5" s="467"/>
      <c r="D5" s="467"/>
      <c r="E5" s="467"/>
      <c r="F5" s="467"/>
      <c r="G5" s="467"/>
      <c r="H5" s="467"/>
      <c r="I5" s="467"/>
      <c r="J5" s="467"/>
      <c r="K5" s="467"/>
    </row>
    <row r="6" spans="1:11" s="378" customFormat="1" ht="26.15" customHeight="1" x14ac:dyDescent="0.35">
      <c r="A6" s="416" t="s">
        <v>1114</v>
      </c>
      <c r="B6" s="467"/>
      <c r="C6" s="467"/>
      <c r="D6" s="467"/>
      <c r="E6" s="467"/>
      <c r="F6" s="467"/>
      <c r="G6" s="467"/>
      <c r="H6" s="467"/>
      <c r="I6" s="467"/>
      <c r="J6" s="467"/>
      <c r="K6" s="467"/>
    </row>
    <row r="7" spans="1:11" s="100" customFormat="1" ht="31" customHeight="1" x14ac:dyDescent="0.3">
      <c r="A7" s="201" t="s">
        <v>97</v>
      </c>
    </row>
  </sheetData>
  <hyperlinks>
    <hyperlink ref="A7" location="Contents!A1" display="&lt;&lt; link back to contents &gt;&gt;"/>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topLeftCell="A55" workbookViewId="0">
      <selection activeCell="E73" sqref="E73:E74"/>
    </sheetView>
  </sheetViews>
  <sheetFormatPr defaultRowHeight="14.5" x14ac:dyDescent="0.35"/>
  <cols>
    <col min="1" max="1" width="66.81640625" customWidth="1"/>
    <col min="2" max="5" width="35.453125" customWidth="1"/>
  </cols>
  <sheetData>
    <row r="1" spans="1:11" s="359" customFormat="1" ht="36" customHeight="1" x14ac:dyDescent="0.4">
      <c r="A1" s="415" t="s">
        <v>1122</v>
      </c>
      <c r="B1" s="455"/>
      <c r="C1" s="455"/>
    </row>
    <row r="2" spans="1:11" s="378" customFormat="1" ht="26.15" customHeight="1" x14ac:dyDescent="0.35">
      <c r="A2" s="416" t="s">
        <v>502</v>
      </c>
      <c r="B2" s="467"/>
      <c r="C2" s="467"/>
      <c r="D2" s="467"/>
      <c r="E2" s="467"/>
      <c r="F2" s="467"/>
      <c r="G2" s="467"/>
      <c r="H2" s="467"/>
      <c r="I2" s="467"/>
      <c r="J2" s="467"/>
      <c r="K2" s="467"/>
    </row>
    <row r="3" spans="1:11" s="378" customFormat="1" ht="26.15" customHeight="1" x14ac:dyDescent="0.35">
      <c r="A3" s="416" t="s">
        <v>1391</v>
      </c>
      <c r="B3" s="467"/>
      <c r="C3" s="467"/>
      <c r="D3" s="467"/>
      <c r="E3" s="467"/>
      <c r="F3" s="467"/>
      <c r="G3" s="467"/>
      <c r="H3" s="467"/>
      <c r="I3" s="467"/>
      <c r="J3" s="467"/>
      <c r="K3" s="467"/>
    </row>
    <row r="4" spans="1:11" s="378" customFormat="1" ht="26.15" customHeight="1" x14ac:dyDescent="0.35">
      <c r="A4" s="416" t="s">
        <v>1392</v>
      </c>
      <c r="B4" s="467"/>
      <c r="C4" s="467"/>
      <c r="D4" s="467"/>
      <c r="E4" s="467"/>
      <c r="F4" s="467"/>
      <c r="G4" s="467"/>
      <c r="H4" s="467"/>
      <c r="I4" s="467"/>
      <c r="J4" s="467"/>
      <c r="K4" s="467"/>
    </row>
    <row r="5" spans="1:11" s="378" customFormat="1" ht="26.15" customHeight="1" x14ac:dyDescent="0.35">
      <c r="A5" s="416" t="s">
        <v>1393</v>
      </c>
      <c r="B5" s="467"/>
      <c r="C5" s="467"/>
      <c r="D5" s="467"/>
      <c r="E5" s="467"/>
      <c r="F5" s="467"/>
      <c r="G5" s="467"/>
      <c r="H5" s="467"/>
      <c r="I5" s="467"/>
      <c r="J5" s="467"/>
      <c r="K5" s="467"/>
    </row>
    <row r="6" spans="1:11" s="378" customFormat="1" ht="26.15" customHeight="1" x14ac:dyDescent="0.35">
      <c r="A6" s="416" t="s">
        <v>1114</v>
      </c>
      <c r="B6" s="467"/>
      <c r="C6" s="467"/>
      <c r="D6" s="467"/>
      <c r="E6" s="467"/>
      <c r="F6" s="467"/>
      <c r="G6" s="467"/>
      <c r="H6" s="467"/>
      <c r="I6" s="467"/>
      <c r="J6" s="467"/>
      <c r="K6" s="467"/>
    </row>
    <row r="7" spans="1:11" s="100" customFormat="1" ht="31" customHeight="1" x14ac:dyDescent="0.3">
      <c r="A7" s="201" t="s">
        <v>97</v>
      </c>
    </row>
    <row r="8" spans="1:11" ht="15.5" x14ac:dyDescent="0.35">
      <c r="A8" s="378" t="s">
        <v>1115</v>
      </c>
      <c r="B8" s="467" t="s">
        <v>1116</v>
      </c>
      <c r="C8" s="467" t="s">
        <v>1119</v>
      </c>
      <c r="D8" s="467" t="s">
        <v>1117</v>
      </c>
      <c r="E8" s="467" t="s">
        <v>1120</v>
      </c>
    </row>
    <row r="9" spans="1:11" ht="15.5" x14ac:dyDescent="0.35">
      <c r="A9" s="378" t="s">
        <v>695</v>
      </c>
      <c r="B9" s="572">
        <v>39127</v>
      </c>
      <c r="C9" s="572" t="s">
        <v>893</v>
      </c>
      <c r="D9" s="572">
        <v>25414</v>
      </c>
      <c r="E9" s="572" t="s">
        <v>893</v>
      </c>
    </row>
    <row r="10" spans="1:11" ht="15.5" x14ac:dyDescent="0.35">
      <c r="A10" s="378" t="s">
        <v>696</v>
      </c>
      <c r="B10" s="572">
        <v>39393</v>
      </c>
      <c r="C10" s="572" t="s">
        <v>893</v>
      </c>
      <c r="D10" s="572">
        <v>25648</v>
      </c>
      <c r="E10" s="572" t="s">
        <v>893</v>
      </c>
    </row>
    <row r="11" spans="1:11" ht="15.5" x14ac:dyDescent="0.35">
      <c r="A11" s="378" t="s">
        <v>697</v>
      </c>
      <c r="B11" s="572">
        <v>39407</v>
      </c>
      <c r="C11" s="572" t="s">
        <v>893</v>
      </c>
      <c r="D11" s="572">
        <v>25742</v>
      </c>
      <c r="E11" s="572" t="s">
        <v>893</v>
      </c>
    </row>
    <row r="12" spans="1:11" ht="15.5" x14ac:dyDescent="0.35">
      <c r="A12" s="378" t="s">
        <v>698</v>
      </c>
      <c r="B12" s="572">
        <v>39776</v>
      </c>
      <c r="C12" s="572" t="s">
        <v>893</v>
      </c>
      <c r="D12" s="572">
        <v>26042</v>
      </c>
      <c r="E12" s="572" t="s">
        <v>893</v>
      </c>
    </row>
    <row r="13" spans="1:11" ht="15.5" x14ac:dyDescent="0.35">
      <c r="A13" s="378" t="s">
        <v>699</v>
      </c>
      <c r="B13" s="572">
        <v>40448</v>
      </c>
      <c r="C13" s="572" t="s">
        <v>893</v>
      </c>
      <c r="D13" s="572">
        <v>26580</v>
      </c>
      <c r="E13" s="572" t="s">
        <v>893</v>
      </c>
    </row>
    <row r="14" spans="1:11" ht="15.5" x14ac:dyDescent="0.35">
      <c r="A14" s="378" t="s">
        <v>700</v>
      </c>
      <c r="B14" s="572">
        <v>40395</v>
      </c>
      <c r="C14" s="572" t="s">
        <v>893</v>
      </c>
      <c r="D14" s="572">
        <v>26656</v>
      </c>
      <c r="E14" s="572" t="s">
        <v>893</v>
      </c>
    </row>
    <row r="15" spans="1:11" ht="15.5" x14ac:dyDescent="0.35">
      <c r="A15" s="378" t="s">
        <v>701</v>
      </c>
      <c r="B15" s="572">
        <v>40651</v>
      </c>
      <c r="C15" s="572" t="s">
        <v>893</v>
      </c>
      <c r="D15" s="572">
        <v>26662</v>
      </c>
      <c r="E15" s="572" t="s">
        <v>893</v>
      </c>
    </row>
    <row r="16" spans="1:11" ht="15.5" x14ac:dyDescent="0.35">
      <c r="A16" s="378" t="s">
        <v>702</v>
      </c>
      <c r="B16" s="572">
        <v>41118</v>
      </c>
      <c r="C16" s="572" t="s">
        <v>893</v>
      </c>
      <c r="D16" s="572">
        <v>27319</v>
      </c>
      <c r="E16" s="572" t="s">
        <v>893</v>
      </c>
    </row>
    <row r="17" spans="1:5" ht="15.5" x14ac:dyDescent="0.35">
      <c r="A17" s="378" t="s">
        <v>703</v>
      </c>
      <c r="B17" s="572">
        <v>41517</v>
      </c>
      <c r="C17" s="572" t="s">
        <v>893</v>
      </c>
      <c r="D17" s="572">
        <v>27992</v>
      </c>
      <c r="E17" s="572" t="s">
        <v>893</v>
      </c>
    </row>
    <row r="18" spans="1:5" ht="15.5" x14ac:dyDescent="0.35">
      <c r="A18" s="378" t="s">
        <v>704</v>
      </c>
      <c r="B18" s="572">
        <v>41658</v>
      </c>
      <c r="C18" s="572" t="s">
        <v>893</v>
      </c>
      <c r="D18" s="572">
        <v>28515</v>
      </c>
      <c r="E18" s="572" t="s">
        <v>893</v>
      </c>
    </row>
    <row r="19" spans="1:5" ht="15.5" x14ac:dyDescent="0.35">
      <c r="A19" s="378" t="s">
        <v>705</v>
      </c>
      <c r="B19" s="572">
        <v>41482</v>
      </c>
      <c r="C19" s="572" t="s">
        <v>893</v>
      </c>
      <c r="D19" s="572">
        <v>28543</v>
      </c>
      <c r="E19" s="572" t="s">
        <v>893</v>
      </c>
    </row>
    <row r="20" spans="1:5" ht="15.5" x14ac:dyDescent="0.35">
      <c r="A20" s="378" t="s">
        <v>706</v>
      </c>
      <c r="B20" s="572">
        <v>41407</v>
      </c>
      <c r="C20" s="572" t="s">
        <v>893</v>
      </c>
      <c r="D20" s="572">
        <v>28663</v>
      </c>
      <c r="E20" s="572" t="s">
        <v>893</v>
      </c>
    </row>
    <row r="21" spans="1:5" ht="15.5" x14ac:dyDescent="0.35">
      <c r="A21" s="378" t="s">
        <v>707</v>
      </c>
      <c r="B21" s="572">
        <v>41080</v>
      </c>
      <c r="C21" s="573">
        <f>(UK_Travel_Abroad[[#This Row],[Trips (thousands)]]-B9)/B9</f>
        <v>1.2297134970736321</v>
      </c>
      <c r="D21" s="572">
        <v>28396</v>
      </c>
      <c r="E21" s="573">
        <f>(UK_Travel_Abroad[[#This Row],[Trips (thousands)]]-D9)/D9</f>
        <v>2.4328322971590461</v>
      </c>
    </row>
    <row r="22" spans="1:5" ht="15.5" x14ac:dyDescent="0.35">
      <c r="A22" s="378" t="s">
        <v>708</v>
      </c>
      <c r="B22" s="572">
        <v>40691</v>
      </c>
      <c r="C22" s="573">
        <f>(UK_Travel_Abroad[[#This Row],[Trips (thousands)]]-B10)/B10</f>
        <v>1.2235168684791715</v>
      </c>
      <c r="D22" s="572">
        <v>28284</v>
      </c>
      <c r="E22" s="573">
        <f>(UK_Travel_Abroad[[#This Row],[Trips (thousands)]]-D10)/D10</f>
        <v>2.4151200873362444</v>
      </c>
    </row>
    <row r="23" spans="1:5" ht="15.5" x14ac:dyDescent="0.35">
      <c r="A23" s="378" t="s">
        <v>709</v>
      </c>
      <c r="B23" s="572">
        <v>40736</v>
      </c>
      <c r="C23" s="573">
        <f>(UK_Travel_Abroad[[#This Row],[Trips (thousands)]]-B11)/B11</f>
        <v>1.2260004567716396</v>
      </c>
      <c r="D23" s="572">
        <v>28270</v>
      </c>
      <c r="E23" s="573">
        <f>(UK_Travel_Abroad[[#This Row],[Trips (thousands)]]-D11)/D11</f>
        <v>2.4076606324294927</v>
      </c>
    </row>
    <row r="24" spans="1:5" ht="15.5" x14ac:dyDescent="0.35">
      <c r="A24" s="378" t="s">
        <v>710</v>
      </c>
      <c r="B24" s="572">
        <v>40780</v>
      </c>
      <c r="C24" s="573">
        <f>(UK_Travel_Abroad[[#This Row],[Trips (thousands)]]-B12)/B12</f>
        <v>1.2098501609010459</v>
      </c>
      <c r="D24" s="572">
        <v>28515</v>
      </c>
      <c r="E24" s="573">
        <f>(UK_Travel_Abroad[[#This Row],[Trips (thousands)]]-D12)/D12</f>
        <v>2.3752783964365256</v>
      </c>
    </row>
    <row r="25" spans="1:5" ht="15.5" x14ac:dyDescent="0.35">
      <c r="A25" s="378" t="s">
        <v>711</v>
      </c>
      <c r="B25" s="572">
        <v>40453</v>
      </c>
      <c r="C25" s="573">
        <f>(UK_Travel_Abroad[[#This Row],[Trips (thousands)]]-B13)/B13</f>
        <v>1.1819867484177216</v>
      </c>
      <c r="D25" s="572">
        <v>28347</v>
      </c>
      <c r="E25" s="573">
        <f>(UK_Travel_Abroad[[#This Row],[Trips (thousands)]]-D13)/D13</f>
        <v>2.3204288939051918</v>
      </c>
    </row>
    <row r="26" spans="1:5" ht="15.5" x14ac:dyDescent="0.35">
      <c r="A26" s="378" t="s">
        <v>712</v>
      </c>
      <c r="B26" s="572">
        <v>40448</v>
      </c>
      <c r="C26" s="573">
        <f>(UK_Travel_Abroad[[#This Row],[Trips (thousands)]]-B14)/B14</f>
        <v>1.1965094689936873</v>
      </c>
      <c r="D26" s="572">
        <v>28386</v>
      </c>
      <c r="E26" s="573">
        <f>(UK_Travel_Abroad[[#This Row],[Trips (thousands)]]-D14)/D14</f>
        <v>2.3286314525810323</v>
      </c>
    </row>
    <row r="27" spans="1:5" ht="15.5" x14ac:dyDescent="0.35">
      <c r="A27" s="378" t="s">
        <v>713</v>
      </c>
      <c r="B27" s="572">
        <v>40289</v>
      </c>
      <c r="C27" s="573">
        <f>(UK_Travel_Abroad[[#This Row],[Trips (thousands)]]-B15)/B15</f>
        <v>1.1845219059801726</v>
      </c>
      <c r="D27" s="572">
        <v>28300</v>
      </c>
      <c r="E27" s="573">
        <f>(UK_Travel_Abroad[[#This Row],[Trips (thousands)]]-D15)/D15</f>
        <v>2.3306953716900458</v>
      </c>
    </row>
    <row r="28" spans="1:5" ht="15.5" x14ac:dyDescent="0.35">
      <c r="A28" s="378" t="s">
        <v>714</v>
      </c>
      <c r="B28" s="572">
        <v>40117</v>
      </c>
      <c r="C28" s="573">
        <f>(UK_Travel_Abroad[[#This Row],[Trips (thousands)]]-B16)/B16</f>
        <v>1.1698769395398609</v>
      </c>
      <c r="D28" s="572">
        <v>27643</v>
      </c>
      <c r="E28" s="573">
        <f>(UK_Travel_Abroad[[#This Row],[Trips (thousands)]]-D16)/D16</f>
        <v>2.2658955305831108</v>
      </c>
    </row>
    <row r="29" spans="1:5" ht="15.5" x14ac:dyDescent="0.35">
      <c r="A29" s="378" t="s">
        <v>715</v>
      </c>
      <c r="B29" s="572">
        <v>39990</v>
      </c>
      <c r="C29" s="573">
        <f>(UK_Travel_Abroad[[#This Row],[Trips (thousands)]]-B17)/B17</f>
        <v>1.1662210660693211</v>
      </c>
      <c r="D29" s="572">
        <v>27248</v>
      </c>
      <c r="E29" s="573">
        <f>(UK_Travel_Abroad[[#This Row],[Trips (thousands)]]-D17)/D17</f>
        <v>2.2128822520720206</v>
      </c>
    </row>
    <row r="30" spans="1:5" ht="15.5" x14ac:dyDescent="0.35">
      <c r="A30" s="593" t="s">
        <v>716</v>
      </c>
      <c r="B30" s="594">
        <v>39925</v>
      </c>
      <c r="C30" s="573">
        <f>(UK_Travel_Abroad[[#This Row],[Trips (thousands)]]-B18)/B18</f>
        <v>1.1610975082817225</v>
      </c>
      <c r="D30" s="594">
        <v>26613</v>
      </c>
      <c r="E30" s="573">
        <f>(UK_Travel_Abroad[[#This Row],[Trips (thousands)]]-D18)/D18</f>
        <v>2.1571804313519198</v>
      </c>
    </row>
    <row r="31" spans="1:5" ht="15.5" x14ac:dyDescent="0.35">
      <c r="A31" s="593" t="s">
        <v>717</v>
      </c>
      <c r="B31" s="594">
        <v>40057</v>
      </c>
      <c r="C31" s="573">
        <f>(UK_Travel_Abroad[[#This Row],[Trips (thousands)]]-B19)/B19</f>
        <v>1.1787040161997975</v>
      </c>
      <c r="D31" s="594">
        <v>26621</v>
      </c>
      <c r="E31" s="573">
        <f>(UK_Travel_Abroad[[#This Row],[Trips (thousands)]]-D19)/D19</f>
        <v>2.1663455137862173</v>
      </c>
    </row>
    <row r="32" spans="1:5" ht="15.5" x14ac:dyDescent="0.35">
      <c r="A32" s="593" t="s">
        <v>718</v>
      </c>
      <c r="B32" s="594">
        <v>39986</v>
      </c>
      <c r="C32" s="573">
        <f>(UK_Travel_Abroad[[#This Row],[Trips (thousands)]]-B20)/B20</f>
        <v>1.1882773444103654</v>
      </c>
      <c r="D32" s="594">
        <v>26375</v>
      </c>
      <c r="E32" s="573">
        <f>(UK_Travel_Abroad[[#This Row],[Trips (thousands)]]-D20)/D20</f>
        <v>2.1612182953633603</v>
      </c>
    </row>
    <row r="33" spans="1:5" ht="15.5" x14ac:dyDescent="0.35">
      <c r="A33" s="593" t="s">
        <v>719</v>
      </c>
      <c r="B33" s="594">
        <v>40281</v>
      </c>
      <c r="C33" s="573">
        <f>(UK_Travel_Abroad[[#This Row],[Trips (thousands)]]-B21)/B21</f>
        <v>1.204746835443038</v>
      </c>
      <c r="D33" s="594">
        <v>26506</v>
      </c>
      <c r="E33" s="573">
        <f>(UK_Travel_Abroad[[#This Row],[Trips (thousands)]]-D21)/D21</f>
        <v>2.1895689533737146</v>
      </c>
    </row>
    <row r="34" spans="1:5" ht="15.5" x14ac:dyDescent="0.35">
      <c r="A34" s="593" t="s">
        <v>720</v>
      </c>
      <c r="B34" s="594">
        <v>40377</v>
      </c>
      <c r="C34" s="573">
        <f>(UK_Travel_Abroad[[#This Row],[Trips (thousands)]]-B22)/B22</f>
        <v>1.2336388882062372</v>
      </c>
      <c r="D34" s="594">
        <v>26444</v>
      </c>
      <c r="E34" s="573">
        <f>(UK_Travel_Abroad[[#This Row],[Trips (thousands)]]-D22)/D22</f>
        <v>2.2134422288219486</v>
      </c>
    </row>
    <row r="35" spans="1:5" ht="15.5" x14ac:dyDescent="0.35">
      <c r="A35" s="593" t="s">
        <v>721</v>
      </c>
      <c r="B35" s="594">
        <v>40176</v>
      </c>
      <c r="C35" s="573">
        <f>(UK_Travel_Abroad[[#This Row],[Trips (thousands)]]-B23)/B23</f>
        <v>1.2426355066771406</v>
      </c>
      <c r="D35" s="594">
        <v>26350</v>
      </c>
      <c r="E35" s="573">
        <f>(UK_Travel_Abroad[[#This Row],[Trips (thousands)]]-D23)/D23</f>
        <v>2.2315528829147504</v>
      </c>
    </row>
    <row r="36" spans="1:5" ht="15.5" x14ac:dyDescent="0.35">
      <c r="A36" s="593" t="s">
        <v>722</v>
      </c>
      <c r="B36" s="594">
        <v>40065</v>
      </c>
      <c r="C36" s="573">
        <f>(UK_Travel_Abroad[[#This Row],[Trips (thousands)]]-B24)/B24</f>
        <v>1.2594163805787151</v>
      </c>
      <c r="D36" s="594">
        <v>26116</v>
      </c>
      <c r="E36" s="573">
        <f>(UK_Travel_Abroad[[#This Row],[Trips (thousands)]]-D24)/D24</f>
        <v>2.231246712256707</v>
      </c>
    </row>
    <row r="37" spans="1:5" ht="15.5" x14ac:dyDescent="0.35">
      <c r="A37" s="593" t="s">
        <v>723</v>
      </c>
      <c r="B37" s="594">
        <v>39860</v>
      </c>
      <c r="C37" s="573">
        <f>(UK_Travel_Abroad[[#This Row],[Trips (thousands)]]-B25)/B25</f>
        <v>1.2872716485798334</v>
      </c>
      <c r="D37" s="594">
        <v>25783</v>
      </c>
      <c r="E37" s="573">
        <f>(UK_Travel_Abroad[[#This Row],[Trips (thousands)]]-D25)/D25</f>
        <v>2.2640843828271069</v>
      </c>
    </row>
    <row r="38" spans="1:5" ht="15.5" x14ac:dyDescent="0.35">
      <c r="A38" s="593" t="s">
        <v>724</v>
      </c>
      <c r="B38" s="594">
        <v>39684</v>
      </c>
      <c r="C38" s="573">
        <f>(UK_Travel_Abroad[[#This Row],[Trips (thousands)]]-B26)/B26</f>
        <v>1.303006329113924</v>
      </c>
      <c r="D38" s="594">
        <v>25745</v>
      </c>
      <c r="E38" s="573">
        <f>(UK_Travel_Abroad[[#This Row],[Trips (thousands)]]-D26)/D26</f>
        <v>2.281617698865638</v>
      </c>
    </row>
    <row r="39" spans="1:5" ht="15.5" x14ac:dyDescent="0.35">
      <c r="A39" s="593" t="s">
        <v>725</v>
      </c>
      <c r="B39" s="594">
        <v>39908</v>
      </c>
      <c r="C39" s="573">
        <f>(UK_Travel_Abroad[[#This Row],[Trips (thousands)]]-B27)/B27</f>
        <v>1.3145523592047457</v>
      </c>
      <c r="D39" s="594">
        <v>26074</v>
      </c>
      <c r="E39" s="573">
        <f>(UK_Travel_Abroad[[#This Row],[Trips (thousands)]]-D27)/D27</f>
        <v>2.2950883392226147</v>
      </c>
    </row>
    <row r="40" spans="1:5" ht="15.5" x14ac:dyDescent="0.35">
      <c r="A40" s="593" t="s">
        <v>726</v>
      </c>
      <c r="B40" s="594">
        <v>39891</v>
      </c>
      <c r="C40" s="573">
        <f>(UK_Travel_Abroad[[#This Row],[Trips (thousands)]]-B28)/B28</f>
        <v>1.322008126230775</v>
      </c>
      <c r="D40" s="594">
        <v>26300</v>
      </c>
      <c r="E40" s="573">
        <f>(UK_Travel_Abroad[[#This Row],[Trips (thousands)]]-D28)/D28</f>
        <v>2.3698223781789243</v>
      </c>
    </row>
    <row r="41" spans="1:5" ht="15.5" x14ac:dyDescent="0.35">
      <c r="A41" s="593" t="s">
        <v>727</v>
      </c>
      <c r="B41" s="594">
        <v>40183</v>
      </c>
      <c r="C41" s="573">
        <f>(UK_Travel_Abroad[[#This Row],[Trips (thousands)]]-B29)/B29</f>
        <v>1.3317579394848713</v>
      </c>
      <c r="D41" s="594">
        <v>26551</v>
      </c>
      <c r="E41" s="573">
        <f>(UK_Travel_Abroad[[#This Row],[Trips (thousands)]]-D29)/D29</f>
        <v>2.4221594245449207</v>
      </c>
    </row>
    <row r="42" spans="1:5" ht="15.5" x14ac:dyDescent="0.35">
      <c r="A42" s="593" t="s">
        <v>728</v>
      </c>
      <c r="B42" s="594">
        <v>40238</v>
      </c>
      <c r="C42" s="573">
        <f>(UK_Travel_Abroad[[#This Row],[Trips (thousands)]]-B30)/B30</f>
        <v>1.3375829680651221</v>
      </c>
      <c r="D42" s="594">
        <v>26866</v>
      </c>
      <c r="E42" s="573">
        <f>(UK_Travel_Abroad[[#This Row],[Trips (thousands)]]-D30)/D30</f>
        <v>2.5068575508210271</v>
      </c>
    </row>
    <row r="43" spans="1:5" ht="15.5" x14ac:dyDescent="0.35">
      <c r="A43" s="593" t="s">
        <v>729</v>
      </c>
      <c r="B43" s="594">
        <v>40478</v>
      </c>
      <c r="C43" s="573">
        <f>(UK_Travel_Abroad[[#This Row],[Trips (thousands)]]-B31)/B31</f>
        <v>1.3243627830341762</v>
      </c>
      <c r="D43" s="594">
        <v>27299</v>
      </c>
      <c r="E43" s="573">
        <f>(UK_Travel_Abroad[[#This Row],[Trips (thousands)]]-D31)/D31</f>
        <v>2.4975019721272678</v>
      </c>
    </row>
    <row r="44" spans="1:5" ht="15.5" x14ac:dyDescent="0.35">
      <c r="A44" s="593" t="s">
        <v>730</v>
      </c>
      <c r="B44" s="594">
        <v>40487</v>
      </c>
      <c r="C44" s="573">
        <f>(UK_Travel_Abroad[[#This Row],[Trips (thousands)]]-B32)/B32</f>
        <v>1.3280648226879408</v>
      </c>
      <c r="D44" s="594">
        <v>27670</v>
      </c>
      <c r="E44" s="573">
        <f>(UK_Travel_Abroad[[#This Row],[Trips (thousands)]]-D32)/D32</f>
        <v>2.5294786729857819</v>
      </c>
    </row>
    <row r="45" spans="1:5" ht="15.5" x14ac:dyDescent="0.35">
      <c r="A45" s="593" t="s">
        <v>731</v>
      </c>
      <c r="B45" s="594">
        <v>40857</v>
      </c>
      <c r="C45" s="573">
        <f>(UK_Travel_Abroad[[#This Row],[Trips (thousands)]]-B33)/B33</f>
        <v>1.3109158163898613</v>
      </c>
      <c r="D45" s="594">
        <v>28447</v>
      </c>
      <c r="E45" s="573">
        <f>(UK_Travel_Abroad[[#This Row],[Trips (thousands)]]-D33)/D33</f>
        <v>2.5118841017128197</v>
      </c>
    </row>
    <row r="46" spans="1:5" ht="15.5" x14ac:dyDescent="0.35">
      <c r="A46" s="593" t="s">
        <v>732</v>
      </c>
      <c r="B46" s="594">
        <v>41063</v>
      </c>
      <c r="C46" s="573">
        <f>(UK_Travel_Abroad[[#This Row],[Trips (thousands)]]-B34)/B34</f>
        <v>1.2873418035019937</v>
      </c>
      <c r="D46" s="594">
        <v>28827</v>
      </c>
      <c r="E46" s="573">
        <f>(UK_Travel_Abroad[[#This Row],[Trips (thousands)]]-D34)/D34</f>
        <v>2.4925124792013311</v>
      </c>
    </row>
    <row r="47" spans="1:5" ht="15.5" x14ac:dyDescent="0.35">
      <c r="A47" s="593" t="s">
        <v>733</v>
      </c>
      <c r="B47" s="594">
        <v>41203</v>
      </c>
      <c r="C47" s="573">
        <f>(UK_Travel_Abroad[[#This Row],[Trips (thousands)]]-B35)/B35</f>
        <v>1.291168857029072</v>
      </c>
      <c r="D47" s="594">
        <v>29047</v>
      </c>
      <c r="E47" s="573">
        <f>(UK_Travel_Abroad[[#This Row],[Trips (thousands)]]-D35)/D35</f>
        <v>2.4933586337760909</v>
      </c>
    </row>
    <row r="48" spans="1:5" ht="15.5" x14ac:dyDescent="0.35">
      <c r="A48" s="593" t="s">
        <v>734</v>
      </c>
      <c r="B48" s="594">
        <v>39520</v>
      </c>
      <c r="C48" s="573">
        <f>(UK_Travel_Abroad[[#This Row],[Trips (thousands)]]-B36)/B36</f>
        <v>1.2167977037314364</v>
      </c>
      <c r="D48" s="594">
        <v>27987</v>
      </c>
      <c r="E48" s="573">
        <f>(UK_Travel_Abroad[[#This Row],[Trips (thousands)]]-D36)/D36</f>
        <v>2.400827079185174</v>
      </c>
    </row>
    <row r="49" spans="1:5" ht="15.5" x14ac:dyDescent="0.35">
      <c r="A49" s="593" t="s">
        <v>735</v>
      </c>
      <c r="B49" s="594">
        <v>36416</v>
      </c>
      <c r="C49" s="573">
        <f>(UK_Travel_Abroad[[#This Row],[Trips (thousands)]]-B37)/B37</f>
        <v>1.0228048168590065</v>
      </c>
      <c r="D49" s="594">
        <v>26245</v>
      </c>
      <c r="E49" s="573">
        <f>(UK_Travel_Abroad[[#This Row],[Trips (thousands)]]-D37)/D37</f>
        <v>2.1272156071830275</v>
      </c>
    </row>
    <row r="50" spans="1:5" ht="15.5" x14ac:dyDescent="0.35">
      <c r="A50" s="593" t="s">
        <v>736</v>
      </c>
      <c r="B50" s="594">
        <v>33105</v>
      </c>
      <c r="C50" s="573">
        <f>(UK_Travel_Abroad[[#This Row],[Trips (thousands)]]-B38)/B38</f>
        <v>0.83136780566475155</v>
      </c>
      <c r="D50" s="594">
        <v>23973</v>
      </c>
      <c r="E50" s="573">
        <f>(UK_Travel_Abroad[[#This Row],[Trips (thousands)]]-D38)/D38</f>
        <v>1.8229170712759759</v>
      </c>
    </row>
    <row r="51" spans="1:5" ht="15.5" x14ac:dyDescent="0.35">
      <c r="A51" s="593" t="s">
        <v>737</v>
      </c>
      <c r="B51" s="594">
        <v>29554</v>
      </c>
      <c r="C51" s="573">
        <f>(UK_Travel_Abroad[[#This Row],[Trips (thousands)]]-B39)/B39</f>
        <v>0.60358825298185825</v>
      </c>
      <c r="D51" s="594">
        <v>21309</v>
      </c>
      <c r="E51" s="573">
        <f>(UK_Travel_Abroad[[#This Row],[Trips (thousands)]]-D39)/D39</f>
        <v>1.4543990181790289</v>
      </c>
    </row>
    <row r="52" spans="1:5" ht="15.5" x14ac:dyDescent="0.35">
      <c r="A52" s="593" t="s">
        <v>738</v>
      </c>
      <c r="B52" s="594">
        <v>26032</v>
      </c>
      <c r="C52" s="573">
        <f>(UK_Travel_Abroad[[#This Row],[Trips (thousands)]]-B40)/B40</f>
        <v>0.42159885688501164</v>
      </c>
      <c r="D52" s="594">
        <v>18288</v>
      </c>
      <c r="E52" s="573">
        <f>(UK_Travel_Abroad[[#This Row],[Trips (thousands)]]-D40)/D40</f>
        <v>1.156235741444867</v>
      </c>
    </row>
    <row r="53" spans="1:5" ht="15.5" x14ac:dyDescent="0.35">
      <c r="A53" s="593" t="s">
        <v>739</v>
      </c>
      <c r="B53" s="594">
        <v>22607</v>
      </c>
      <c r="C53" s="573">
        <f>(UK_Travel_Abroad[[#This Row],[Trips (thousands)]]-B41)/B41</f>
        <v>0.1905532190229699</v>
      </c>
      <c r="D53" s="594">
        <v>15297</v>
      </c>
      <c r="E53" s="573">
        <f>(UK_Travel_Abroad[[#This Row],[Trips (thousands)]]-D41)/D41</f>
        <v>0.80181537418552973</v>
      </c>
    </row>
    <row r="54" spans="1:5" ht="15.5" x14ac:dyDescent="0.35">
      <c r="A54" s="593" t="s">
        <v>740</v>
      </c>
      <c r="B54" s="594">
        <v>20011</v>
      </c>
      <c r="C54" s="573">
        <f>(UK_Travel_Abroad[[#This Row],[Trips (thousands)]]-B42)/B42</f>
        <v>-1.2674586212038372E-3</v>
      </c>
      <c r="D54" s="594">
        <v>13152</v>
      </c>
      <c r="E54" s="573">
        <f>(UK_Travel_Abroad[[#This Row],[Trips (thousands)]]-D42)/D42</f>
        <v>0.4958311620635748</v>
      </c>
    </row>
    <row r="55" spans="1:5" ht="15.5" x14ac:dyDescent="0.35">
      <c r="A55" s="593" t="s">
        <v>741</v>
      </c>
      <c r="B55" s="594">
        <v>16850</v>
      </c>
      <c r="C55" s="573">
        <f>(UK_Travel_Abroad[[#This Row],[Trips (thousands)]]-B43)/B43</f>
        <v>-0.18172834626216711</v>
      </c>
      <c r="D55" s="594">
        <v>10777</v>
      </c>
      <c r="E55" s="573">
        <f>(UK_Travel_Abroad[[#This Row],[Trips (thousands)]]-D43)/D43</f>
        <v>0.2133045166489615</v>
      </c>
    </row>
    <row r="56" spans="1:5" ht="15.5" x14ac:dyDescent="0.35">
      <c r="A56" s="593" t="s">
        <v>742</v>
      </c>
      <c r="B56" s="594">
        <v>14087</v>
      </c>
      <c r="C56" s="573">
        <f>(UK_Travel_Abroad[[#This Row],[Trips (thousands)]]-B44)/B44</f>
        <v>-0.30599945661570382</v>
      </c>
      <c r="D56" s="594">
        <v>8732</v>
      </c>
      <c r="E56" s="573">
        <f>(UK_Travel_Abroad[[#This Row],[Trips (thousands)]]-D44)/D44</f>
        <v>1.5468015901698591E-2</v>
      </c>
    </row>
    <row r="57" spans="1:5" ht="15.5" x14ac:dyDescent="0.35">
      <c r="A57" s="593" t="s">
        <v>743</v>
      </c>
      <c r="B57" s="594">
        <v>11100</v>
      </c>
      <c r="C57" s="573">
        <f>(UK_Travel_Abroad[[#This Row],[Trips (thousands)]]-B45)/B45</f>
        <v>-0.41681963922950782</v>
      </c>
      <c r="D57" s="594">
        <v>6209</v>
      </c>
      <c r="E57" s="573">
        <f>(UK_Travel_Abroad[[#This Row],[Trips (thousands)]]-D45)/D45</f>
        <v>-0.16240728372060323</v>
      </c>
    </row>
    <row r="58" spans="1:5" ht="15.5" x14ac:dyDescent="0.35">
      <c r="A58" s="593" t="s">
        <v>744</v>
      </c>
      <c r="B58" s="594">
        <v>8129</v>
      </c>
      <c r="C58" s="573">
        <f>(UK_Travel_Abroad[[#This Row],[Trips (thousands)]]-B46)/B46</f>
        <v>-0.5486934710079634</v>
      </c>
      <c r="D58" s="594">
        <v>4259</v>
      </c>
      <c r="E58" s="573">
        <f>(UK_Travel_Abroad[[#This Row],[Trips (thousands)]]-D46)/D46</f>
        <v>-0.35713046796406145</v>
      </c>
    </row>
    <row r="59" spans="1:5" ht="15.5" x14ac:dyDescent="0.35">
      <c r="A59" s="593" t="s">
        <v>745</v>
      </c>
      <c r="B59" s="594">
        <v>5686</v>
      </c>
      <c r="C59" s="573">
        <f>(UK_Travel_Abroad[[#This Row],[Trips (thousands)]]-B47)/B47</f>
        <v>-0.67012110768633348</v>
      </c>
      <c r="D59" s="594">
        <v>2803</v>
      </c>
      <c r="E59" s="573">
        <f>(UK_Travel_Abroad[[#This Row],[Trips (thousands)]]-D47)/D47</f>
        <v>-0.53206871621854235</v>
      </c>
    </row>
    <row r="60" spans="1:5" ht="15.5" x14ac:dyDescent="0.35">
      <c r="A60" s="593" t="s">
        <v>746</v>
      </c>
      <c r="B60" s="594">
        <v>4301</v>
      </c>
      <c r="C60" s="573">
        <f>(UK_Travel_Abroad[[#This Row],[Trips (thousands)]]-B48)/B48</f>
        <v>-0.728997975708502</v>
      </c>
      <c r="D60" s="594">
        <v>2112</v>
      </c>
      <c r="E60" s="573">
        <f>(UK_Travel_Abroad[[#This Row],[Trips (thousands)]]-D48)/D48</f>
        <v>-0.61732232822381816</v>
      </c>
    </row>
    <row r="61" spans="1:5" ht="15.5" x14ac:dyDescent="0.35">
      <c r="A61" s="593" t="s">
        <v>747</v>
      </c>
      <c r="B61" s="594">
        <v>4271</v>
      </c>
      <c r="C61" s="573">
        <f>(UK_Travel_Abroad[[#This Row],[Trips (thousands)]]-B49)/B49</f>
        <v>-0.70477262741652025</v>
      </c>
      <c r="D61" s="594">
        <v>2117</v>
      </c>
      <c r="E61" s="573">
        <f>(UK_Travel_Abroad[[#This Row],[Trips (thousands)]]-D49)/D49</f>
        <v>-0.5903600685844923</v>
      </c>
    </row>
    <row r="62" spans="1:5" ht="15.5" x14ac:dyDescent="0.35">
      <c r="A62" s="593" t="s">
        <v>748</v>
      </c>
      <c r="B62" s="594">
        <v>4230</v>
      </c>
      <c r="C62" s="573">
        <f>(UK_Travel_Abroad[[#This Row],[Trips (thousands)]]-B50)/B50</f>
        <v>-0.67488294819513672</v>
      </c>
      <c r="D62" s="594">
        <v>2176</v>
      </c>
      <c r="E62" s="573">
        <f>(UK_Travel_Abroad[[#This Row],[Trips (thousands)]]-D50)/D50</f>
        <v>-0.5510365828223418</v>
      </c>
    </row>
    <row r="63" spans="1:5" ht="15.5" x14ac:dyDescent="0.35">
      <c r="A63" s="593" t="s">
        <v>1078</v>
      </c>
      <c r="B63" s="594">
        <v>4180</v>
      </c>
      <c r="C63" s="573">
        <f>(UK_Travel_Abroad[[#This Row],[Trips (thousands)]]-B51)/B51</f>
        <v>-0.63554848751438042</v>
      </c>
      <c r="D63" s="594">
        <v>2280</v>
      </c>
      <c r="E63" s="573">
        <f>(UK_Travel_Abroad[[#This Row],[Trips (thousands)]]-D51)/D51</f>
        <v>-0.4945328265052325</v>
      </c>
    </row>
    <row r="64" spans="1:5" ht="15.5" x14ac:dyDescent="0.35">
      <c r="A64" s="593" t="s">
        <v>762</v>
      </c>
      <c r="B64" s="594">
        <v>3878</v>
      </c>
      <c r="C64" s="573">
        <f>(UK_Travel_Abroad[[#This Row],[Trips (thousands)]]-B52)/B52</f>
        <v>-0.58347418561770126</v>
      </c>
      <c r="D64" s="594">
        <v>2644</v>
      </c>
      <c r="E64" s="573">
        <f>(UK_Travel_Abroad[[#This Row],[Trips (thousands)]]-D52)/D52</f>
        <v>-0.4070975503062117</v>
      </c>
    </row>
    <row r="65" spans="1:5" ht="15.5" x14ac:dyDescent="0.35">
      <c r="A65" s="593" t="s">
        <v>775</v>
      </c>
      <c r="B65" s="594">
        <v>3644</v>
      </c>
      <c r="C65" s="573">
        <f>(UK_Travel_Abroad[[#This Row],[Trips (thousands)]]-B53)/B53</f>
        <v>-0.50776308223116728</v>
      </c>
      <c r="D65" s="594">
        <v>2751</v>
      </c>
      <c r="E65" s="573">
        <f>(UK_Travel_Abroad[[#This Row],[Trips (thousands)]]-D53)/D53</f>
        <v>-0.27253709877753807</v>
      </c>
    </row>
    <row r="66" spans="1:5" ht="15.5" x14ac:dyDescent="0.35">
      <c r="A66" s="593" t="s">
        <v>1074</v>
      </c>
      <c r="B66" s="594">
        <v>3897</v>
      </c>
      <c r="C66" s="573">
        <f>(UK_Travel_Abroad[[#This Row],[Trips (thousands)]]-B54)/B54</f>
        <v>-0.36589875568437358</v>
      </c>
      <c r="D66" s="594">
        <v>3019</v>
      </c>
      <c r="E66" s="573">
        <f>(UK_Travel_Abroad[[#This Row],[Trips (thousands)]]-D54)/D54</f>
        <v>-3.5203771289537715E-2</v>
      </c>
    </row>
    <row r="67" spans="1:5" ht="15.5" x14ac:dyDescent="0.35">
      <c r="A67" s="593" t="s">
        <v>1075</v>
      </c>
      <c r="B67" s="594">
        <v>4430</v>
      </c>
      <c r="C67" s="573">
        <f>(UK_Travel_Abroad[[#This Row],[Trips (thousands)]]-B55)/B55</f>
        <v>-0.134540059347181</v>
      </c>
      <c r="D67" s="594">
        <v>3616</v>
      </c>
      <c r="E67" s="573">
        <f>(UK_Travel_Abroad[[#This Row],[Trips (thousands)]]-D55)/D55</f>
        <v>0.35315950635612881</v>
      </c>
    </row>
    <row r="68" spans="1:5" ht="15.5" x14ac:dyDescent="0.35">
      <c r="A68" s="593" t="s">
        <v>1110</v>
      </c>
      <c r="B68" s="594">
        <v>5682</v>
      </c>
      <c r="C68" s="573">
        <f>(UK_Travel_Abroad[[#This Row],[Trips (thousands)]]-B56)/B56</f>
        <v>0.1895364520479875</v>
      </c>
      <c r="D68" s="594">
        <v>4646</v>
      </c>
      <c r="E68" s="573">
        <f>(UK_Travel_Abroad[[#This Row],[Trips (thousands)]]-D56)/D56</f>
        <v>0.91903344021988087</v>
      </c>
    </row>
    <row r="69" spans="1:5" ht="15.5" x14ac:dyDescent="0.35">
      <c r="A69" s="593" t="s">
        <v>1111</v>
      </c>
      <c r="B69" s="594">
        <v>6263</v>
      </c>
      <c r="C69" s="573">
        <f>(UK_Travel_Abroad[[#This Row],[Trips (thousands)]]-B57)/B57</f>
        <v>0.69783783783783782</v>
      </c>
      <c r="D69" s="594">
        <v>5446</v>
      </c>
      <c r="E69" s="573">
        <f>(UK_Travel_Abroad[[#This Row],[Trips (thousands)]]-D57)/D57</f>
        <v>2.0352713802544695</v>
      </c>
    </row>
    <row r="70" spans="1:5" ht="15.5" x14ac:dyDescent="0.35">
      <c r="A70" s="593" t="s">
        <v>1179</v>
      </c>
      <c r="B70" s="594">
        <v>7018</v>
      </c>
      <c r="C70" s="573">
        <f>(UK_Travel_Abroad[[#This Row],[Trips (thousands)]]-B58)/B58</f>
        <v>1.6131135441013655</v>
      </c>
      <c r="D70" s="594">
        <v>5990</v>
      </c>
      <c r="E70" s="573">
        <f>(UK_Travel_Abroad[[#This Row],[Trips (thousands)]]-D58)/D58</f>
        <v>3.9875557642639117</v>
      </c>
    </row>
    <row r="71" spans="1:5" ht="15.5" x14ac:dyDescent="0.35">
      <c r="A71" s="593" t="s">
        <v>1184</v>
      </c>
      <c r="B71" s="594">
        <v>7999</v>
      </c>
      <c r="C71" s="573">
        <f>(UK_Travel_Abroad[[#This Row],[Trips (thousands)]]-B59)/B59</f>
        <v>3.2050650721069291</v>
      </c>
      <c r="D71" s="594">
        <v>6648</v>
      </c>
      <c r="E71" s="573">
        <f>(UK_Travel_Abroad[[#This Row],[Trips (thousands)]]-D59)/D59</f>
        <v>7.5301462718515877</v>
      </c>
    </row>
    <row r="72" spans="1:5" ht="15.5" x14ac:dyDescent="0.35">
      <c r="A72" s="593" t="s">
        <v>1185</v>
      </c>
      <c r="B72" s="594">
        <v>9788</v>
      </c>
      <c r="C72" s="573">
        <f>(UK_Travel_Abroad[[#This Row],[Trips (thousands)]]-B60)/B60</f>
        <v>5.4061846082306442</v>
      </c>
      <c r="D72" s="594">
        <v>7859</v>
      </c>
      <c r="E72" s="573">
        <f>(UK_Travel_Abroad[[#This Row],[Trips (thousands)]]-D60)/D60</f>
        <v>12.045928030303031</v>
      </c>
    </row>
    <row r="73" spans="1:5" ht="15.5" x14ac:dyDescent="0.35">
      <c r="A73" s="593" t="s">
        <v>1296</v>
      </c>
      <c r="B73" s="594">
        <v>11873</v>
      </c>
      <c r="C73" s="573">
        <f>(UK_Travel_Abroad[[#This Row],[Trips (thousands)]]-B61)/B61</f>
        <v>6.701475064387731</v>
      </c>
      <c r="D73" s="594">
        <v>9432</v>
      </c>
      <c r="E73" s="573">
        <f>(UK_Travel_Abroad[[#This Row],[Trips (thousands)]]-D61)/D61</f>
        <v>14.5375531412376</v>
      </c>
    </row>
    <row r="74" spans="1:5" ht="15.5" x14ac:dyDescent="0.35">
      <c r="A74" s="593" t="s">
        <v>1346</v>
      </c>
      <c r="B74" s="594">
        <v>14517</v>
      </c>
      <c r="C74" s="573">
        <f>(UK_Travel_Abroad[[#This Row],[Trips (thousands)]]-B62)/B62</f>
        <v>8.1267139479905435</v>
      </c>
      <c r="D74" s="594">
        <v>11408</v>
      </c>
      <c r="E74" s="573">
        <f>(UK_Travel_Abroad[[#This Row],[Trips (thousands)]]-D62)/D62</f>
        <v>16.741727941176471</v>
      </c>
    </row>
  </sheetData>
  <hyperlinks>
    <hyperlink ref="A7" location="Contents!A1" display="&lt;&lt; link back to contents &gt;&gt;"/>
  </hyperlinks>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showGridLines="0" topLeftCell="A10" workbookViewId="0">
      <selection activeCell="A3" sqref="A3:A5"/>
    </sheetView>
  </sheetViews>
  <sheetFormatPr defaultRowHeight="14.5" x14ac:dyDescent="0.35"/>
  <cols>
    <col min="1" max="1" width="13.54296875" customWidth="1"/>
    <col min="2" max="5" width="35.453125" customWidth="1"/>
  </cols>
  <sheetData>
    <row r="1" spans="1:11" s="359" customFormat="1" ht="36" customHeight="1" x14ac:dyDescent="0.4">
      <c r="A1" s="415" t="s">
        <v>1122</v>
      </c>
      <c r="B1" s="455"/>
      <c r="C1" s="455"/>
    </row>
    <row r="2" spans="1:11" s="378" customFormat="1" ht="26.15" customHeight="1" x14ac:dyDescent="0.35">
      <c r="A2" s="416" t="s">
        <v>1123</v>
      </c>
      <c r="B2" s="467"/>
      <c r="C2" s="467"/>
      <c r="D2" s="467"/>
      <c r="E2" s="467"/>
      <c r="F2" s="467"/>
      <c r="G2" s="467"/>
      <c r="H2" s="467"/>
      <c r="I2" s="467"/>
      <c r="J2" s="467"/>
      <c r="K2" s="467"/>
    </row>
    <row r="3" spans="1:11" s="378" customFormat="1" ht="26.15" customHeight="1" x14ac:dyDescent="0.35">
      <c r="A3" s="416" t="s">
        <v>1391</v>
      </c>
      <c r="B3" s="467"/>
      <c r="C3" s="467"/>
      <c r="D3" s="467"/>
      <c r="E3" s="467"/>
      <c r="F3" s="467"/>
      <c r="G3" s="467"/>
      <c r="H3" s="467"/>
      <c r="I3" s="467"/>
      <c r="J3" s="467"/>
      <c r="K3" s="467"/>
    </row>
    <row r="4" spans="1:11" s="378" customFormat="1" ht="26.15" customHeight="1" x14ac:dyDescent="0.35">
      <c r="A4" s="416" t="s">
        <v>1392</v>
      </c>
      <c r="B4" s="467"/>
      <c r="C4" s="467"/>
      <c r="D4" s="467"/>
      <c r="E4" s="467"/>
      <c r="F4" s="467"/>
      <c r="G4" s="467"/>
      <c r="H4" s="467"/>
      <c r="I4" s="467"/>
      <c r="J4" s="467"/>
      <c r="K4" s="467"/>
    </row>
    <row r="5" spans="1:11" s="378" customFormat="1" ht="26.15" customHeight="1" x14ac:dyDescent="0.35">
      <c r="A5" s="416" t="s">
        <v>1393</v>
      </c>
      <c r="B5" s="467"/>
      <c r="C5" s="467"/>
      <c r="D5" s="467"/>
      <c r="E5" s="467"/>
      <c r="F5" s="467"/>
      <c r="G5" s="467"/>
      <c r="H5" s="467"/>
      <c r="I5" s="467"/>
      <c r="J5" s="467"/>
      <c r="K5" s="467"/>
    </row>
    <row r="6" spans="1:11" s="378" customFormat="1" ht="26.15" customHeight="1" x14ac:dyDescent="0.35">
      <c r="A6" s="416" t="s">
        <v>1114</v>
      </c>
      <c r="B6" s="467"/>
      <c r="C6" s="467"/>
      <c r="D6" s="467"/>
      <c r="E6" s="467"/>
      <c r="F6" s="467"/>
      <c r="G6" s="467"/>
      <c r="H6" s="467"/>
      <c r="I6" s="467"/>
      <c r="J6" s="467"/>
      <c r="K6" s="467"/>
    </row>
    <row r="7" spans="1:11" s="100" customFormat="1" ht="31" customHeight="1" x14ac:dyDescent="0.3">
      <c r="A7" s="201" t="s">
        <v>97</v>
      </c>
    </row>
  </sheetData>
  <hyperlinks>
    <hyperlink ref="A7" location="Contents!A1" display="&lt;&lt; link back to contents &gt;&g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3"/>
  <sheetViews>
    <sheetView workbookViewId="0">
      <selection activeCell="F1" sqref="F1"/>
    </sheetView>
  </sheetViews>
  <sheetFormatPr defaultColWidth="8.7265625" defaultRowHeight="14.5" x14ac:dyDescent="0.35"/>
  <cols>
    <col min="1" max="1" width="43.1796875" style="103" customWidth="1"/>
    <col min="2" max="5" width="9.81640625" style="103" bestFit="1" customWidth="1"/>
    <col min="6" max="6" width="11.453125" style="103" customWidth="1"/>
    <col min="7" max="7" width="11.54296875" style="113" customWidth="1"/>
    <col min="8" max="16384" width="8.7265625" style="103"/>
  </cols>
  <sheetData>
    <row r="1" spans="1:125" s="100" customFormat="1" ht="28.5" customHeight="1" thickBot="1" x14ac:dyDescent="0.4">
      <c r="A1" s="255" t="s">
        <v>1395</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502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276</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35">
      <c r="A4" s="6" t="s">
        <v>529</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12" customFormat="1" ht="30" customHeight="1" x14ac:dyDescent="0.35">
      <c r="A5" s="104" t="s">
        <v>97</v>
      </c>
      <c r="B5" s="7"/>
      <c r="C5" s="7"/>
      <c r="D5" s="7"/>
      <c r="E5" s="7"/>
      <c r="F5" s="7"/>
      <c r="G5" s="7"/>
      <c r="H5" s="7"/>
      <c r="I5" s="7"/>
      <c r="J5" s="7"/>
      <c r="K5" s="7"/>
      <c r="L5" s="138"/>
      <c r="M5" s="138"/>
      <c r="N5" s="134"/>
      <c r="O5" s="134"/>
      <c r="P5" s="134"/>
      <c r="Q5" s="134"/>
      <c r="R5" s="134"/>
      <c r="S5" s="134"/>
      <c r="T5" s="134"/>
      <c r="U5" s="134"/>
    </row>
    <row r="6" spans="1:125" ht="42.5" x14ac:dyDescent="0.35">
      <c r="A6" s="154" t="s">
        <v>325</v>
      </c>
      <c r="B6" s="89" t="s">
        <v>557</v>
      </c>
      <c r="C6" s="89" t="s">
        <v>559</v>
      </c>
      <c r="D6" s="89" t="s">
        <v>462</v>
      </c>
      <c r="E6" s="89" t="s">
        <v>464</v>
      </c>
      <c r="F6" s="89" t="s">
        <v>1068</v>
      </c>
      <c r="G6" s="300" t="s">
        <v>1394</v>
      </c>
      <c r="H6" s="113"/>
    </row>
    <row r="7" spans="1:125" x14ac:dyDescent="0.35">
      <c r="A7" s="301" t="s">
        <v>273</v>
      </c>
      <c r="B7" s="116">
        <v>691501</v>
      </c>
      <c r="C7" s="116">
        <v>717105</v>
      </c>
      <c r="D7" s="116">
        <v>744457</v>
      </c>
      <c r="E7" s="116">
        <v>773959</v>
      </c>
      <c r="F7" s="116">
        <v>780798</v>
      </c>
      <c r="G7" s="160">
        <f>(employee_jobs_tourism[[#This Row],[2021]]-employee_jobs_tourism[[#This Row],[2019]])/employee_jobs_tourism[[#This Row],[2019]]</f>
        <v>8.8363853899237552E-3</v>
      </c>
      <c r="H7" s="113"/>
    </row>
    <row r="8" spans="1:125" x14ac:dyDescent="0.35">
      <c r="A8" s="302" t="s">
        <v>274</v>
      </c>
      <c r="B8" s="125">
        <v>8.3935572831948177E-2</v>
      </c>
      <c r="C8" s="125">
        <v>8.5431003827891316E-2</v>
      </c>
      <c r="D8" s="125">
        <v>8.7118530687467513E-2</v>
      </c>
      <c r="E8" s="125">
        <v>9.1481590110070427E-2</v>
      </c>
      <c r="F8" s="125">
        <f>F9/F7</f>
        <v>8.379247897663672E-2</v>
      </c>
      <c r="G8" s="306">
        <f>employee_jobs_tourism[[#This Row],[2021]]-employee_jobs_tourism[[#This Row],[2019]]</f>
        <v>-7.689111133433707E-3</v>
      </c>
      <c r="H8" s="113"/>
    </row>
    <row r="9" spans="1:125" x14ac:dyDescent="0.35">
      <c r="A9" s="303" t="s">
        <v>275</v>
      </c>
      <c r="B9" s="115">
        <v>58041.532548864998</v>
      </c>
      <c r="C9" s="118">
        <v>61263</v>
      </c>
      <c r="D9" s="119">
        <v>64856</v>
      </c>
      <c r="E9" s="115">
        <v>70803</v>
      </c>
      <c r="F9" s="115">
        <v>65425</v>
      </c>
      <c r="G9" s="84">
        <f>(employee_jobs_tourism[[#This Row],[2021]]-employee_jobs_tourism[[#This Row],[2019]])/employee_jobs_tourism[[#This Row],[2019]]</f>
        <v>-7.5957233450560005E-2</v>
      </c>
      <c r="H9" s="113"/>
    </row>
    <row r="10" spans="1:125" x14ac:dyDescent="0.35">
      <c r="A10" s="199" t="s">
        <v>572</v>
      </c>
      <c r="B10" s="116">
        <v>10056.927000000003</v>
      </c>
      <c r="C10" s="122">
        <v>10233</v>
      </c>
      <c r="D10" s="123">
        <v>10548</v>
      </c>
      <c r="E10" s="116">
        <v>10829</v>
      </c>
      <c r="F10" s="116">
        <v>11070</v>
      </c>
      <c r="G10" s="160">
        <f>(employee_jobs_tourism[[#This Row],[2021]]-employee_jobs_tourism[[#This Row],[2019]])/employee_jobs_tourism[[#This Row],[2019]]</f>
        <v>2.2255055868501246E-2</v>
      </c>
      <c r="H10" s="113"/>
    </row>
    <row r="11" spans="1:125" x14ac:dyDescent="0.35">
      <c r="A11" s="199" t="s">
        <v>592</v>
      </c>
      <c r="B11" s="116">
        <v>32948.099699999984</v>
      </c>
      <c r="C11" s="122">
        <v>35537</v>
      </c>
      <c r="D11" s="123">
        <v>38445</v>
      </c>
      <c r="E11" s="116">
        <v>41819</v>
      </c>
      <c r="F11" s="116">
        <v>39246</v>
      </c>
      <c r="G11" s="160">
        <f>(employee_jobs_tourism[[#This Row],[2021]]-employee_jobs_tourism[[#This Row],[2019]])/employee_jobs_tourism[[#This Row],[2019]]</f>
        <v>-6.1527057079318014E-2</v>
      </c>
      <c r="H11" s="113"/>
    </row>
    <row r="12" spans="1:125" x14ac:dyDescent="0.35">
      <c r="A12" s="199" t="s">
        <v>593</v>
      </c>
      <c r="B12" s="116">
        <v>3554.7972148148151</v>
      </c>
      <c r="C12" s="122">
        <v>3763</v>
      </c>
      <c r="D12" s="123">
        <v>4043</v>
      </c>
      <c r="E12" s="116">
        <v>4773</v>
      </c>
      <c r="F12" s="116">
        <v>3698</v>
      </c>
      <c r="G12" s="160">
        <f>(employee_jobs_tourism[[#This Row],[2021]]-employee_jobs_tourism[[#This Row],[2019]])/employee_jobs_tourism[[#This Row],[2019]]</f>
        <v>-0.22522522522522523</v>
      </c>
      <c r="H12" s="113"/>
    </row>
    <row r="13" spans="1:125" x14ac:dyDescent="0.35">
      <c r="A13" s="199" t="s">
        <v>575</v>
      </c>
      <c r="B13" s="116">
        <v>7134.8476001024155</v>
      </c>
      <c r="C13" s="122">
        <v>7504</v>
      </c>
      <c r="D13" s="123">
        <v>7274</v>
      </c>
      <c r="E13" s="116">
        <v>8206</v>
      </c>
      <c r="F13" s="116">
        <v>7361</v>
      </c>
      <c r="G13" s="160">
        <f>(employee_jobs_tourism[[#This Row],[2021]]-employee_jobs_tourism[[#This Row],[2019]])/employee_jobs_tourism[[#This Row],[2019]]</f>
        <v>-0.10297343407262978</v>
      </c>
      <c r="H13" s="113"/>
    </row>
    <row r="14" spans="1:125" x14ac:dyDescent="0.35">
      <c r="A14" s="199" t="s">
        <v>576</v>
      </c>
      <c r="B14" s="116">
        <v>4346.8610339477727</v>
      </c>
      <c r="C14" s="122">
        <v>4226</v>
      </c>
      <c r="D14" s="123">
        <v>4546</v>
      </c>
      <c r="E14" s="116">
        <v>5176</v>
      </c>
      <c r="F14" s="116">
        <v>4050</v>
      </c>
      <c r="G14" s="160">
        <f>(employee_jobs_tourism[[#This Row],[2021]]-employee_jobs_tourism[[#This Row],[2019]])/employee_jobs_tourism[[#This Row],[2019]]</f>
        <v>-0.21754250386398763</v>
      </c>
      <c r="H14" s="113"/>
    </row>
    <row r="15" spans="1:125" x14ac:dyDescent="0.35">
      <c r="A15" s="304" t="s">
        <v>594</v>
      </c>
      <c r="B15" s="124">
        <v>633459.46745113505</v>
      </c>
      <c r="C15" s="124">
        <v>655842</v>
      </c>
      <c r="D15" s="124">
        <v>679601</v>
      </c>
      <c r="E15" s="124">
        <v>703156</v>
      </c>
      <c r="F15" s="124">
        <v>715373</v>
      </c>
      <c r="G15" s="168">
        <f>(employee_jobs_tourism[[#This Row],[2021]]-employee_jobs_tourism[[#This Row],[2019]])/employee_jobs_tourism[[#This Row],[2019]]</f>
        <v>1.7374522865480774E-2</v>
      </c>
      <c r="H15" s="113"/>
    </row>
    <row r="16" spans="1:125" x14ac:dyDescent="0.35">
      <c r="A16" s="301" t="s">
        <v>595</v>
      </c>
      <c r="B16" s="116">
        <v>451019</v>
      </c>
      <c r="C16" s="116">
        <v>470552</v>
      </c>
      <c r="D16" s="116">
        <v>486636</v>
      </c>
      <c r="E16" s="116">
        <v>509315</v>
      </c>
      <c r="F16" s="116">
        <v>525991</v>
      </c>
      <c r="G16" s="160">
        <f>(employee_jobs_tourism[[#This Row],[2021]]-employee_jobs_tourism[[#This Row],[2019]])/employee_jobs_tourism[[#This Row],[2019]]</f>
        <v>3.274201623749546E-2</v>
      </c>
      <c r="H16" s="113"/>
    </row>
    <row r="17" spans="1:8" x14ac:dyDescent="0.35">
      <c r="A17" s="302" t="s">
        <v>596</v>
      </c>
      <c r="B17" s="125">
        <v>5.4518348231767426E-2</v>
      </c>
      <c r="C17" s="125">
        <v>5.5734541559700104E-2</v>
      </c>
      <c r="D17" s="125">
        <v>5.6697408329839966E-2</v>
      </c>
      <c r="E17" s="125">
        <v>6.1276420289997351E-2</v>
      </c>
      <c r="F17" s="125">
        <f>F18/F16</f>
        <v>5.486595778254761E-2</v>
      </c>
      <c r="G17" s="306">
        <f>employee_jobs_tourism[[#This Row],[2021]]-employee_jobs_tourism[[#This Row],[2019]]</f>
        <v>-6.4104625074497407E-3</v>
      </c>
      <c r="H17" s="113"/>
    </row>
    <row r="18" spans="1:8" x14ac:dyDescent="0.35">
      <c r="A18" s="305" t="s">
        <v>597</v>
      </c>
      <c r="B18" s="115">
        <v>24588.810901143512</v>
      </c>
      <c r="C18" s="118">
        <v>26226.000000000004</v>
      </c>
      <c r="D18" s="119">
        <v>27591</v>
      </c>
      <c r="E18" s="115">
        <v>31209</v>
      </c>
      <c r="F18" s="115">
        <v>28859</v>
      </c>
      <c r="G18" s="84">
        <f>(employee_jobs_tourism[[#This Row],[2021]]-employee_jobs_tourism[[#This Row],[2019]])/employee_jobs_tourism[[#This Row],[2019]]</f>
        <v>-7.5298792015123836E-2</v>
      </c>
      <c r="H18" s="113"/>
    </row>
    <row r="19" spans="1:8" x14ac:dyDescent="0.35">
      <c r="A19" s="199" t="s">
        <v>560</v>
      </c>
      <c r="B19" s="114">
        <v>4627.3618999999999</v>
      </c>
      <c r="C19" s="120">
        <v>4876</v>
      </c>
      <c r="D19" s="121">
        <v>5192</v>
      </c>
      <c r="E19" s="114">
        <v>5435</v>
      </c>
      <c r="F19" s="114">
        <v>5632</v>
      </c>
      <c r="G19" s="160">
        <f>(employee_jobs_tourism[[#This Row],[2021]]-employee_jobs_tourism[[#This Row],[2019]])/employee_jobs_tourism[[#This Row],[2019]]</f>
        <v>3.6246550137994479E-2</v>
      </c>
      <c r="H19" s="113"/>
    </row>
    <row r="20" spans="1:8" x14ac:dyDescent="0.35">
      <c r="A20" s="199" t="s">
        <v>598</v>
      </c>
      <c r="B20" s="114">
        <v>11541.819899999971</v>
      </c>
      <c r="C20" s="120">
        <v>12527.000000000007</v>
      </c>
      <c r="D20" s="121">
        <v>13466</v>
      </c>
      <c r="E20" s="114">
        <v>15534</v>
      </c>
      <c r="F20" s="114">
        <v>14467</v>
      </c>
      <c r="G20" s="160">
        <f>(employee_jobs_tourism[[#This Row],[2021]]-employee_jobs_tourism[[#This Row],[2019]])/employee_jobs_tourism[[#This Row],[2019]]</f>
        <v>-6.8688039139951071E-2</v>
      </c>
      <c r="H20" s="113"/>
    </row>
    <row r="21" spans="1:8" x14ac:dyDescent="0.35">
      <c r="A21" s="199" t="s">
        <v>599</v>
      </c>
      <c r="B21" s="114" t="s">
        <v>104</v>
      </c>
      <c r="C21" s="120">
        <v>2661.9999999999995</v>
      </c>
      <c r="D21" s="121">
        <v>2888</v>
      </c>
      <c r="E21" s="114">
        <v>3363</v>
      </c>
      <c r="F21" s="114">
        <v>2721</v>
      </c>
      <c r="G21" s="160">
        <f>(employee_jobs_tourism[[#This Row],[2021]]-employee_jobs_tourism[[#This Row],[2019]])/employee_jobs_tourism[[#This Row],[2019]]</f>
        <v>-0.19090098126672614</v>
      </c>
      <c r="H21" s="113"/>
    </row>
    <row r="22" spans="1:8" x14ac:dyDescent="0.35">
      <c r="A22" s="199" t="s">
        <v>563</v>
      </c>
      <c r="B22" s="114">
        <v>3674.216404761904</v>
      </c>
      <c r="C22" s="120">
        <v>3828.9999999999991</v>
      </c>
      <c r="D22" s="121">
        <v>3683</v>
      </c>
      <c r="E22" s="114">
        <v>4216</v>
      </c>
      <c r="F22" s="114">
        <v>3780</v>
      </c>
      <c r="G22" s="160">
        <f>(employee_jobs_tourism[[#This Row],[2021]]-employee_jobs_tourism[[#This Row],[2019]])/employee_jobs_tourism[[#This Row],[2019]]</f>
        <v>-0.10341555977229601</v>
      </c>
      <c r="H22" s="113"/>
    </row>
    <row r="23" spans="1:8" x14ac:dyDescent="0.35">
      <c r="A23" s="199" t="s">
        <v>564</v>
      </c>
      <c r="B23" s="114" t="s">
        <v>104</v>
      </c>
      <c r="C23" s="120">
        <v>2331.9999999999973</v>
      </c>
      <c r="D23" s="121">
        <v>2363</v>
      </c>
      <c r="E23" s="114">
        <v>2661</v>
      </c>
      <c r="F23" s="114">
        <v>2259</v>
      </c>
      <c r="G23" s="160">
        <f>(employee_jobs_tourism[[#This Row],[2021]]-employee_jobs_tourism[[#This Row],[2019]])/employee_jobs_tourism[[#This Row],[2019]]</f>
        <v>-0.15107102593010147</v>
      </c>
      <c r="H23" s="113"/>
    </row>
    <row r="24" spans="1:8" x14ac:dyDescent="0.35">
      <c r="A24" s="304" t="s">
        <v>600</v>
      </c>
      <c r="B24" s="124">
        <v>426430.18909885647</v>
      </c>
      <c r="C24" s="124">
        <v>444326</v>
      </c>
      <c r="D24" s="124">
        <v>459045</v>
      </c>
      <c r="E24" s="124">
        <v>478106</v>
      </c>
      <c r="F24" s="124">
        <v>497132</v>
      </c>
      <c r="G24" s="168">
        <f>(employee_jobs_tourism[[#This Row],[2021]]-employee_jobs_tourism[[#This Row],[2019]])/employee_jobs_tourism[[#This Row],[2019]]</f>
        <v>3.9794522553575983E-2</v>
      </c>
      <c r="H24" s="113"/>
    </row>
    <row r="25" spans="1:8" x14ac:dyDescent="0.35">
      <c r="A25" s="301" t="s">
        <v>601</v>
      </c>
      <c r="B25" s="116">
        <v>240482</v>
      </c>
      <c r="C25" s="116">
        <v>246553</v>
      </c>
      <c r="D25" s="116">
        <v>257821</v>
      </c>
      <c r="E25" s="116">
        <v>264643</v>
      </c>
      <c r="F25" s="116">
        <v>254803</v>
      </c>
      <c r="G25" s="160">
        <f>(employee_jobs_tourism[[#This Row],[2021]]-employee_jobs_tourism[[#This Row],[2019]])/employee_jobs_tourism[[#This Row],[2019]]</f>
        <v>-3.7182166163473057E-2</v>
      </c>
      <c r="H25" s="113"/>
    </row>
    <row r="26" spans="1:8" x14ac:dyDescent="0.35">
      <c r="A26" s="302" t="s">
        <v>602</v>
      </c>
      <c r="B26" s="125">
        <v>0.13910696704003431</v>
      </c>
      <c r="C26" s="125">
        <v>0.14210737650728228</v>
      </c>
      <c r="D26" s="125">
        <v>0.14453826492023536</v>
      </c>
      <c r="E26" s="125">
        <v>0.14960153867663228</v>
      </c>
      <c r="F26" s="125">
        <f>F27/F25</f>
        <v>0.14350301998014153</v>
      </c>
      <c r="G26" s="306">
        <f>employee_jobs_tourism[[#This Row],[2021]]-employee_jobs_tourism[[#This Row],[2019]]</f>
        <v>-6.0985186964907512E-3</v>
      </c>
      <c r="H26" s="117"/>
    </row>
    <row r="27" spans="1:8" x14ac:dyDescent="0.35">
      <c r="A27" s="303" t="s">
        <v>603</v>
      </c>
      <c r="B27" s="115">
        <v>33452.721647721533</v>
      </c>
      <c r="C27" s="118">
        <v>35036.999999999971</v>
      </c>
      <c r="D27" s="119">
        <v>37265</v>
      </c>
      <c r="E27" s="115">
        <v>39591</v>
      </c>
      <c r="F27" s="115">
        <v>36565</v>
      </c>
      <c r="G27" s="84">
        <f>(employee_jobs_tourism[[#This Row],[2021]]-employee_jobs_tourism[[#This Row],[2019]])/employee_jobs_tourism[[#This Row],[2019]]</f>
        <v>-7.6431512212371502E-2</v>
      </c>
      <c r="H27" s="113"/>
    </row>
    <row r="28" spans="1:8" x14ac:dyDescent="0.35">
      <c r="A28" s="199" t="s">
        <v>566</v>
      </c>
      <c r="B28" s="114">
        <v>5429.5650999999998</v>
      </c>
      <c r="C28" s="120">
        <v>5356.9999999999991</v>
      </c>
      <c r="D28" s="121">
        <v>5356</v>
      </c>
      <c r="E28" s="114">
        <v>5395</v>
      </c>
      <c r="F28" s="114">
        <v>5439</v>
      </c>
      <c r="G28" s="160">
        <f>(employee_jobs_tourism[[#This Row],[2021]]-employee_jobs_tourism[[#This Row],[2019]])/employee_jobs_tourism[[#This Row],[2019]]</f>
        <v>8.155699721964782E-3</v>
      </c>
      <c r="H28" s="113"/>
    </row>
    <row r="29" spans="1:8" x14ac:dyDescent="0.35">
      <c r="A29" s="199" t="s">
        <v>604</v>
      </c>
      <c r="B29" s="114">
        <v>21406.27980000008</v>
      </c>
      <c r="C29" s="120">
        <v>23009.999999999971</v>
      </c>
      <c r="D29" s="121">
        <v>24979</v>
      </c>
      <c r="E29" s="114">
        <v>26284</v>
      </c>
      <c r="F29" s="114">
        <v>24779</v>
      </c>
      <c r="G29" s="160">
        <f>(employee_jobs_tourism[[#This Row],[2021]]-employee_jobs_tourism[[#This Row],[2019]])/employee_jobs_tourism[[#This Row],[2019]]</f>
        <v>-5.72591690762441E-2</v>
      </c>
      <c r="H29" s="113"/>
    </row>
    <row r="30" spans="1:8" x14ac:dyDescent="0.35">
      <c r="A30" s="199" t="s">
        <v>605</v>
      </c>
      <c r="B30" s="114" t="s">
        <v>104</v>
      </c>
      <c r="C30" s="120">
        <v>1100.9999999999993</v>
      </c>
      <c r="D30" s="121">
        <v>1156</v>
      </c>
      <c r="E30" s="114">
        <v>1407</v>
      </c>
      <c r="F30" s="114">
        <v>977</v>
      </c>
      <c r="G30" s="160">
        <f>(employee_jobs_tourism[[#This Row],[2021]]-employee_jobs_tourism[[#This Row],[2019]])/employee_jobs_tourism[[#This Row],[2019]]</f>
        <v>-0.30561478322672353</v>
      </c>
      <c r="H30" s="113"/>
    </row>
    <row r="31" spans="1:8" x14ac:dyDescent="0.35">
      <c r="A31" s="199" t="s">
        <v>569</v>
      </c>
      <c r="B31" s="114">
        <v>3460.6311953404993</v>
      </c>
      <c r="C31" s="120">
        <v>3674.9999999999995</v>
      </c>
      <c r="D31" s="121">
        <v>3591</v>
      </c>
      <c r="E31" s="114">
        <v>3990</v>
      </c>
      <c r="F31" s="114">
        <v>3578</v>
      </c>
      <c r="G31" s="160">
        <f>(employee_jobs_tourism[[#This Row],[2021]]-employee_jobs_tourism[[#This Row],[2019]])/employee_jobs_tourism[[#This Row],[2019]]</f>
        <v>-0.10325814536340852</v>
      </c>
      <c r="H31" s="113"/>
    </row>
    <row r="32" spans="1:8" x14ac:dyDescent="0.35">
      <c r="A32" s="199" t="s">
        <v>570</v>
      </c>
      <c r="B32" s="114" t="s">
        <v>104</v>
      </c>
      <c r="C32" s="120">
        <v>1894.0000000000002</v>
      </c>
      <c r="D32" s="121">
        <v>2183</v>
      </c>
      <c r="E32" s="114">
        <v>2515</v>
      </c>
      <c r="F32" s="114">
        <v>1792</v>
      </c>
      <c r="G32" s="160">
        <f>(employee_jobs_tourism[[#This Row],[2021]]-employee_jobs_tourism[[#This Row],[2019]])/employee_jobs_tourism[[#This Row],[2019]]</f>
        <v>-0.28747514910536781</v>
      </c>
      <c r="H32" s="113"/>
    </row>
    <row r="33" spans="1:8" x14ac:dyDescent="0.35">
      <c r="A33" s="301" t="s">
        <v>606</v>
      </c>
      <c r="B33" s="116">
        <v>207029.27835227846</v>
      </c>
      <c r="C33" s="116">
        <v>211516.00000000003</v>
      </c>
      <c r="D33" s="116">
        <v>220556</v>
      </c>
      <c r="E33" s="116">
        <v>225052</v>
      </c>
      <c r="F33" s="116">
        <v>218238</v>
      </c>
      <c r="G33" s="168">
        <f>(employee_jobs_tourism[[#This Row],[2021]]-employee_jobs_tourism[[#This Row],[2019]])/employee_jobs_tourism[[#This Row],[2019]]</f>
        <v>-3.0277446990028972E-2</v>
      </c>
      <c r="H33" s="113"/>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1"/>
  <sheetViews>
    <sheetView showGridLines="0" workbookViewId="0">
      <selection activeCell="A2" sqref="A2"/>
    </sheetView>
  </sheetViews>
  <sheetFormatPr defaultRowHeight="14.5" x14ac:dyDescent="0.35"/>
  <sheetData>
    <row r="1" spans="1:125" s="100" customFormat="1" ht="28.5" customHeight="1" thickBot="1" x14ac:dyDescent="0.4">
      <c r="A1" s="255" t="s">
        <v>1395</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125" s="100" customFormat="1" ht="28.5" customHeight="1" thickTop="1" x14ac:dyDescent="0.3">
      <c r="A2" s="213" t="s">
        <v>607</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125" s="134" customFormat="1" ht="28.5" customHeight="1" x14ac:dyDescent="0.35">
      <c r="A3" s="256" t="s">
        <v>276</v>
      </c>
      <c r="B3" s="262"/>
      <c r="C3" s="262"/>
      <c r="D3" s="249"/>
      <c r="E3" s="249"/>
      <c r="F3" s="262"/>
      <c r="G3" s="262"/>
      <c r="H3" s="249"/>
      <c r="I3" s="249"/>
      <c r="J3" s="262"/>
      <c r="K3" s="262"/>
      <c r="L3" s="249"/>
      <c r="M3" s="262"/>
      <c r="N3" s="249"/>
      <c r="O3" s="262"/>
      <c r="P3" s="249"/>
      <c r="Q3" s="262"/>
      <c r="R3" s="249"/>
      <c r="S3" s="262"/>
      <c r="T3" s="249"/>
      <c r="U3" s="237"/>
      <c r="V3" s="237"/>
      <c r="W3" s="237"/>
      <c r="X3" s="237"/>
      <c r="Y3" s="237"/>
      <c r="Z3" s="237"/>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row>
    <row r="4" spans="1:125" s="47" customFormat="1" ht="28.5" customHeight="1" x14ac:dyDescent="0.35">
      <c r="A4" s="6" t="s">
        <v>529</v>
      </c>
      <c r="B4" s="263"/>
      <c r="C4" s="263"/>
      <c r="D4" s="250"/>
      <c r="E4" s="250"/>
      <c r="F4" s="263"/>
      <c r="G4" s="263"/>
      <c r="H4" s="250"/>
      <c r="I4" s="250"/>
      <c r="J4" s="263"/>
      <c r="K4" s="263"/>
      <c r="L4" s="250"/>
      <c r="M4" s="263"/>
      <c r="N4" s="250"/>
      <c r="O4" s="263"/>
      <c r="P4" s="250"/>
      <c r="Q4" s="263"/>
      <c r="R4" s="250"/>
      <c r="S4" s="263"/>
      <c r="T4" s="250"/>
      <c r="U4" s="238"/>
      <c r="V4" s="238"/>
      <c r="W4" s="238"/>
      <c r="X4" s="238"/>
      <c r="Y4" s="238"/>
      <c r="Z4" s="238"/>
      <c r="AA4" s="211"/>
      <c r="AB4" s="211"/>
      <c r="AC4" s="211"/>
      <c r="AD4" s="211"/>
    </row>
    <row r="5" spans="1:125" s="112" customFormat="1" ht="30" customHeight="1" x14ac:dyDescent="0.35">
      <c r="A5" s="104" t="s">
        <v>97</v>
      </c>
      <c r="B5" s="7"/>
      <c r="C5" s="7"/>
      <c r="D5" s="7"/>
      <c r="E5" s="7"/>
      <c r="F5" s="7"/>
      <c r="G5" s="7"/>
      <c r="H5" s="7"/>
      <c r="I5" s="7"/>
      <c r="J5" s="7"/>
      <c r="K5" s="7"/>
      <c r="L5" s="138"/>
      <c r="M5" s="138"/>
      <c r="N5" s="134"/>
      <c r="O5" s="134"/>
      <c r="P5" s="134"/>
      <c r="Q5" s="134"/>
      <c r="R5" s="134"/>
      <c r="S5" s="134"/>
      <c r="T5" s="134"/>
      <c r="U5" s="134"/>
    </row>
    <row r="9" spans="1:125" x14ac:dyDescent="0.35">
      <c r="A9" s="620"/>
      <c r="B9" s="620" t="str">
        <f>employee_jobs_tourism[[#Headers],[2013]]</f>
        <v>2013</v>
      </c>
      <c r="C9" s="620" t="str">
        <f>employee_jobs_tourism[[#Headers],[2015]]</f>
        <v>2015</v>
      </c>
      <c r="D9" s="620" t="str">
        <f>employee_jobs_tourism[[#Headers],[2017]]</f>
        <v>2017</v>
      </c>
      <c r="E9" s="620" t="str">
        <f>employee_jobs_tourism[[#Headers],[2019]]</f>
        <v>2019</v>
      </c>
      <c r="F9" s="620" t="str">
        <f>employee_jobs_tourism[[#Headers],[2021]]</f>
        <v>2021</v>
      </c>
    </row>
    <row r="10" spans="1:125" x14ac:dyDescent="0.35">
      <c r="A10" s="620" t="s">
        <v>274</v>
      </c>
      <c r="B10" s="677">
        <f>employees!B8</f>
        <v>8.3935572831948177E-2</v>
      </c>
      <c r="C10" s="677">
        <f>employees!C8</f>
        <v>8.5431003827891316E-2</v>
      </c>
      <c r="D10" s="677">
        <f>employees!D8</f>
        <v>8.7118530687467513E-2</v>
      </c>
      <c r="E10" s="677">
        <f>employees!E8</f>
        <v>9.1481590110070427E-2</v>
      </c>
      <c r="F10" s="677">
        <f>employees!F8</f>
        <v>8.379247897663672E-2</v>
      </c>
    </row>
    <row r="11" spans="1:125" x14ac:dyDescent="0.35">
      <c r="A11" s="620" t="s">
        <v>275</v>
      </c>
      <c r="B11" s="620">
        <f>employees!B9</f>
        <v>58041.532548864998</v>
      </c>
      <c r="C11" s="620">
        <f>employees!C9</f>
        <v>61263</v>
      </c>
      <c r="D11" s="620">
        <f>employees!D9</f>
        <v>64856</v>
      </c>
      <c r="E11" s="620">
        <f>employees!E9</f>
        <v>70803</v>
      </c>
      <c r="F11" s="620">
        <f>employees!F9</f>
        <v>65425</v>
      </c>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workbookViewId="0">
      <selection activeCell="C9" sqref="C9"/>
    </sheetView>
  </sheetViews>
  <sheetFormatPr defaultColWidth="46.453125" defaultRowHeight="32.5" customHeight="1" x14ac:dyDescent="0.35"/>
  <cols>
    <col min="1" max="1" width="53.1796875" style="258" customWidth="1"/>
    <col min="2" max="2" width="94.81640625" style="258" customWidth="1"/>
    <col min="3" max="16384" width="46.453125" style="258"/>
  </cols>
  <sheetData>
    <row r="1" spans="1:2" ht="32.5" customHeight="1" x14ac:dyDescent="0.35">
      <c r="A1" s="331" t="s">
        <v>120</v>
      </c>
      <c r="B1" s="331" t="s">
        <v>121</v>
      </c>
    </row>
    <row r="2" spans="1:2" ht="32.5" customHeight="1" x14ac:dyDescent="0.35">
      <c r="A2" s="331" t="s">
        <v>122</v>
      </c>
      <c r="B2" s="331" t="s">
        <v>123</v>
      </c>
    </row>
    <row r="3" spans="1:2" ht="32.5" customHeight="1" x14ac:dyDescent="0.35">
      <c r="A3" s="331" t="s">
        <v>124</v>
      </c>
      <c r="B3" s="331" t="s">
        <v>133</v>
      </c>
    </row>
    <row r="4" spans="1:2" ht="32.5" customHeight="1" x14ac:dyDescent="0.35">
      <c r="A4" s="331" t="s">
        <v>125</v>
      </c>
      <c r="B4" s="332" t="s">
        <v>126</v>
      </c>
    </row>
    <row r="5" spans="1:2" ht="32.5" customHeight="1" x14ac:dyDescent="0.35">
      <c r="A5" s="331" t="s">
        <v>127</v>
      </c>
      <c r="B5" s="332" t="s">
        <v>128</v>
      </c>
    </row>
    <row r="6" spans="1:2" ht="32.5" customHeight="1" x14ac:dyDescent="0.35">
      <c r="A6" s="331" t="s">
        <v>623</v>
      </c>
      <c r="B6" s="332" t="s">
        <v>129</v>
      </c>
    </row>
    <row r="7" spans="1:2" ht="32.5" customHeight="1" x14ac:dyDescent="0.35">
      <c r="A7" s="331" t="s">
        <v>624</v>
      </c>
      <c r="B7" s="332" t="s">
        <v>110</v>
      </c>
    </row>
    <row r="8" spans="1:2" ht="32.5" customHeight="1" x14ac:dyDescent="0.35">
      <c r="A8" s="331" t="s">
        <v>625</v>
      </c>
      <c r="B8" s="73" t="s">
        <v>111</v>
      </c>
    </row>
    <row r="9" spans="1:2" ht="32.5" customHeight="1" x14ac:dyDescent="0.35">
      <c r="A9" s="331" t="s">
        <v>626</v>
      </c>
      <c r="B9" s="73" t="s">
        <v>112</v>
      </c>
    </row>
    <row r="10" spans="1:2" ht="32.5" customHeight="1" x14ac:dyDescent="0.35">
      <c r="A10" s="331" t="s">
        <v>628</v>
      </c>
      <c r="B10" s="653" t="s">
        <v>627</v>
      </c>
    </row>
    <row r="11" spans="1:2" ht="32.5" customHeight="1" x14ac:dyDescent="0.35">
      <c r="A11" s="331" t="s">
        <v>130</v>
      </c>
      <c r="B11" s="332" t="s">
        <v>132</v>
      </c>
    </row>
    <row r="12" spans="1:2" ht="32.5" customHeight="1" x14ac:dyDescent="0.35">
      <c r="A12" s="654" t="s">
        <v>131</v>
      </c>
      <c r="B12" s="333">
        <v>44840</v>
      </c>
    </row>
    <row r="17" spans="1:1" ht="32.5" customHeight="1" x14ac:dyDescent="0.4">
      <c r="A17" s="74"/>
    </row>
    <row r="18" spans="1:1" ht="32.5" customHeight="1" x14ac:dyDescent="0.4">
      <c r="A18" s="75"/>
    </row>
    <row r="22" spans="1:1" ht="32.5" customHeight="1" x14ac:dyDescent="0.35">
      <c r="A22" s="76"/>
    </row>
    <row r="23" spans="1:1" ht="32.5" customHeight="1" x14ac:dyDescent="0.35">
      <c r="A23" s="76"/>
    </row>
    <row r="24" spans="1:1" ht="32.5" customHeight="1" x14ac:dyDescent="0.4">
      <c r="A24" s="75"/>
    </row>
    <row r="29" spans="1:1" ht="32.5" customHeight="1" x14ac:dyDescent="0.35">
      <c r="A29" s="655"/>
    </row>
    <row r="31" spans="1:1" ht="32.5" customHeight="1" x14ac:dyDescent="0.35">
      <c r="A31" s="655"/>
    </row>
    <row r="36" spans="1:1" ht="32.5" customHeight="1" x14ac:dyDescent="0.35">
      <c r="A36" s="655"/>
    </row>
    <row r="37" spans="1:1" ht="32.5" customHeight="1" x14ac:dyDescent="0.35">
      <c r="A37" s="76"/>
    </row>
    <row r="38" spans="1:1" ht="32.5" customHeight="1" x14ac:dyDescent="0.35">
      <c r="A38" s="76"/>
    </row>
    <row r="39" spans="1:1" ht="32.5" customHeight="1" x14ac:dyDescent="0.35">
      <c r="A39" s="76"/>
    </row>
    <row r="43" spans="1:1" ht="32.5" customHeight="1" x14ac:dyDescent="0.4">
      <c r="A43" s="656"/>
    </row>
    <row r="44" spans="1:1" ht="32.5" customHeight="1" x14ac:dyDescent="0.35">
      <c r="A44" s="657"/>
    </row>
    <row r="45" spans="1:1" ht="32.5" customHeight="1" x14ac:dyDescent="0.35">
      <c r="A45" s="657"/>
    </row>
    <row r="46" spans="1:1" ht="32.5" customHeight="1" x14ac:dyDescent="0.35">
      <c r="A46" s="657"/>
    </row>
    <row r="47" spans="1:1" ht="32.5" customHeight="1" x14ac:dyDescent="0.35">
      <c r="A47" s="657"/>
    </row>
    <row r="48" spans="1:1" ht="32.5" customHeight="1" x14ac:dyDescent="0.35">
      <c r="A48" s="657"/>
    </row>
    <row r="49" spans="1:1" ht="32.5" customHeight="1" x14ac:dyDescent="0.35">
      <c r="A49" s="657"/>
    </row>
    <row r="50" spans="1:1" ht="32.5" customHeight="1" x14ac:dyDescent="0.35">
      <c r="A50" s="657"/>
    </row>
    <row r="51" spans="1:1" ht="32.5" customHeight="1" x14ac:dyDescent="0.35">
      <c r="A51" s="657"/>
    </row>
    <row r="53" spans="1:1" ht="32.5" customHeight="1" x14ac:dyDescent="0.4">
      <c r="A53" s="656"/>
    </row>
    <row r="54" spans="1:1" ht="32.5" customHeight="1" x14ac:dyDescent="0.35">
      <c r="A54" s="657"/>
    </row>
    <row r="55" spans="1:1" ht="32.5" customHeight="1" x14ac:dyDescent="0.35">
      <c r="A55" s="657"/>
    </row>
    <row r="57" spans="1:1" ht="32.5" customHeight="1" x14ac:dyDescent="0.4">
      <c r="A57" s="656"/>
    </row>
    <row r="58" spans="1:1" ht="32.5" customHeight="1" x14ac:dyDescent="0.35">
      <c r="A58" s="657"/>
    </row>
  </sheetData>
  <hyperlinks>
    <hyperlink ref="B9" r:id="rId1"/>
    <hyperlink ref="B8" r:id="rId2"/>
  </hyperlinks>
  <pageMargins left="0.7" right="0.7" top="0.75" bottom="0.75" header="0.3" footer="0.3"/>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election activeCell="D16" sqref="D16"/>
    </sheetView>
  </sheetViews>
  <sheetFormatPr defaultRowHeight="36" customHeight="1" x14ac:dyDescent="0.35"/>
  <cols>
    <col min="1" max="1" width="11.1796875" customWidth="1"/>
    <col min="2" max="2" width="19" style="392" customWidth="1"/>
    <col min="3" max="3" width="26.7265625" style="392" customWidth="1"/>
    <col min="4" max="4" width="30.453125" style="392" customWidth="1"/>
  </cols>
  <sheetData>
    <row r="1" spans="1:4" s="359" customFormat="1" ht="36" customHeight="1" x14ac:dyDescent="0.4">
      <c r="A1" s="358" t="s">
        <v>1463</v>
      </c>
      <c r="B1" s="452"/>
      <c r="C1" s="452"/>
      <c r="D1" s="452"/>
    </row>
    <row r="2" spans="1:4" s="359" customFormat="1" ht="36" customHeight="1" x14ac:dyDescent="0.35">
      <c r="A2" s="360" t="s">
        <v>502</v>
      </c>
      <c r="B2" s="452"/>
      <c r="C2" s="452"/>
      <c r="D2" s="452"/>
    </row>
    <row r="3" spans="1:4" ht="36" customHeight="1" x14ac:dyDescent="0.35">
      <c r="A3" s="360" t="s">
        <v>309</v>
      </c>
    </row>
    <row r="4" spans="1:4" ht="36" customHeight="1" x14ac:dyDescent="0.35">
      <c r="A4" s="360" t="s">
        <v>790</v>
      </c>
    </row>
    <row r="5" spans="1:4" s="100" customFormat="1" ht="36" customHeight="1" x14ac:dyDescent="0.3">
      <c r="A5" s="104" t="s">
        <v>97</v>
      </c>
      <c r="B5" s="23"/>
      <c r="C5" s="23"/>
      <c r="D5" s="23"/>
    </row>
    <row r="6" spans="1:4" s="364" customFormat="1" ht="36" customHeight="1" x14ac:dyDescent="0.35">
      <c r="A6" s="445" t="s">
        <v>813</v>
      </c>
      <c r="B6" s="446" t="s">
        <v>864</v>
      </c>
      <c r="C6" s="446" t="s">
        <v>865</v>
      </c>
      <c r="D6" s="446" t="s">
        <v>866</v>
      </c>
    </row>
    <row r="7" spans="1:4" ht="36" customHeight="1" x14ac:dyDescent="0.35">
      <c r="A7" s="416">
        <v>2013</v>
      </c>
      <c r="B7" s="450">
        <v>138</v>
      </c>
      <c r="C7" s="450">
        <v>7893</v>
      </c>
      <c r="D7" s="451">
        <v>17661</v>
      </c>
    </row>
    <row r="8" spans="1:4" ht="36" customHeight="1" x14ac:dyDescent="0.35">
      <c r="A8" s="416">
        <v>2014</v>
      </c>
      <c r="B8" s="450">
        <v>134</v>
      </c>
      <c r="C8" s="450">
        <v>7809</v>
      </c>
      <c r="D8" s="451">
        <v>17470</v>
      </c>
    </row>
    <row r="9" spans="1:4" ht="36" customHeight="1" x14ac:dyDescent="0.35">
      <c r="A9" s="416">
        <v>2015</v>
      </c>
      <c r="B9" s="450">
        <v>135</v>
      </c>
      <c r="C9" s="450">
        <v>7821.9999999999945</v>
      </c>
      <c r="D9" s="451">
        <v>17545</v>
      </c>
    </row>
    <row r="10" spans="1:4" ht="36" customHeight="1" x14ac:dyDescent="0.35">
      <c r="A10" s="416">
        <v>2016</v>
      </c>
      <c r="B10" s="450">
        <v>137</v>
      </c>
      <c r="C10" s="450">
        <v>7916</v>
      </c>
      <c r="D10" s="451">
        <v>17738.999999999996</v>
      </c>
    </row>
    <row r="11" spans="1:4" ht="36" customHeight="1" x14ac:dyDescent="0.35">
      <c r="A11" s="416">
        <v>2017</v>
      </c>
      <c r="B11" s="450">
        <v>138</v>
      </c>
      <c r="C11" s="450">
        <v>8121</v>
      </c>
      <c r="D11" s="451">
        <v>18135</v>
      </c>
    </row>
    <row r="12" spans="1:4" ht="36" customHeight="1" x14ac:dyDescent="0.35">
      <c r="A12" s="416">
        <v>2018</v>
      </c>
      <c r="B12" s="450">
        <v>141</v>
      </c>
      <c r="C12" s="450">
        <v>9221</v>
      </c>
      <c r="D12" s="451">
        <v>20603</v>
      </c>
    </row>
    <row r="13" spans="1:4" ht="36" customHeight="1" x14ac:dyDescent="0.35">
      <c r="A13" s="416">
        <v>2019</v>
      </c>
      <c r="B13" s="450">
        <v>145</v>
      </c>
      <c r="C13" s="450">
        <v>9592</v>
      </c>
      <c r="D13" s="451">
        <v>21498.000000000004</v>
      </c>
    </row>
    <row r="14" spans="1:4" ht="36" customHeight="1" x14ac:dyDescent="0.35">
      <c r="A14" s="416">
        <v>2020</v>
      </c>
      <c r="B14" s="72">
        <v>143</v>
      </c>
      <c r="C14" s="682">
        <v>9639</v>
      </c>
      <c r="D14" s="687">
        <v>21642</v>
      </c>
    </row>
    <row r="15" spans="1:4" ht="36" customHeight="1" x14ac:dyDescent="0.35">
      <c r="A15" s="683">
        <v>2021</v>
      </c>
      <c r="B15" s="684">
        <v>145</v>
      </c>
      <c r="C15" s="685">
        <v>9627</v>
      </c>
      <c r="D15" s="686">
        <v>21575</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topLeftCell="A10" workbookViewId="0">
      <selection activeCell="D16" sqref="D16"/>
    </sheetView>
  </sheetViews>
  <sheetFormatPr defaultRowHeight="36" customHeight="1" x14ac:dyDescent="0.35"/>
  <cols>
    <col min="1" max="1" width="11.1796875" customWidth="1"/>
    <col min="2" max="2" width="19" customWidth="1"/>
    <col min="3" max="3" width="26.7265625" customWidth="1"/>
    <col min="4" max="4" width="30.453125" customWidth="1"/>
  </cols>
  <sheetData>
    <row r="1" spans="1:4" s="359" customFormat="1" ht="36" customHeight="1" x14ac:dyDescent="0.4">
      <c r="A1" s="358" t="s">
        <v>1464</v>
      </c>
    </row>
    <row r="2" spans="1:4" s="359" customFormat="1" ht="36" customHeight="1" x14ac:dyDescent="0.35">
      <c r="A2" s="360" t="s">
        <v>502</v>
      </c>
    </row>
    <row r="3" spans="1:4" ht="36" customHeight="1" x14ac:dyDescent="0.35">
      <c r="A3" s="360" t="s">
        <v>309</v>
      </c>
    </row>
    <row r="4" spans="1:4" ht="36" customHeight="1" x14ac:dyDescent="0.35">
      <c r="A4" s="360" t="s">
        <v>790</v>
      </c>
    </row>
    <row r="5" spans="1:4" s="100" customFormat="1" ht="36" customHeight="1" x14ac:dyDescent="0.3">
      <c r="A5" s="104" t="s">
        <v>97</v>
      </c>
    </row>
    <row r="6" spans="1:4" s="364" customFormat="1" ht="36" customHeight="1" x14ac:dyDescent="0.35">
      <c r="A6" s="402" t="s">
        <v>813</v>
      </c>
      <c r="B6" s="446" t="s">
        <v>871</v>
      </c>
      <c r="C6" s="446" t="s">
        <v>872</v>
      </c>
      <c r="D6" s="446" t="s">
        <v>873</v>
      </c>
    </row>
    <row r="7" spans="1:4" ht="36" customHeight="1" x14ac:dyDescent="0.35">
      <c r="A7" s="403">
        <v>2013</v>
      </c>
      <c r="B7" s="447">
        <v>709</v>
      </c>
      <c r="C7" s="447">
        <v>3045.0000000000009</v>
      </c>
      <c r="D7" s="448">
        <v>6948.0000000000027</v>
      </c>
    </row>
    <row r="8" spans="1:4" ht="36" customHeight="1" x14ac:dyDescent="0.35">
      <c r="A8" s="403">
        <v>2014</v>
      </c>
      <c r="B8" s="447">
        <v>688</v>
      </c>
      <c r="C8" s="447">
        <v>2978.0000000000005</v>
      </c>
      <c r="D8" s="448">
        <v>6814.9999999999991</v>
      </c>
    </row>
    <row r="9" spans="1:4" ht="36" customHeight="1" x14ac:dyDescent="0.35">
      <c r="A9" s="403">
        <v>2015</v>
      </c>
      <c r="B9" s="447">
        <v>686</v>
      </c>
      <c r="C9" s="447">
        <v>2999.0000000000005</v>
      </c>
      <c r="D9" s="448">
        <v>6876</v>
      </c>
    </row>
    <row r="10" spans="1:4" ht="36" customHeight="1" x14ac:dyDescent="0.35">
      <c r="A10" s="403">
        <v>2016</v>
      </c>
      <c r="B10" s="447">
        <v>739</v>
      </c>
      <c r="C10" s="447">
        <v>3158.0000000000005</v>
      </c>
      <c r="D10" s="448">
        <v>7224</v>
      </c>
    </row>
    <row r="11" spans="1:4" ht="36" customHeight="1" x14ac:dyDescent="0.35">
      <c r="A11" s="403">
        <v>2017</v>
      </c>
      <c r="B11" s="447">
        <v>762</v>
      </c>
      <c r="C11" s="447">
        <v>3206</v>
      </c>
      <c r="D11" s="449">
        <v>7296</v>
      </c>
    </row>
    <row r="12" spans="1:4" ht="36" customHeight="1" x14ac:dyDescent="0.35">
      <c r="A12" s="403">
        <v>2018</v>
      </c>
      <c r="B12" s="447">
        <v>832</v>
      </c>
      <c r="C12" s="447">
        <v>3619</v>
      </c>
      <c r="D12" s="448">
        <v>8231</v>
      </c>
    </row>
    <row r="13" spans="1:4" ht="36" customHeight="1" x14ac:dyDescent="0.35">
      <c r="A13" s="403">
        <v>2019</v>
      </c>
      <c r="B13" s="450">
        <v>955</v>
      </c>
      <c r="C13" s="450">
        <v>3975.0000000000009</v>
      </c>
      <c r="D13" s="450">
        <v>9072.9999999999818</v>
      </c>
    </row>
    <row r="14" spans="1:4" ht="36" customHeight="1" x14ac:dyDescent="0.35">
      <c r="A14" s="403">
        <v>2020</v>
      </c>
      <c r="B14" s="682">
        <v>924</v>
      </c>
      <c r="C14" s="682">
        <v>3866</v>
      </c>
      <c r="D14" s="687">
        <v>8793</v>
      </c>
    </row>
    <row r="15" spans="1:4" ht="36" customHeight="1" x14ac:dyDescent="0.35">
      <c r="A15" s="403">
        <v>2021</v>
      </c>
      <c r="B15" s="682">
        <v>941</v>
      </c>
      <c r="C15" s="682">
        <v>4141</v>
      </c>
      <c r="D15" s="687">
        <v>9363</v>
      </c>
    </row>
  </sheetData>
  <hyperlinks>
    <hyperlink ref="A5" location="Contents!A1" display="&lt;&lt; link back to contents &gt;&gt;"/>
  </hyperlinks>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showGridLines="0" workbookViewId="0">
      <selection activeCell="A17" sqref="A17"/>
    </sheetView>
  </sheetViews>
  <sheetFormatPr defaultRowHeight="14.5" x14ac:dyDescent="0.35"/>
  <cols>
    <col min="1" max="1" width="56.81640625" customWidth="1"/>
    <col min="2" max="2" width="13.1796875" customWidth="1"/>
    <col min="3" max="3" width="29.81640625" bestFit="1" customWidth="1"/>
    <col min="4" max="4" width="29.54296875" customWidth="1"/>
    <col min="5" max="13" width="13.453125" customWidth="1"/>
  </cols>
  <sheetData>
    <row r="1" spans="1:14" s="359" customFormat="1" ht="36" customHeight="1" x14ac:dyDescent="0.4">
      <c r="A1" s="415" t="s">
        <v>1466</v>
      </c>
      <c r="B1" s="455"/>
      <c r="C1" s="455"/>
    </row>
    <row r="2" spans="1:14" s="378" customFormat="1" ht="26.15" customHeight="1" x14ac:dyDescent="0.35">
      <c r="A2" s="416" t="s">
        <v>502</v>
      </c>
      <c r="B2" s="467"/>
      <c r="C2" s="467"/>
      <c r="D2" s="467"/>
      <c r="E2" s="467"/>
      <c r="F2" s="467"/>
      <c r="G2" s="467"/>
      <c r="H2" s="467"/>
      <c r="I2" s="467"/>
      <c r="J2" s="467"/>
      <c r="K2" s="467"/>
    </row>
    <row r="3" spans="1:14" s="378" customFormat="1" ht="26.15" customHeight="1" x14ac:dyDescent="0.35">
      <c r="A3" s="416" t="s">
        <v>971</v>
      </c>
      <c r="B3" s="467"/>
      <c r="C3" s="467"/>
      <c r="D3" s="467"/>
      <c r="E3" s="467"/>
      <c r="F3" s="467"/>
      <c r="G3" s="467"/>
      <c r="H3" s="467"/>
      <c r="I3" s="467"/>
      <c r="J3" s="467"/>
      <c r="K3" s="467"/>
    </row>
    <row r="4" spans="1:14" ht="27.65" customHeight="1" x14ac:dyDescent="0.35">
      <c r="A4" s="416" t="s">
        <v>1467</v>
      </c>
      <c r="B4" s="392"/>
      <c r="C4" s="392"/>
      <c r="D4" s="392"/>
      <c r="E4" s="392"/>
      <c r="F4" s="392"/>
      <c r="G4" s="392"/>
      <c r="H4" s="392"/>
      <c r="I4" s="392"/>
      <c r="J4" s="392"/>
      <c r="K4" s="392"/>
    </row>
    <row r="5" spans="1:14" ht="27.65" customHeight="1" x14ac:dyDescent="0.35">
      <c r="A5" s="416" t="s">
        <v>972</v>
      </c>
      <c r="B5" s="392"/>
      <c r="C5" s="392"/>
      <c r="D5" s="392"/>
      <c r="E5" s="392"/>
      <c r="F5" s="392"/>
      <c r="G5" s="392"/>
      <c r="H5" s="392"/>
      <c r="I5" s="392"/>
      <c r="J5" s="392"/>
      <c r="K5" s="392"/>
    </row>
    <row r="6" spans="1:14" s="100" customFormat="1" ht="31" customHeight="1" x14ac:dyDescent="0.3">
      <c r="A6" s="201" t="s">
        <v>97</v>
      </c>
    </row>
    <row r="7" spans="1:14" ht="42.5" x14ac:dyDescent="0.35">
      <c r="A7" s="468" t="s">
        <v>975</v>
      </c>
      <c r="B7" s="468" t="s">
        <v>973</v>
      </c>
      <c r="C7" s="469" t="s">
        <v>974</v>
      </c>
      <c r="D7" s="470" t="s">
        <v>530</v>
      </c>
      <c r="E7" s="470" t="s">
        <v>557</v>
      </c>
      <c r="F7" s="471" t="s">
        <v>558</v>
      </c>
      <c r="G7" s="471" t="s">
        <v>559</v>
      </c>
      <c r="H7" s="471" t="s">
        <v>461</v>
      </c>
      <c r="I7" s="471" t="s">
        <v>462</v>
      </c>
      <c r="J7" s="471" t="s">
        <v>463</v>
      </c>
      <c r="K7" s="471" t="s">
        <v>464</v>
      </c>
      <c r="L7" s="471" t="s">
        <v>465</v>
      </c>
      <c r="M7" s="471" t="s">
        <v>1068</v>
      </c>
      <c r="N7" s="472" t="s">
        <v>1471</v>
      </c>
    </row>
    <row r="8" spans="1:14" x14ac:dyDescent="0.35">
      <c r="A8" s="454" t="s">
        <v>979</v>
      </c>
      <c r="B8" s="454" t="s">
        <v>976</v>
      </c>
      <c r="C8" s="473" t="s">
        <v>1524</v>
      </c>
      <c r="D8" s="454" t="s">
        <v>6</v>
      </c>
      <c r="E8" s="454">
        <v>1396870</v>
      </c>
      <c r="F8" s="479">
        <v>1257354</v>
      </c>
      <c r="G8" s="480">
        <v>1296141</v>
      </c>
      <c r="H8" s="480">
        <v>1374737</v>
      </c>
      <c r="I8" s="480">
        <v>1426941</v>
      </c>
      <c r="J8" s="480">
        <v>1326955</v>
      </c>
      <c r="K8" s="480">
        <v>1327676</v>
      </c>
      <c r="L8" s="480">
        <v>1973062</v>
      </c>
      <c r="M8" s="480">
        <v>1688776</v>
      </c>
      <c r="N8" s="481">
        <v>-0.14408366285499399</v>
      </c>
    </row>
    <row r="9" spans="1:14" x14ac:dyDescent="0.35">
      <c r="A9" s="403" t="s">
        <v>1527</v>
      </c>
      <c r="B9" s="403" t="s">
        <v>976</v>
      </c>
      <c r="C9" s="473" t="s">
        <v>978</v>
      </c>
      <c r="D9" s="403" t="s">
        <v>6</v>
      </c>
      <c r="E9" s="403">
        <v>770156</v>
      </c>
      <c r="F9" s="477">
        <v>784292</v>
      </c>
      <c r="G9" s="478">
        <v>520976</v>
      </c>
      <c r="H9" s="478">
        <v>549823</v>
      </c>
      <c r="I9" s="478">
        <v>692463</v>
      </c>
      <c r="J9" s="478">
        <v>642760</v>
      </c>
      <c r="K9" s="474">
        <v>559947</v>
      </c>
      <c r="L9" s="474" t="s">
        <v>986</v>
      </c>
      <c r="M9" s="474">
        <v>809438</v>
      </c>
      <c r="N9" s="475" t="s">
        <v>986</v>
      </c>
    </row>
    <row r="10" spans="1:14" x14ac:dyDescent="0.35">
      <c r="A10" s="403" t="s">
        <v>990</v>
      </c>
      <c r="B10" s="403" t="s">
        <v>976</v>
      </c>
      <c r="C10" s="473" t="s">
        <v>978</v>
      </c>
      <c r="D10" s="403" t="s">
        <v>1472</v>
      </c>
      <c r="E10" s="403">
        <v>204534</v>
      </c>
      <c r="F10" s="477">
        <v>192241</v>
      </c>
      <c r="G10" s="478">
        <v>177162</v>
      </c>
      <c r="H10" s="478">
        <v>162435</v>
      </c>
      <c r="I10" s="478">
        <v>238590</v>
      </c>
      <c r="J10" s="478">
        <v>243361</v>
      </c>
      <c r="K10" s="478">
        <v>267322</v>
      </c>
      <c r="L10" s="474">
        <v>191972</v>
      </c>
      <c r="M10" s="474">
        <v>536483</v>
      </c>
      <c r="N10" s="475">
        <v>1.7945898360177499</v>
      </c>
    </row>
    <row r="11" spans="1:14" x14ac:dyDescent="0.35">
      <c r="A11" s="403" t="s">
        <v>1529</v>
      </c>
      <c r="B11" s="403" t="s">
        <v>976</v>
      </c>
      <c r="C11" s="473" t="s">
        <v>978</v>
      </c>
      <c r="D11" s="403" t="s">
        <v>6</v>
      </c>
      <c r="E11" s="403" t="s">
        <v>986</v>
      </c>
      <c r="F11" s="477" t="s">
        <v>986</v>
      </c>
      <c r="G11" s="478" t="s">
        <v>986</v>
      </c>
      <c r="H11" s="478">
        <v>550000</v>
      </c>
      <c r="I11" s="478">
        <v>671976</v>
      </c>
      <c r="J11" s="478">
        <v>580946</v>
      </c>
      <c r="K11" s="478">
        <v>608169</v>
      </c>
      <c r="L11" s="474" t="s">
        <v>986</v>
      </c>
      <c r="M11" s="474">
        <v>480553</v>
      </c>
      <c r="N11" s="475" t="s">
        <v>986</v>
      </c>
    </row>
    <row r="12" spans="1:14" x14ac:dyDescent="0.35">
      <c r="A12" s="403" t="s">
        <v>984</v>
      </c>
      <c r="B12" s="403" t="s">
        <v>976</v>
      </c>
      <c r="C12" s="473" t="s">
        <v>978</v>
      </c>
      <c r="D12" s="403" t="s">
        <v>1472</v>
      </c>
      <c r="E12" s="403">
        <v>224060</v>
      </c>
      <c r="F12" s="474">
        <v>331670</v>
      </c>
      <c r="G12" s="474">
        <v>291070</v>
      </c>
      <c r="H12" s="474">
        <v>368050</v>
      </c>
      <c r="I12" s="474">
        <v>347546</v>
      </c>
      <c r="J12" s="474">
        <v>382603</v>
      </c>
      <c r="K12" s="474">
        <v>403840</v>
      </c>
      <c r="L12" s="474">
        <v>320748</v>
      </c>
      <c r="M12" s="474">
        <v>423711</v>
      </c>
      <c r="N12" s="475">
        <v>0.32100901642410901</v>
      </c>
    </row>
    <row r="13" spans="1:14" x14ac:dyDescent="0.35">
      <c r="A13" s="454" t="s">
        <v>1512</v>
      </c>
      <c r="B13" s="454" t="s">
        <v>980</v>
      </c>
      <c r="C13" s="473" t="s">
        <v>978</v>
      </c>
      <c r="D13" s="454" t="s">
        <v>988</v>
      </c>
      <c r="E13" s="454">
        <v>269330</v>
      </c>
      <c r="F13" s="479">
        <v>242761</v>
      </c>
      <c r="G13" s="480">
        <v>221218</v>
      </c>
      <c r="H13" s="480">
        <v>224849</v>
      </c>
      <c r="I13" s="480">
        <v>235359</v>
      </c>
      <c r="J13" s="480">
        <v>396737</v>
      </c>
      <c r="K13" s="480">
        <v>360651</v>
      </c>
      <c r="L13" s="480">
        <v>147979</v>
      </c>
      <c r="M13" s="480">
        <v>423152</v>
      </c>
      <c r="N13" s="481">
        <v>1.8595408808006499</v>
      </c>
    </row>
    <row r="14" spans="1:14" x14ac:dyDescent="0.35">
      <c r="A14" s="454" t="s">
        <v>1518</v>
      </c>
      <c r="B14" s="454" t="s">
        <v>976</v>
      </c>
      <c r="C14" s="473" t="s">
        <v>978</v>
      </c>
      <c r="D14" s="454" t="s">
        <v>981</v>
      </c>
      <c r="E14" s="454">
        <v>30686</v>
      </c>
      <c r="F14" s="479">
        <v>109207</v>
      </c>
      <c r="G14" s="480">
        <v>132676</v>
      </c>
      <c r="H14" s="480">
        <v>116065</v>
      </c>
      <c r="I14" s="480">
        <v>118431</v>
      </c>
      <c r="J14" s="480">
        <v>120762</v>
      </c>
      <c r="K14" s="480">
        <v>130656</v>
      </c>
      <c r="L14" s="480" t="s">
        <v>986</v>
      </c>
      <c r="M14" s="480">
        <v>397074</v>
      </c>
      <c r="N14" s="481" t="s">
        <v>986</v>
      </c>
    </row>
    <row r="15" spans="1:14" x14ac:dyDescent="0.35">
      <c r="A15" s="403" t="s">
        <v>1487</v>
      </c>
      <c r="B15" s="403" t="s">
        <v>976</v>
      </c>
      <c r="C15" s="473" t="s">
        <v>992</v>
      </c>
      <c r="D15" s="403" t="s">
        <v>1486</v>
      </c>
      <c r="E15" s="403" t="s">
        <v>986</v>
      </c>
      <c r="F15" s="476" t="s">
        <v>986</v>
      </c>
      <c r="G15" s="474">
        <v>4445</v>
      </c>
      <c r="H15" s="474">
        <v>5800</v>
      </c>
      <c r="I15" s="474" t="s">
        <v>986</v>
      </c>
      <c r="J15" s="474">
        <v>7070</v>
      </c>
      <c r="K15" s="474" t="s">
        <v>986</v>
      </c>
      <c r="L15" s="474">
        <v>167000</v>
      </c>
      <c r="M15" s="474">
        <v>285000</v>
      </c>
      <c r="N15" s="475">
        <v>0.70658682634730496</v>
      </c>
    </row>
    <row r="16" spans="1:14" x14ac:dyDescent="0.35">
      <c r="A16" s="454" t="s">
        <v>991</v>
      </c>
      <c r="B16" s="454" t="s">
        <v>976</v>
      </c>
      <c r="C16" s="473" t="s">
        <v>978</v>
      </c>
      <c r="D16" s="454" t="s">
        <v>6</v>
      </c>
      <c r="E16" s="454" t="s">
        <v>986</v>
      </c>
      <c r="F16" s="479">
        <v>190212</v>
      </c>
      <c r="G16" s="480">
        <v>184719</v>
      </c>
      <c r="H16" s="480">
        <v>192354</v>
      </c>
      <c r="I16" s="480">
        <v>221405</v>
      </c>
      <c r="J16" s="480">
        <v>220656</v>
      </c>
      <c r="K16" s="480">
        <v>263058</v>
      </c>
      <c r="L16" s="480">
        <v>173595</v>
      </c>
      <c r="M16" s="480">
        <v>281579</v>
      </c>
      <c r="N16" s="481">
        <v>0.62204556582850901</v>
      </c>
    </row>
    <row r="17" spans="1:14" x14ac:dyDescent="0.35">
      <c r="A17" s="454" t="s">
        <v>989</v>
      </c>
      <c r="B17" s="454" t="s">
        <v>980</v>
      </c>
      <c r="C17" s="473" t="s">
        <v>978</v>
      </c>
      <c r="D17" s="454" t="s">
        <v>6</v>
      </c>
      <c r="E17" s="454" t="s">
        <v>986</v>
      </c>
      <c r="F17" s="479" t="s">
        <v>986</v>
      </c>
      <c r="G17" s="480" t="s">
        <v>986</v>
      </c>
      <c r="H17" s="480" t="s">
        <v>986</v>
      </c>
      <c r="I17" s="480" t="s">
        <v>986</v>
      </c>
      <c r="J17" s="480" t="s">
        <v>986</v>
      </c>
      <c r="K17" s="480">
        <v>718750</v>
      </c>
      <c r="L17" s="480">
        <v>201939</v>
      </c>
      <c r="M17" s="480">
        <v>275459</v>
      </c>
      <c r="N17" s="481">
        <v>0.36407033807238798</v>
      </c>
    </row>
    <row r="18" spans="1:14" x14ac:dyDescent="0.35">
      <c r="A18" s="482" t="s">
        <v>993</v>
      </c>
      <c r="B18" s="482" t="s">
        <v>980</v>
      </c>
      <c r="C18" s="473" t="s">
        <v>992</v>
      </c>
      <c r="D18" s="403" t="s">
        <v>6</v>
      </c>
      <c r="E18" s="403">
        <v>604385</v>
      </c>
      <c r="F18" s="477">
        <v>633856</v>
      </c>
      <c r="G18" s="474">
        <v>621521</v>
      </c>
      <c r="H18" s="483">
        <v>667477</v>
      </c>
      <c r="I18" s="483">
        <v>760362</v>
      </c>
      <c r="J18" s="474">
        <v>814774</v>
      </c>
      <c r="K18" s="474">
        <v>822836</v>
      </c>
      <c r="L18" s="474">
        <v>149991</v>
      </c>
      <c r="M18" s="474">
        <v>223618</v>
      </c>
      <c r="N18" s="475">
        <v>0.49087611923382102</v>
      </c>
    </row>
    <row r="19" spans="1:14" x14ac:dyDescent="0.35">
      <c r="A19" s="403" t="s">
        <v>1474</v>
      </c>
      <c r="B19" s="403" t="s">
        <v>976</v>
      </c>
      <c r="C19" s="473" t="s">
        <v>978</v>
      </c>
      <c r="D19" s="403" t="s">
        <v>1472</v>
      </c>
      <c r="E19" s="403">
        <v>4232</v>
      </c>
      <c r="F19" s="477">
        <v>4566</v>
      </c>
      <c r="G19" s="478">
        <v>2554</v>
      </c>
      <c r="H19" s="478" t="s">
        <v>986</v>
      </c>
      <c r="I19" s="474">
        <v>48000</v>
      </c>
      <c r="J19" s="474">
        <v>37000</v>
      </c>
      <c r="K19" s="474" t="s">
        <v>986</v>
      </c>
      <c r="L19" s="474" t="s">
        <v>986</v>
      </c>
      <c r="M19" s="474">
        <v>200000</v>
      </c>
      <c r="N19" s="475" t="s">
        <v>986</v>
      </c>
    </row>
    <row r="20" spans="1:14" x14ac:dyDescent="0.35">
      <c r="A20" s="403" t="s">
        <v>1484</v>
      </c>
      <c r="B20" s="403" t="s">
        <v>980</v>
      </c>
      <c r="C20" s="473" t="s">
        <v>983</v>
      </c>
      <c r="D20" s="403" t="s">
        <v>1478</v>
      </c>
      <c r="E20" s="403">
        <v>157331</v>
      </c>
      <c r="F20" s="477">
        <v>155114</v>
      </c>
      <c r="G20" s="477">
        <v>185663</v>
      </c>
      <c r="H20" s="477">
        <v>202461</v>
      </c>
      <c r="I20" s="477">
        <v>217221</v>
      </c>
      <c r="J20" s="477">
        <v>236491</v>
      </c>
      <c r="K20" s="474">
        <v>235427</v>
      </c>
      <c r="L20" s="474">
        <v>132123</v>
      </c>
      <c r="M20" s="474">
        <v>190521</v>
      </c>
      <c r="N20" s="475">
        <v>0.44199722985399997</v>
      </c>
    </row>
    <row r="21" spans="1:14" x14ac:dyDescent="0.35">
      <c r="A21" s="454" t="s">
        <v>1475</v>
      </c>
      <c r="B21" s="454" t="s">
        <v>976</v>
      </c>
      <c r="C21" s="473" t="s">
        <v>978</v>
      </c>
      <c r="D21" s="454" t="s">
        <v>1472</v>
      </c>
      <c r="E21" s="454" t="s">
        <v>986</v>
      </c>
      <c r="F21" s="479" t="s">
        <v>986</v>
      </c>
      <c r="G21" s="480" t="s">
        <v>986</v>
      </c>
      <c r="H21" s="480" t="s">
        <v>986</v>
      </c>
      <c r="I21" s="480">
        <v>73074</v>
      </c>
      <c r="J21" s="480">
        <v>82000</v>
      </c>
      <c r="K21" s="480" t="s">
        <v>986</v>
      </c>
      <c r="L21" s="480" t="s">
        <v>986</v>
      </c>
      <c r="M21" s="480">
        <v>155333</v>
      </c>
      <c r="N21" s="481" t="s">
        <v>986</v>
      </c>
    </row>
    <row r="22" spans="1:14" x14ac:dyDescent="0.35">
      <c r="A22" s="454" t="s">
        <v>987</v>
      </c>
      <c r="B22" s="454" t="s">
        <v>976</v>
      </c>
      <c r="C22" s="473" t="s">
        <v>985</v>
      </c>
      <c r="D22" s="454" t="s">
        <v>982</v>
      </c>
      <c r="E22" s="454" t="s">
        <v>986</v>
      </c>
      <c r="F22" s="479">
        <v>99791</v>
      </c>
      <c r="G22" s="480">
        <v>104856</v>
      </c>
      <c r="H22" s="480">
        <v>104800</v>
      </c>
      <c r="I22" s="480">
        <v>108217</v>
      </c>
      <c r="J22" s="480">
        <v>123603</v>
      </c>
      <c r="K22" s="480">
        <v>201763</v>
      </c>
      <c r="L22" s="480">
        <v>203281</v>
      </c>
      <c r="M22" s="480">
        <v>147822</v>
      </c>
      <c r="N22" s="481">
        <v>-0.27281939777942799</v>
      </c>
    </row>
    <row r="23" spans="1:14" x14ac:dyDescent="0.35">
      <c r="A23" s="454" t="s">
        <v>1496</v>
      </c>
      <c r="B23" s="454" t="s">
        <v>976</v>
      </c>
      <c r="C23" s="473" t="s">
        <v>985</v>
      </c>
      <c r="D23" s="454" t="s">
        <v>1486</v>
      </c>
      <c r="E23" s="454">
        <v>416028</v>
      </c>
      <c r="F23" s="479">
        <v>465512</v>
      </c>
      <c r="G23" s="480">
        <v>464762</v>
      </c>
      <c r="H23" s="480">
        <v>460028</v>
      </c>
      <c r="I23" s="480">
        <v>533153</v>
      </c>
      <c r="J23" s="480">
        <v>584723</v>
      </c>
      <c r="K23" s="480">
        <v>522388</v>
      </c>
      <c r="L23" s="480" t="s">
        <v>986</v>
      </c>
      <c r="M23" s="480">
        <v>127451</v>
      </c>
      <c r="N23" s="481" t="s">
        <v>986</v>
      </c>
    </row>
    <row r="24" spans="1:14" x14ac:dyDescent="0.35">
      <c r="A24" s="454" t="s">
        <v>1481</v>
      </c>
      <c r="B24" s="454" t="s">
        <v>980</v>
      </c>
      <c r="C24" s="473" t="s">
        <v>994</v>
      </c>
      <c r="D24" s="454" t="s">
        <v>1478</v>
      </c>
      <c r="E24" s="454">
        <v>5500</v>
      </c>
      <c r="F24" s="479">
        <v>8000</v>
      </c>
      <c r="G24" s="480" t="s">
        <v>986</v>
      </c>
      <c r="H24" s="480">
        <v>65000</v>
      </c>
      <c r="I24" s="480">
        <v>78000</v>
      </c>
      <c r="J24" s="480">
        <v>92000</v>
      </c>
      <c r="K24" s="480">
        <v>120000</v>
      </c>
      <c r="L24" s="480" t="s">
        <v>986</v>
      </c>
      <c r="M24" s="480">
        <v>110000</v>
      </c>
      <c r="N24" s="481" t="s">
        <v>986</v>
      </c>
    </row>
    <row r="25" spans="1:14" x14ac:dyDescent="0.35">
      <c r="A25" s="454" t="s">
        <v>1506</v>
      </c>
      <c r="B25" s="454" t="s">
        <v>980</v>
      </c>
      <c r="C25" s="473" t="s">
        <v>983</v>
      </c>
      <c r="D25" s="454" t="s">
        <v>988</v>
      </c>
      <c r="E25" s="454">
        <v>754000</v>
      </c>
      <c r="F25" s="479">
        <v>788000</v>
      </c>
      <c r="G25" s="480">
        <v>851000</v>
      </c>
      <c r="H25" s="480">
        <v>944000</v>
      </c>
      <c r="I25" s="480">
        <v>1011500</v>
      </c>
      <c r="J25" s="480">
        <v>1039243</v>
      </c>
      <c r="K25" s="480">
        <v>998014</v>
      </c>
      <c r="L25" s="480">
        <v>138546</v>
      </c>
      <c r="M25" s="480">
        <v>106231</v>
      </c>
      <c r="N25" s="481">
        <v>-0.23324383237336299</v>
      </c>
    </row>
    <row r="26" spans="1:14" x14ac:dyDescent="0.35">
      <c r="A26" s="454" t="s">
        <v>1477</v>
      </c>
      <c r="B26" s="454" t="s">
        <v>976</v>
      </c>
      <c r="C26" s="473" t="s">
        <v>985</v>
      </c>
      <c r="D26" s="454" t="s">
        <v>1472</v>
      </c>
      <c r="E26" s="454">
        <v>44090</v>
      </c>
      <c r="F26" s="479">
        <v>48921</v>
      </c>
      <c r="G26" s="480">
        <v>50614</v>
      </c>
      <c r="H26" s="480">
        <v>59010</v>
      </c>
      <c r="I26" s="480">
        <v>66102</v>
      </c>
      <c r="J26" s="480">
        <v>74761</v>
      </c>
      <c r="K26" s="480" t="s">
        <v>986</v>
      </c>
      <c r="L26" s="480" t="s">
        <v>986</v>
      </c>
      <c r="M26" s="480">
        <v>102064</v>
      </c>
      <c r="N26" s="481" t="s">
        <v>986</v>
      </c>
    </row>
    <row r="27" spans="1:14" x14ac:dyDescent="0.35">
      <c r="A27" s="403" t="s">
        <v>1473</v>
      </c>
      <c r="B27" s="403" t="s">
        <v>976</v>
      </c>
      <c r="C27" s="473" t="s">
        <v>978</v>
      </c>
      <c r="D27" s="403" t="s">
        <v>1472</v>
      </c>
      <c r="E27" s="403" t="s">
        <v>986</v>
      </c>
      <c r="F27" s="477" t="s">
        <v>986</v>
      </c>
      <c r="G27" s="474" t="s">
        <v>986</v>
      </c>
      <c r="H27" s="474" t="s">
        <v>986</v>
      </c>
      <c r="I27" s="474" t="s">
        <v>986</v>
      </c>
      <c r="J27" s="474">
        <v>61836</v>
      </c>
      <c r="K27" s="474">
        <v>99000</v>
      </c>
      <c r="L27" s="474">
        <v>65879</v>
      </c>
      <c r="M27" s="474">
        <v>79343</v>
      </c>
      <c r="N27" s="475">
        <v>0.204374686926031</v>
      </c>
    </row>
    <row r="28" spans="1:14" x14ac:dyDescent="0.35">
      <c r="A28" s="403" t="s">
        <v>1498</v>
      </c>
      <c r="B28" s="403" t="s">
        <v>976</v>
      </c>
      <c r="C28" s="473" t="s">
        <v>992</v>
      </c>
      <c r="D28" s="403" t="s">
        <v>988</v>
      </c>
      <c r="E28" s="403">
        <v>31870</v>
      </c>
      <c r="F28" s="477">
        <v>35750</v>
      </c>
      <c r="G28" s="477">
        <v>42100</v>
      </c>
      <c r="H28" s="477">
        <v>48950</v>
      </c>
      <c r="I28" s="477">
        <v>53995</v>
      </c>
      <c r="J28" s="477">
        <v>56050</v>
      </c>
      <c r="K28" s="474">
        <v>59800</v>
      </c>
      <c r="L28" s="474">
        <v>65000</v>
      </c>
      <c r="M28" s="474">
        <v>73000</v>
      </c>
      <c r="N28" s="475">
        <v>0.123076923076923</v>
      </c>
    </row>
    <row r="29" spans="1:14" x14ac:dyDescent="0.35">
      <c r="A29" s="454" t="s">
        <v>1531</v>
      </c>
      <c r="B29" s="454" t="s">
        <v>980</v>
      </c>
      <c r="C29" s="473" t="s">
        <v>994</v>
      </c>
      <c r="D29" s="454" t="s">
        <v>6</v>
      </c>
      <c r="E29" s="454" t="s">
        <v>986</v>
      </c>
      <c r="F29" s="479" t="s">
        <v>986</v>
      </c>
      <c r="G29" s="480" t="s">
        <v>986</v>
      </c>
      <c r="H29" s="480" t="s">
        <v>986</v>
      </c>
      <c r="I29" s="480" t="s">
        <v>986</v>
      </c>
      <c r="J29" s="480" t="s">
        <v>986</v>
      </c>
      <c r="K29" s="480" t="s">
        <v>986</v>
      </c>
      <c r="L29" s="480">
        <v>47084</v>
      </c>
      <c r="M29" s="480">
        <v>69937</v>
      </c>
      <c r="N29" s="481">
        <v>0.48536657888029899</v>
      </c>
    </row>
    <row r="30" spans="1:14" x14ac:dyDescent="0.35">
      <c r="A30" s="454" t="s">
        <v>1494</v>
      </c>
      <c r="B30" s="454" t="s">
        <v>980</v>
      </c>
      <c r="C30" s="473" t="s">
        <v>985</v>
      </c>
      <c r="D30" s="454" t="s">
        <v>1486</v>
      </c>
      <c r="E30" s="454">
        <v>134924</v>
      </c>
      <c r="F30" s="479">
        <v>130434</v>
      </c>
      <c r="G30" s="480">
        <v>122947</v>
      </c>
      <c r="H30" s="480">
        <v>132570</v>
      </c>
      <c r="I30" s="480">
        <v>127365</v>
      </c>
      <c r="J30" s="480">
        <v>117076</v>
      </c>
      <c r="K30" s="480">
        <v>112916</v>
      </c>
      <c r="L30" s="480" t="s">
        <v>986</v>
      </c>
      <c r="M30" s="480">
        <v>62173</v>
      </c>
      <c r="N30" s="481" t="s">
        <v>986</v>
      </c>
    </row>
    <row r="31" spans="1:14" x14ac:dyDescent="0.35">
      <c r="A31" s="403" t="s">
        <v>1495</v>
      </c>
      <c r="B31" s="403" t="s">
        <v>980</v>
      </c>
      <c r="C31" s="473" t="s">
        <v>985</v>
      </c>
      <c r="D31" s="403" t="s">
        <v>1486</v>
      </c>
      <c r="E31" s="403" t="s">
        <v>986</v>
      </c>
      <c r="F31" s="477" t="s">
        <v>986</v>
      </c>
      <c r="G31" s="478" t="s">
        <v>986</v>
      </c>
      <c r="H31" s="474" t="s">
        <v>986</v>
      </c>
      <c r="I31" s="474" t="s">
        <v>986</v>
      </c>
      <c r="J31" s="474" t="s">
        <v>986</v>
      </c>
      <c r="K31" s="474" t="s">
        <v>986</v>
      </c>
      <c r="L31" s="474" t="s">
        <v>986</v>
      </c>
      <c r="M31" s="474">
        <v>54925</v>
      </c>
      <c r="N31" s="475" t="s">
        <v>986</v>
      </c>
    </row>
    <row r="32" spans="1:14" x14ac:dyDescent="0.35">
      <c r="A32" s="403" t="s">
        <v>1013</v>
      </c>
      <c r="B32" s="403" t="s">
        <v>980</v>
      </c>
      <c r="C32" s="473" t="s">
        <v>983</v>
      </c>
      <c r="D32" s="403" t="s">
        <v>1478</v>
      </c>
      <c r="E32" s="403">
        <v>23450</v>
      </c>
      <c r="F32" s="477">
        <v>24580</v>
      </c>
      <c r="G32" s="477">
        <v>25320</v>
      </c>
      <c r="H32" s="477">
        <v>26666</v>
      </c>
      <c r="I32" s="477">
        <v>40144</v>
      </c>
      <c r="J32" s="477">
        <v>39651</v>
      </c>
      <c r="K32" s="474">
        <v>44438</v>
      </c>
      <c r="L32" s="474">
        <v>9470</v>
      </c>
      <c r="M32" s="474">
        <v>52167</v>
      </c>
      <c r="N32" s="475">
        <v>4.5086589229144698</v>
      </c>
    </row>
    <row r="33" spans="1:14" x14ac:dyDescent="0.35">
      <c r="A33" s="403" t="s">
        <v>996</v>
      </c>
      <c r="B33" s="403" t="s">
        <v>976</v>
      </c>
      <c r="C33" s="473" t="s">
        <v>978</v>
      </c>
      <c r="D33" s="403" t="s">
        <v>981</v>
      </c>
      <c r="E33" s="403" t="s">
        <v>986</v>
      </c>
      <c r="F33" s="476">
        <v>36535</v>
      </c>
      <c r="G33" s="474">
        <v>41473</v>
      </c>
      <c r="H33" s="474">
        <v>48039</v>
      </c>
      <c r="I33" s="474">
        <v>46445</v>
      </c>
      <c r="J33" s="474">
        <v>45000</v>
      </c>
      <c r="K33" s="474">
        <v>45000</v>
      </c>
      <c r="L33" s="474">
        <v>45500</v>
      </c>
      <c r="M33" s="474">
        <v>46000</v>
      </c>
      <c r="N33" s="475">
        <v>1.0989010989011E-2</v>
      </c>
    </row>
    <row r="34" spans="1:14" x14ac:dyDescent="0.35">
      <c r="A34" s="403" t="s">
        <v>1480</v>
      </c>
      <c r="B34" s="403" t="s">
        <v>980</v>
      </c>
      <c r="C34" s="473" t="s">
        <v>983</v>
      </c>
      <c r="D34" s="403" t="s">
        <v>1478</v>
      </c>
      <c r="E34" s="403">
        <v>38353</v>
      </c>
      <c r="F34" s="477">
        <v>42394</v>
      </c>
      <c r="G34" s="478">
        <v>41010</v>
      </c>
      <c r="H34" s="478">
        <v>47006</v>
      </c>
      <c r="I34" s="474">
        <v>39840</v>
      </c>
      <c r="J34" s="474">
        <v>44564</v>
      </c>
      <c r="K34" s="474" t="s">
        <v>986</v>
      </c>
      <c r="L34" s="478">
        <v>9372</v>
      </c>
      <c r="M34" s="474">
        <v>41403</v>
      </c>
      <c r="N34" s="475">
        <v>3.4177336747759299</v>
      </c>
    </row>
    <row r="35" spans="1:14" x14ac:dyDescent="0.35">
      <c r="A35" s="482" t="s">
        <v>998</v>
      </c>
      <c r="B35" s="482" t="s">
        <v>976</v>
      </c>
      <c r="C35" s="473" t="s">
        <v>985</v>
      </c>
      <c r="D35" s="403" t="s">
        <v>6</v>
      </c>
      <c r="E35" s="403" t="s">
        <v>986</v>
      </c>
      <c r="F35" s="477" t="s">
        <v>986</v>
      </c>
      <c r="G35" s="478" t="s">
        <v>986</v>
      </c>
      <c r="H35" s="478" t="s">
        <v>986</v>
      </c>
      <c r="I35" s="483" t="s">
        <v>986</v>
      </c>
      <c r="J35" s="474">
        <v>19499</v>
      </c>
      <c r="K35" s="474">
        <v>15665</v>
      </c>
      <c r="L35" s="474">
        <v>27494</v>
      </c>
      <c r="M35" s="474">
        <v>40026</v>
      </c>
      <c r="N35" s="475">
        <v>0.45580854004510102</v>
      </c>
    </row>
    <row r="36" spans="1:14" x14ac:dyDescent="0.35">
      <c r="A36" s="403" t="s">
        <v>1532</v>
      </c>
      <c r="B36" s="403" t="s">
        <v>980</v>
      </c>
      <c r="C36" s="473" t="s">
        <v>992</v>
      </c>
      <c r="D36" s="403" t="s">
        <v>6</v>
      </c>
      <c r="E36" s="403">
        <v>269937</v>
      </c>
      <c r="F36" s="477">
        <v>324432</v>
      </c>
      <c r="G36" s="478">
        <v>371772</v>
      </c>
      <c r="H36" s="478">
        <v>369784</v>
      </c>
      <c r="I36" s="478">
        <v>323359</v>
      </c>
      <c r="J36" s="478">
        <v>317709</v>
      </c>
      <c r="K36" s="474">
        <v>277272</v>
      </c>
      <c r="L36" s="478">
        <v>36359</v>
      </c>
      <c r="M36" s="474">
        <v>38866</v>
      </c>
      <c r="N36" s="475">
        <v>6.8951291289639394E-2</v>
      </c>
    </row>
    <row r="37" spans="1:14" x14ac:dyDescent="0.35">
      <c r="A37" s="403" t="s">
        <v>997</v>
      </c>
      <c r="B37" s="403" t="s">
        <v>976</v>
      </c>
      <c r="C37" s="473" t="s">
        <v>985</v>
      </c>
      <c r="D37" s="403" t="s">
        <v>1472</v>
      </c>
      <c r="E37" s="403" t="s">
        <v>986</v>
      </c>
      <c r="F37" s="477">
        <v>38275</v>
      </c>
      <c r="G37" s="474">
        <v>48028</v>
      </c>
      <c r="H37" s="474">
        <v>44900</v>
      </c>
      <c r="I37" s="474">
        <v>43327</v>
      </c>
      <c r="J37" s="474">
        <v>37309</v>
      </c>
      <c r="K37" s="474">
        <v>39526</v>
      </c>
      <c r="L37" s="474">
        <v>38733</v>
      </c>
      <c r="M37" s="474">
        <v>38250</v>
      </c>
      <c r="N37" s="475">
        <v>-1.24699868329332E-2</v>
      </c>
    </row>
    <row r="38" spans="1:14" x14ac:dyDescent="0.35">
      <c r="A38" s="454" t="s">
        <v>1508</v>
      </c>
      <c r="B38" s="454" t="s">
        <v>980</v>
      </c>
      <c r="C38" s="473" t="s">
        <v>978</v>
      </c>
      <c r="D38" s="454" t="s">
        <v>988</v>
      </c>
      <c r="E38" s="454">
        <v>54616</v>
      </c>
      <c r="F38" s="479">
        <v>61143</v>
      </c>
      <c r="G38" s="480">
        <v>58000</v>
      </c>
      <c r="H38" s="480">
        <v>64259</v>
      </c>
      <c r="I38" s="480">
        <v>71413</v>
      </c>
      <c r="J38" s="480">
        <v>73483</v>
      </c>
      <c r="K38" s="480">
        <v>64093</v>
      </c>
      <c r="L38" s="480" t="s">
        <v>986</v>
      </c>
      <c r="M38" s="480">
        <v>36371</v>
      </c>
      <c r="N38" s="481" t="s">
        <v>986</v>
      </c>
    </row>
    <row r="39" spans="1:14" x14ac:dyDescent="0.35">
      <c r="A39" s="403" t="s">
        <v>1497</v>
      </c>
      <c r="B39" s="403" t="s">
        <v>980</v>
      </c>
      <c r="C39" s="473" t="s">
        <v>985</v>
      </c>
      <c r="D39" s="403" t="s">
        <v>1486</v>
      </c>
      <c r="E39" s="403" t="s">
        <v>986</v>
      </c>
      <c r="F39" s="477" t="s">
        <v>986</v>
      </c>
      <c r="G39" s="477" t="s">
        <v>986</v>
      </c>
      <c r="H39" s="477" t="s">
        <v>986</v>
      </c>
      <c r="I39" s="477" t="s">
        <v>986</v>
      </c>
      <c r="J39" s="477" t="s">
        <v>986</v>
      </c>
      <c r="K39" s="474" t="s">
        <v>986</v>
      </c>
      <c r="L39" s="474" t="s">
        <v>986</v>
      </c>
      <c r="M39" s="474">
        <v>34568</v>
      </c>
      <c r="N39" s="475" t="s">
        <v>986</v>
      </c>
    </row>
    <row r="40" spans="1:14" x14ac:dyDescent="0.35">
      <c r="A40" s="403" t="s">
        <v>999</v>
      </c>
      <c r="B40" s="403" t="s">
        <v>976</v>
      </c>
      <c r="C40" s="473" t="s">
        <v>978</v>
      </c>
      <c r="D40" s="403" t="s">
        <v>1486</v>
      </c>
      <c r="E40" s="403">
        <v>80034</v>
      </c>
      <c r="F40" s="477">
        <v>78264</v>
      </c>
      <c r="G40" s="474">
        <v>74139</v>
      </c>
      <c r="H40" s="474">
        <v>76561</v>
      </c>
      <c r="I40" s="474">
        <v>75944</v>
      </c>
      <c r="J40" s="474">
        <v>72445</v>
      </c>
      <c r="K40" s="474">
        <v>73664</v>
      </c>
      <c r="L40" s="474">
        <v>25482</v>
      </c>
      <c r="M40" s="474">
        <v>34132</v>
      </c>
      <c r="N40" s="475">
        <v>0.33945530178165001</v>
      </c>
    </row>
    <row r="41" spans="1:14" x14ac:dyDescent="0.35">
      <c r="A41" s="454" t="s">
        <v>1000</v>
      </c>
      <c r="B41" s="454" t="s">
        <v>976</v>
      </c>
      <c r="C41" s="473" t="s">
        <v>985</v>
      </c>
      <c r="D41" s="454" t="s">
        <v>6</v>
      </c>
      <c r="E41" s="454" t="s">
        <v>986</v>
      </c>
      <c r="F41" s="479">
        <v>12234</v>
      </c>
      <c r="G41" s="480">
        <v>15979</v>
      </c>
      <c r="H41" s="480">
        <v>14184</v>
      </c>
      <c r="I41" s="480">
        <v>8801</v>
      </c>
      <c r="J41" s="480">
        <v>11617</v>
      </c>
      <c r="K41" s="480">
        <v>20897</v>
      </c>
      <c r="L41" s="480">
        <v>24452</v>
      </c>
      <c r="M41" s="480">
        <v>33135</v>
      </c>
      <c r="N41" s="481">
        <v>0.35510387698347801</v>
      </c>
    </row>
    <row r="42" spans="1:14" x14ac:dyDescent="0.35">
      <c r="A42" s="454" t="s">
        <v>1014</v>
      </c>
      <c r="B42" s="454" t="s">
        <v>980</v>
      </c>
      <c r="C42" s="473" t="s">
        <v>978</v>
      </c>
      <c r="D42" s="454" t="s">
        <v>988</v>
      </c>
      <c r="E42" s="454" t="s">
        <v>986</v>
      </c>
      <c r="F42" s="479" t="s">
        <v>986</v>
      </c>
      <c r="G42" s="480" t="s">
        <v>986</v>
      </c>
      <c r="H42" s="480">
        <v>5554</v>
      </c>
      <c r="I42" s="480">
        <v>22503</v>
      </c>
      <c r="J42" s="480">
        <v>15522</v>
      </c>
      <c r="K42" s="480">
        <v>33628</v>
      </c>
      <c r="L42" s="480">
        <v>7766</v>
      </c>
      <c r="M42" s="480">
        <v>32945</v>
      </c>
      <c r="N42" s="481">
        <v>3.2422096317280502</v>
      </c>
    </row>
    <row r="43" spans="1:14" x14ac:dyDescent="0.35">
      <c r="A43" s="454" t="s">
        <v>1509</v>
      </c>
      <c r="B43" s="454" t="s">
        <v>980</v>
      </c>
      <c r="C43" s="473" t="s">
        <v>978</v>
      </c>
      <c r="D43" s="454" t="s">
        <v>988</v>
      </c>
      <c r="E43" s="454">
        <v>50803</v>
      </c>
      <c r="F43" s="479">
        <v>49362</v>
      </c>
      <c r="G43" s="480">
        <v>44760</v>
      </c>
      <c r="H43" s="480">
        <v>45192</v>
      </c>
      <c r="I43" s="480">
        <v>53322</v>
      </c>
      <c r="J43" s="480">
        <v>51342</v>
      </c>
      <c r="K43" s="480">
        <v>55802</v>
      </c>
      <c r="L43" s="480">
        <v>17754</v>
      </c>
      <c r="M43" s="480">
        <v>27895</v>
      </c>
      <c r="N43" s="481">
        <v>0.57119522361158004</v>
      </c>
    </row>
    <row r="44" spans="1:14" x14ac:dyDescent="0.35">
      <c r="A44" s="403" t="s">
        <v>1001</v>
      </c>
      <c r="B44" s="403" t="s">
        <v>976</v>
      </c>
      <c r="C44" s="473" t="s">
        <v>985</v>
      </c>
      <c r="D44" s="403" t="s">
        <v>1472</v>
      </c>
      <c r="E44" s="403" t="s">
        <v>986</v>
      </c>
      <c r="F44" s="474" t="s">
        <v>986</v>
      </c>
      <c r="G44" s="474" t="s">
        <v>986</v>
      </c>
      <c r="H44" s="474" t="s">
        <v>986</v>
      </c>
      <c r="I44" s="474" t="s">
        <v>986</v>
      </c>
      <c r="J44" s="474">
        <v>17094</v>
      </c>
      <c r="K44" s="474">
        <v>15082</v>
      </c>
      <c r="L44" s="474">
        <v>22398</v>
      </c>
      <c r="M44" s="474">
        <v>27866</v>
      </c>
      <c r="N44" s="475">
        <v>0.24412894008393601</v>
      </c>
    </row>
    <row r="45" spans="1:14" x14ac:dyDescent="0.35">
      <c r="A45" s="454" t="s">
        <v>1519</v>
      </c>
      <c r="B45" s="454" t="s">
        <v>980</v>
      </c>
      <c r="C45" s="473" t="s">
        <v>985</v>
      </c>
      <c r="D45" s="454" t="s">
        <v>6</v>
      </c>
      <c r="E45" s="454">
        <v>47706</v>
      </c>
      <c r="F45" s="479">
        <v>49957</v>
      </c>
      <c r="G45" s="480">
        <v>48656</v>
      </c>
      <c r="H45" s="480">
        <v>51211</v>
      </c>
      <c r="I45" s="480">
        <v>52871</v>
      </c>
      <c r="J45" s="480">
        <v>42302</v>
      </c>
      <c r="K45" s="480">
        <v>55080</v>
      </c>
      <c r="L45" s="480">
        <v>11968</v>
      </c>
      <c r="M45" s="480">
        <v>27773</v>
      </c>
      <c r="N45" s="481">
        <v>1.3206</v>
      </c>
    </row>
    <row r="46" spans="1:14" x14ac:dyDescent="0.35">
      <c r="A46" s="403" t="s">
        <v>1523</v>
      </c>
      <c r="B46" s="403" t="s">
        <v>976</v>
      </c>
      <c r="C46" s="473" t="s">
        <v>978</v>
      </c>
      <c r="D46" s="403" t="s">
        <v>6</v>
      </c>
      <c r="E46" s="403" t="s">
        <v>986</v>
      </c>
      <c r="F46" s="477" t="s">
        <v>986</v>
      </c>
      <c r="G46" s="477">
        <v>140074</v>
      </c>
      <c r="H46" s="474" t="s">
        <v>986</v>
      </c>
      <c r="I46" s="474">
        <v>77533</v>
      </c>
      <c r="J46" s="474">
        <v>79984</v>
      </c>
      <c r="K46" s="474">
        <v>84243</v>
      </c>
      <c r="L46" s="474" t="s">
        <v>986</v>
      </c>
      <c r="M46" s="474">
        <v>27764</v>
      </c>
      <c r="N46" s="475" t="s">
        <v>986</v>
      </c>
    </row>
    <row r="47" spans="1:14" x14ac:dyDescent="0.35">
      <c r="A47" s="403" t="s">
        <v>1009</v>
      </c>
      <c r="B47" s="403" t="s">
        <v>976</v>
      </c>
      <c r="C47" s="473" t="s">
        <v>985</v>
      </c>
      <c r="D47" s="403" t="s">
        <v>1472</v>
      </c>
      <c r="E47" s="403" t="s">
        <v>986</v>
      </c>
      <c r="F47" s="474" t="s">
        <v>986</v>
      </c>
      <c r="G47" s="474" t="s">
        <v>986</v>
      </c>
      <c r="H47" s="474" t="s">
        <v>986</v>
      </c>
      <c r="I47" s="474" t="s">
        <v>986</v>
      </c>
      <c r="J47" s="474">
        <v>5164</v>
      </c>
      <c r="K47" s="474">
        <v>16950</v>
      </c>
      <c r="L47" s="474">
        <v>12813</v>
      </c>
      <c r="M47" s="474">
        <v>27694</v>
      </c>
      <c r="N47" s="475">
        <v>1.16139857956763</v>
      </c>
    </row>
    <row r="48" spans="1:14" x14ac:dyDescent="0.35">
      <c r="A48" s="454" t="s">
        <v>1503</v>
      </c>
      <c r="B48" s="454" t="s">
        <v>980</v>
      </c>
      <c r="C48" s="473" t="s">
        <v>983</v>
      </c>
      <c r="D48" s="454" t="s">
        <v>988</v>
      </c>
      <c r="E48" s="454" t="s">
        <v>986</v>
      </c>
      <c r="F48" s="479">
        <v>23018</v>
      </c>
      <c r="G48" s="480">
        <v>19000</v>
      </c>
      <c r="H48" s="480">
        <v>21082</v>
      </c>
      <c r="I48" s="480" t="s">
        <v>986</v>
      </c>
      <c r="J48" s="480">
        <v>26952</v>
      </c>
      <c r="K48" s="480">
        <v>23294</v>
      </c>
      <c r="L48" s="480">
        <v>3217</v>
      </c>
      <c r="M48" s="480">
        <v>24345</v>
      </c>
      <c r="N48" s="481">
        <v>6.5676095741373999</v>
      </c>
    </row>
    <row r="49" spans="1:14" x14ac:dyDescent="0.35">
      <c r="A49" s="403" t="s">
        <v>1006</v>
      </c>
      <c r="B49" s="403" t="s">
        <v>980</v>
      </c>
      <c r="C49" s="473" t="s">
        <v>978</v>
      </c>
      <c r="D49" s="403" t="s">
        <v>1486</v>
      </c>
      <c r="E49" s="403">
        <v>34595</v>
      </c>
      <c r="F49" s="476">
        <v>26525</v>
      </c>
      <c r="G49" s="474" t="s">
        <v>986</v>
      </c>
      <c r="H49" s="474" t="s">
        <v>986</v>
      </c>
      <c r="I49" s="474">
        <v>64748</v>
      </c>
      <c r="J49" s="474">
        <v>65097</v>
      </c>
      <c r="K49" s="474">
        <v>85722</v>
      </c>
      <c r="L49" s="474">
        <v>16909</v>
      </c>
      <c r="M49" s="474">
        <v>24231</v>
      </c>
      <c r="N49" s="475">
        <v>0.43302383346147</v>
      </c>
    </row>
    <row r="50" spans="1:14" x14ac:dyDescent="0.35">
      <c r="A50" s="454" t="s">
        <v>1507</v>
      </c>
      <c r="B50" s="454" t="s">
        <v>980</v>
      </c>
      <c r="C50" s="473" t="s">
        <v>978</v>
      </c>
      <c r="D50" s="454" t="s">
        <v>988</v>
      </c>
      <c r="E50" s="454" t="s">
        <v>986</v>
      </c>
      <c r="F50" s="479" t="s">
        <v>986</v>
      </c>
      <c r="G50" s="480">
        <v>7888</v>
      </c>
      <c r="H50" s="480">
        <v>6942</v>
      </c>
      <c r="I50" s="480">
        <v>9367</v>
      </c>
      <c r="J50" s="480">
        <v>28500</v>
      </c>
      <c r="K50" s="480">
        <v>34000</v>
      </c>
      <c r="L50" s="480">
        <v>6432</v>
      </c>
      <c r="M50" s="480">
        <v>23034</v>
      </c>
      <c r="N50" s="481">
        <v>2.5811567164179099</v>
      </c>
    </row>
    <row r="51" spans="1:14" x14ac:dyDescent="0.35">
      <c r="A51" s="403" t="s">
        <v>1003</v>
      </c>
      <c r="B51" s="403" t="s">
        <v>976</v>
      </c>
      <c r="C51" s="473" t="s">
        <v>985</v>
      </c>
      <c r="D51" s="403" t="s">
        <v>1472</v>
      </c>
      <c r="E51" s="403" t="s">
        <v>986</v>
      </c>
      <c r="F51" s="477" t="s">
        <v>986</v>
      </c>
      <c r="G51" s="474" t="s">
        <v>986</v>
      </c>
      <c r="H51" s="474" t="s">
        <v>986</v>
      </c>
      <c r="I51" s="474" t="s">
        <v>986</v>
      </c>
      <c r="J51" s="474">
        <v>16308</v>
      </c>
      <c r="K51" s="474">
        <v>27419</v>
      </c>
      <c r="L51" s="474">
        <v>19708</v>
      </c>
      <c r="M51" s="474">
        <v>21537</v>
      </c>
      <c r="N51" s="475">
        <v>9.2804952303633004E-2</v>
      </c>
    </row>
    <row r="52" spans="1:14" x14ac:dyDescent="0.35">
      <c r="A52" s="403" t="s">
        <v>1015</v>
      </c>
      <c r="B52" s="403" t="s">
        <v>980</v>
      </c>
      <c r="C52" s="473" t="s">
        <v>983</v>
      </c>
      <c r="D52" s="403" t="s">
        <v>1478</v>
      </c>
      <c r="E52" s="403">
        <v>43597</v>
      </c>
      <c r="F52" s="477">
        <v>40943</v>
      </c>
      <c r="G52" s="478">
        <v>38608</v>
      </c>
      <c r="H52" s="478" t="s">
        <v>986</v>
      </c>
      <c r="I52" s="474">
        <v>23076</v>
      </c>
      <c r="J52" s="474">
        <v>35378</v>
      </c>
      <c r="K52" s="474">
        <v>31134</v>
      </c>
      <c r="L52" s="478">
        <v>6887</v>
      </c>
      <c r="M52" s="474">
        <v>19431</v>
      </c>
      <c r="N52" s="475">
        <v>1.82140264266008</v>
      </c>
    </row>
    <row r="53" spans="1:14" x14ac:dyDescent="0.35">
      <c r="A53" s="454" t="s">
        <v>1004</v>
      </c>
      <c r="B53" s="454" t="s">
        <v>976</v>
      </c>
      <c r="C53" s="473" t="s">
        <v>985</v>
      </c>
      <c r="D53" s="454" t="s">
        <v>988</v>
      </c>
      <c r="E53" s="454" t="s">
        <v>986</v>
      </c>
      <c r="F53" s="479">
        <v>10000</v>
      </c>
      <c r="G53" s="480">
        <v>11000</v>
      </c>
      <c r="H53" s="480">
        <v>12000</v>
      </c>
      <c r="I53" s="480">
        <v>15000</v>
      </c>
      <c r="J53" s="480">
        <v>16000</v>
      </c>
      <c r="K53" s="480">
        <v>18000</v>
      </c>
      <c r="L53" s="480">
        <v>18500</v>
      </c>
      <c r="M53" s="480">
        <v>19100</v>
      </c>
      <c r="N53" s="481">
        <v>3.2432432432400002E-2</v>
      </c>
    </row>
    <row r="54" spans="1:14" x14ac:dyDescent="0.35">
      <c r="A54" s="403" t="s">
        <v>1002</v>
      </c>
      <c r="B54" s="403" t="s">
        <v>976</v>
      </c>
      <c r="C54" s="473" t="s">
        <v>992</v>
      </c>
      <c r="D54" s="403" t="s">
        <v>1478</v>
      </c>
      <c r="E54" s="403" t="s">
        <v>986</v>
      </c>
      <c r="F54" s="476">
        <v>15000</v>
      </c>
      <c r="G54" s="474">
        <v>16000</v>
      </c>
      <c r="H54" s="474">
        <v>18000</v>
      </c>
      <c r="I54" s="474">
        <v>20000</v>
      </c>
      <c r="J54" s="474">
        <v>22000</v>
      </c>
      <c r="K54" s="474">
        <v>24000</v>
      </c>
      <c r="L54" s="474">
        <v>21000</v>
      </c>
      <c r="M54" s="474">
        <v>19000</v>
      </c>
      <c r="N54" s="475">
        <v>-9.5238095238095205E-2</v>
      </c>
    </row>
    <row r="55" spans="1:14" x14ac:dyDescent="0.35">
      <c r="A55" s="454" t="s">
        <v>1032</v>
      </c>
      <c r="B55" s="454" t="s">
        <v>980</v>
      </c>
      <c r="C55" s="473" t="s">
        <v>983</v>
      </c>
      <c r="D55" s="454" t="s">
        <v>1478</v>
      </c>
      <c r="E55" s="454">
        <v>2000</v>
      </c>
      <c r="F55" s="479">
        <v>3896</v>
      </c>
      <c r="G55" s="480">
        <v>3506</v>
      </c>
      <c r="H55" s="480">
        <v>3545</v>
      </c>
      <c r="I55" s="480">
        <v>4279</v>
      </c>
      <c r="J55" s="480">
        <v>3527</v>
      </c>
      <c r="K55" s="480">
        <v>4069</v>
      </c>
      <c r="L55" s="480">
        <v>280</v>
      </c>
      <c r="M55" s="480">
        <v>17777</v>
      </c>
      <c r="N55" s="481">
        <v>62.4892857142857</v>
      </c>
    </row>
    <row r="56" spans="1:14" x14ac:dyDescent="0.35">
      <c r="A56" s="454" t="s">
        <v>1525</v>
      </c>
      <c r="B56" s="454" t="s">
        <v>976</v>
      </c>
      <c r="C56" s="473" t="s">
        <v>985</v>
      </c>
      <c r="D56" s="454" t="s">
        <v>6</v>
      </c>
      <c r="E56" s="454" t="s">
        <v>986</v>
      </c>
      <c r="F56" s="479" t="s">
        <v>986</v>
      </c>
      <c r="G56" s="480" t="s">
        <v>986</v>
      </c>
      <c r="H56" s="480" t="s">
        <v>986</v>
      </c>
      <c r="I56" s="480" t="s">
        <v>986</v>
      </c>
      <c r="J56" s="480">
        <v>8975</v>
      </c>
      <c r="K56" s="480">
        <v>14439</v>
      </c>
      <c r="L56" s="480">
        <v>9578</v>
      </c>
      <c r="M56" s="480">
        <v>16457</v>
      </c>
      <c r="N56" s="481">
        <v>0.71820839423679295</v>
      </c>
    </row>
    <row r="57" spans="1:14" x14ac:dyDescent="0.35">
      <c r="A57" s="403" t="s">
        <v>1008</v>
      </c>
      <c r="B57" s="403" t="s">
        <v>976</v>
      </c>
      <c r="C57" s="473" t="s">
        <v>985</v>
      </c>
      <c r="D57" s="403" t="s">
        <v>6</v>
      </c>
      <c r="E57" s="403">
        <v>12500</v>
      </c>
      <c r="F57" s="476">
        <v>8000</v>
      </c>
      <c r="G57" s="474">
        <v>9000</v>
      </c>
      <c r="H57" s="474">
        <v>10000</v>
      </c>
      <c r="I57" s="474">
        <v>15000</v>
      </c>
      <c r="J57" s="474">
        <v>11213</v>
      </c>
      <c r="K57" s="474">
        <v>10778</v>
      </c>
      <c r="L57" s="478">
        <v>13989</v>
      </c>
      <c r="M57" s="474">
        <v>15111</v>
      </c>
      <c r="N57" s="475">
        <v>8.0205876045464294E-2</v>
      </c>
    </row>
    <row r="58" spans="1:14" x14ac:dyDescent="0.35">
      <c r="A58" s="454" t="s">
        <v>1007</v>
      </c>
      <c r="B58" s="454" t="s">
        <v>976</v>
      </c>
      <c r="C58" s="473" t="s">
        <v>985</v>
      </c>
      <c r="D58" s="454" t="s">
        <v>1478</v>
      </c>
      <c r="E58" s="454" t="s">
        <v>986</v>
      </c>
      <c r="F58" s="479">
        <v>9000</v>
      </c>
      <c r="G58" s="480">
        <v>10000</v>
      </c>
      <c r="H58" s="480">
        <v>11000</v>
      </c>
      <c r="I58" s="480">
        <v>12000</v>
      </c>
      <c r="J58" s="480">
        <v>13000</v>
      </c>
      <c r="K58" s="480">
        <v>14000</v>
      </c>
      <c r="L58" s="480">
        <v>14500</v>
      </c>
      <c r="M58" s="480">
        <v>14700</v>
      </c>
      <c r="N58" s="481">
        <v>1.37931034482759E-2</v>
      </c>
    </row>
    <row r="59" spans="1:14" x14ac:dyDescent="0.35">
      <c r="A59" s="454" t="s">
        <v>1485</v>
      </c>
      <c r="B59" s="454" t="s">
        <v>976</v>
      </c>
      <c r="C59" s="473" t="s">
        <v>985</v>
      </c>
      <c r="D59" s="454" t="s">
        <v>1478</v>
      </c>
      <c r="E59" s="454">
        <v>18000</v>
      </c>
      <c r="F59" s="479">
        <v>18000</v>
      </c>
      <c r="G59" s="480">
        <v>16000</v>
      </c>
      <c r="H59" s="480" t="s">
        <v>986</v>
      </c>
      <c r="I59" s="480">
        <v>10244</v>
      </c>
      <c r="J59" s="480">
        <v>10306</v>
      </c>
      <c r="K59" s="480">
        <v>18017</v>
      </c>
      <c r="L59" s="480" t="s">
        <v>986</v>
      </c>
      <c r="M59" s="480">
        <v>13417</v>
      </c>
      <c r="N59" s="481" t="s">
        <v>986</v>
      </c>
    </row>
    <row r="60" spans="1:14" x14ac:dyDescent="0.35">
      <c r="A60" s="454" t="s">
        <v>1005</v>
      </c>
      <c r="B60" s="454" t="s">
        <v>986</v>
      </c>
      <c r="C60" s="473" t="s">
        <v>978</v>
      </c>
      <c r="D60" s="454" t="s">
        <v>1472</v>
      </c>
      <c r="E60" s="454" t="s">
        <v>986</v>
      </c>
      <c r="F60" s="479">
        <v>15500</v>
      </c>
      <c r="G60" s="480">
        <v>16000</v>
      </c>
      <c r="H60" s="480">
        <v>34077</v>
      </c>
      <c r="I60" s="480">
        <v>16708</v>
      </c>
      <c r="J60" s="480">
        <v>35676</v>
      </c>
      <c r="K60" s="480">
        <v>15606</v>
      </c>
      <c r="L60" s="480">
        <v>17327</v>
      </c>
      <c r="M60" s="480">
        <v>10934</v>
      </c>
      <c r="N60" s="481">
        <v>-0.36896173601893001</v>
      </c>
    </row>
    <row r="61" spans="1:14" x14ac:dyDescent="0.35">
      <c r="A61" s="454" t="s">
        <v>1010</v>
      </c>
      <c r="B61" s="454" t="s">
        <v>976</v>
      </c>
      <c r="C61" s="473" t="s">
        <v>985</v>
      </c>
      <c r="D61" s="454" t="s">
        <v>1472</v>
      </c>
      <c r="E61" s="454" t="s">
        <v>986</v>
      </c>
      <c r="F61" s="479">
        <v>8046</v>
      </c>
      <c r="G61" s="480">
        <v>8075</v>
      </c>
      <c r="H61" s="480">
        <v>6620</v>
      </c>
      <c r="I61" s="480">
        <v>6374</v>
      </c>
      <c r="J61" s="480">
        <v>6915</v>
      </c>
      <c r="K61" s="480">
        <v>6090</v>
      </c>
      <c r="L61" s="480">
        <v>10174</v>
      </c>
      <c r="M61" s="480">
        <v>10580</v>
      </c>
      <c r="N61" s="481">
        <v>3.99056418321211E-2</v>
      </c>
    </row>
    <row r="62" spans="1:14" x14ac:dyDescent="0.35">
      <c r="A62" s="403" t="s">
        <v>1488</v>
      </c>
      <c r="B62" s="403" t="s">
        <v>976</v>
      </c>
      <c r="C62" s="473" t="s">
        <v>978</v>
      </c>
      <c r="D62" s="403" t="s">
        <v>1486</v>
      </c>
      <c r="E62" s="403">
        <v>35000</v>
      </c>
      <c r="F62" s="477">
        <v>40000</v>
      </c>
      <c r="G62" s="477">
        <v>40000</v>
      </c>
      <c r="H62" s="477">
        <v>40000</v>
      </c>
      <c r="I62" s="477">
        <v>40000</v>
      </c>
      <c r="J62" s="477">
        <v>45000</v>
      </c>
      <c r="K62" s="474">
        <v>45000</v>
      </c>
      <c r="L62" s="474" t="s">
        <v>986</v>
      </c>
      <c r="M62" s="474">
        <v>10570</v>
      </c>
      <c r="N62" s="475" t="s">
        <v>986</v>
      </c>
    </row>
    <row r="63" spans="1:14" x14ac:dyDescent="0.35">
      <c r="A63" s="454" t="s">
        <v>1011</v>
      </c>
      <c r="B63" s="454" t="s">
        <v>976</v>
      </c>
      <c r="C63" s="473" t="s">
        <v>985</v>
      </c>
      <c r="D63" s="454" t="s">
        <v>1478</v>
      </c>
      <c r="E63" s="454" t="s">
        <v>986</v>
      </c>
      <c r="F63" s="479">
        <v>5000</v>
      </c>
      <c r="G63" s="480">
        <v>6000</v>
      </c>
      <c r="H63" s="480">
        <v>7000</v>
      </c>
      <c r="I63" s="480">
        <v>8000</v>
      </c>
      <c r="J63" s="480">
        <v>9000</v>
      </c>
      <c r="K63" s="480">
        <v>10000</v>
      </c>
      <c r="L63" s="480">
        <v>10200</v>
      </c>
      <c r="M63" s="480">
        <v>10300</v>
      </c>
      <c r="N63" s="481">
        <v>9.8039215686274508E-3</v>
      </c>
    </row>
    <row r="64" spans="1:14" x14ac:dyDescent="0.35">
      <c r="A64" s="403" t="s">
        <v>1510</v>
      </c>
      <c r="B64" s="403" t="s">
        <v>976</v>
      </c>
      <c r="C64" s="473" t="s">
        <v>978</v>
      </c>
      <c r="D64" s="403" t="s">
        <v>988</v>
      </c>
      <c r="E64" s="403" t="s">
        <v>986</v>
      </c>
      <c r="F64" s="477" t="s">
        <v>986</v>
      </c>
      <c r="G64" s="478">
        <v>37058</v>
      </c>
      <c r="H64" s="474">
        <v>39100</v>
      </c>
      <c r="I64" s="474">
        <v>37864</v>
      </c>
      <c r="J64" s="474">
        <v>30041</v>
      </c>
      <c r="K64" s="474">
        <v>28451</v>
      </c>
      <c r="L64" s="474" t="s">
        <v>986</v>
      </c>
      <c r="M64" s="474">
        <v>10255</v>
      </c>
      <c r="N64" s="475" t="s">
        <v>986</v>
      </c>
    </row>
    <row r="65" spans="1:14" x14ac:dyDescent="0.35">
      <c r="A65" s="454" t="s">
        <v>1493</v>
      </c>
      <c r="B65" s="454" t="s">
        <v>980</v>
      </c>
      <c r="C65" s="473" t="s">
        <v>978</v>
      </c>
      <c r="D65" s="454" t="s">
        <v>1486</v>
      </c>
      <c r="E65" s="454">
        <v>31171</v>
      </c>
      <c r="F65" s="479">
        <v>21722</v>
      </c>
      <c r="G65" s="480">
        <v>22749</v>
      </c>
      <c r="H65" s="480">
        <v>22488</v>
      </c>
      <c r="I65" s="480">
        <v>25153</v>
      </c>
      <c r="J65" s="480">
        <v>20986</v>
      </c>
      <c r="K65" s="480">
        <v>27461</v>
      </c>
      <c r="L65" s="480" t="s">
        <v>986</v>
      </c>
      <c r="M65" s="480">
        <v>9647</v>
      </c>
      <c r="N65" s="481" t="s">
        <v>986</v>
      </c>
    </row>
    <row r="66" spans="1:14" x14ac:dyDescent="0.35">
      <c r="A66" s="454" t="s">
        <v>1027</v>
      </c>
      <c r="B66" s="454" t="s">
        <v>980</v>
      </c>
      <c r="C66" s="473" t="s">
        <v>992</v>
      </c>
      <c r="D66" s="454" t="s">
        <v>1486</v>
      </c>
      <c r="E66" s="454">
        <v>7395</v>
      </c>
      <c r="F66" s="479">
        <v>6396</v>
      </c>
      <c r="G66" s="480">
        <v>6264</v>
      </c>
      <c r="H66" s="480">
        <v>5860</v>
      </c>
      <c r="I66" s="480">
        <v>10602</v>
      </c>
      <c r="J66" s="480">
        <v>15483</v>
      </c>
      <c r="K66" s="480">
        <v>12295</v>
      </c>
      <c r="L66" s="480">
        <v>1568</v>
      </c>
      <c r="M66" s="480">
        <v>8610</v>
      </c>
      <c r="N66" s="481">
        <v>4.4910714285714297</v>
      </c>
    </row>
    <row r="67" spans="1:14" x14ac:dyDescent="0.35">
      <c r="A67" s="403" t="s">
        <v>1012</v>
      </c>
      <c r="B67" s="403" t="s">
        <v>976</v>
      </c>
      <c r="C67" s="473" t="s">
        <v>978</v>
      </c>
      <c r="D67" s="403" t="s">
        <v>1472</v>
      </c>
      <c r="E67" s="403" t="s">
        <v>986</v>
      </c>
      <c r="F67" s="476">
        <v>16000</v>
      </c>
      <c r="G67" s="474">
        <v>16500</v>
      </c>
      <c r="H67" s="474">
        <v>17602</v>
      </c>
      <c r="I67" s="474">
        <v>17600</v>
      </c>
      <c r="J67" s="474">
        <v>13001</v>
      </c>
      <c r="K67" s="474">
        <v>9152</v>
      </c>
      <c r="L67" s="474">
        <v>9517</v>
      </c>
      <c r="M67" s="474">
        <v>7450</v>
      </c>
      <c r="N67" s="475">
        <v>-0.217190291058107</v>
      </c>
    </row>
    <row r="68" spans="1:14" x14ac:dyDescent="0.35">
      <c r="A68" s="454" t="s">
        <v>1515</v>
      </c>
      <c r="B68" s="454" t="s">
        <v>976</v>
      </c>
      <c r="C68" s="473" t="s">
        <v>985</v>
      </c>
      <c r="D68" s="454" t="s">
        <v>982</v>
      </c>
      <c r="E68" s="454" t="s">
        <v>986</v>
      </c>
      <c r="F68" s="479" t="s">
        <v>986</v>
      </c>
      <c r="G68" s="480" t="s">
        <v>986</v>
      </c>
      <c r="H68" s="480" t="s">
        <v>986</v>
      </c>
      <c r="I68" s="480" t="s">
        <v>986</v>
      </c>
      <c r="J68" s="480" t="s">
        <v>986</v>
      </c>
      <c r="K68" s="480" t="s">
        <v>986</v>
      </c>
      <c r="L68" s="480" t="s">
        <v>986</v>
      </c>
      <c r="M68" s="480">
        <v>7000</v>
      </c>
      <c r="N68" s="481" t="s">
        <v>986</v>
      </c>
    </row>
    <row r="69" spans="1:14" x14ac:dyDescent="0.35">
      <c r="A69" s="403" t="s">
        <v>1500</v>
      </c>
      <c r="B69" s="403" t="s">
        <v>976</v>
      </c>
      <c r="C69" s="473" t="s">
        <v>978</v>
      </c>
      <c r="D69" s="403" t="s">
        <v>988</v>
      </c>
      <c r="E69" s="403">
        <v>59465</v>
      </c>
      <c r="F69" s="477">
        <v>63970</v>
      </c>
      <c r="G69" s="474">
        <v>57591</v>
      </c>
      <c r="H69" s="474">
        <v>53616</v>
      </c>
      <c r="I69" s="474">
        <v>64750</v>
      </c>
      <c r="J69" s="474">
        <v>44829</v>
      </c>
      <c r="K69" s="474">
        <v>43761</v>
      </c>
      <c r="L69" s="474" t="s">
        <v>986</v>
      </c>
      <c r="M69" s="474">
        <v>6828</v>
      </c>
      <c r="N69" s="475" t="s">
        <v>986</v>
      </c>
    </row>
    <row r="70" spans="1:14" x14ac:dyDescent="0.35">
      <c r="A70" s="403" t="s">
        <v>1016</v>
      </c>
      <c r="B70" s="403" t="s">
        <v>976</v>
      </c>
      <c r="C70" s="473" t="s">
        <v>985</v>
      </c>
      <c r="D70" s="403" t="s">
        <v>1478</v>
      </c>
      <c r="E70" s="403" t="s">
        <v>986</v>
      </c>
      <c r="F70" s="477">
        <v>4500</v>
      </c>
      <c r="G70" s="474">
        <v>5000</v>
      </c>
      <c r="H70" s="474">
        <v>5500</v>
      </c>
      <c r="I70" s="474">
        <v>6000</v>
      </c>
      <c r="J70" s="474">
        <v>6000</v>
      </c>
      <c r="K70" s="474">
        <v>6000</v>
      </c>
      <c r="L70" s="474">
        <v>6300</v>
      </c>
      <c r="M70" s="474">
        <v>6100</v>
      </c>
      <c r="N70" s="475">
        <v>-3.1746031746031703E-2</v>
      </c>
    </row>
    <row r="71" spans="1:14" x14ac:dyDescent="0.35">
      <c r="A71" s="454" t="s">
        <v>1521</v>
      </c>
      <c r="B71" s="454" t="s">
        <v>976</v>
      </c>
      <c r="C71" s="473" t="s">
        <v>985</v>
      </c>
      <c r="D71" s="454" t="s">
        <v>6</v>
      </c>
      <c r="E71" s="454" t="s">
        <v>986</v>
      </c>
      <c r="F71" s="479" t="s">
        <v>986</v>
      </c>
      <c r="G71" s="480" t="s">
        <v>986</v>
      </c>
      <c r="H71" s="480" t="s">
        <v>986</v>
      </c>
      <c r="I71" s="480" t="s">
        <v>986</v>
      </c>
      <c r="J71" s="480">
        <v>2608</v>
      </c>
      <c r="K71" s="480">
        <v>3521</v>
      </c>
      <c r="L71" s="480">
        <v>3519</v>
      </c>
      <c r="M71" s="480">
        <v>5116</v>
      </c>
      <c r="N71" s="481">
        <v>0.45382210855356597</v>
      </c>
    </row>
    <row r="72" spans="1:14" x14ac:dyDescent="0.35">
      <c r="A72" s="454" t="s">
        <v>1526</v>
      </c>
      <c r="B72" s="454" t="s">
        <v>976</v>
      </c>
      <c r="C72" s="473" t="s">
        <v>985</v>
      </c>
      <c r="D72" s="454" t="s">
        <v>6</v>
      </c>
      <c r="E72" s="454" t="s">
        <v>986</v>
      </c>
      <c r="F72" s="479" t="s">
        <v>986</v>
      </c>
      <c r="G72" s="480" t="s">
        <v>986</v>
      </c>
      <c r="H72" s="480" t="s">
        <v>986</v>
      </c>
      <c r="I72" s="480" t="s">
        <v>986</v>
      </c>
      <c r="J72" s="480">
        <v>3544</v>
      </c>
      <c r="K72" s="480">
        <v>6492</v>
      </c>
      <c r="L72" s="480">
        <v>4510</v>
      </c>
      <c r="M72" s="480">
        <v>5097</v>
      </c>
      <c r="N72" s="481">
        <v>0.13015521064301599</v>
      </c>
    </row>
    <row r="73" spans="1:14" x14ac:dyDescent="0.35">
      <c r="A73" s="403" t="s">
        <v>1021</v>
      </c>
      <c r="B73" s="403" t="s">
        <v>976</v>
      </c>
      <c r="C73" s="473" t="s">
        <v>978</v>
      </c>
      <c r="D73" s="403" t="s">
        <v>1478</v>
      </c>
      <c r="E73" s="403">
        <v>4000</v>
      </c>
      <c r="F73" s="477">
        <v>3150</v>
      </c>
      <c r="G73" s="474">
        <v>4000</v>
      </c>
      <c r="H73" s="474">
        <v>4500</v>
      </c>
      <c r="I73" s="474">
        <v>5000</v>
      </c>
      <c r="J73" s="474">
        <v>5855</v>
      </c>
      <c r="K73" s="474">
        <v>4899</v>
      </c>
      <c r="L73" s="474">
        <v>3451</v>
      </c>
      <c r="M73" s="474">
        <v>4887</v>
      </c>
      <c r="N73" s="475">
        <v>0.416111272095045</v>
      </c>
    </row>
    <row r="74" spans="1:14" x14ac:dyDescent="0.35">
      <c r="A74" s="403" t="s">
        <v>1018</v>
      </c>
      <c r="B74" s="403" t="s">
        <v>976</v>
      </c>
      <c r="C74" s="473" t="s">
        <v>985</v>
      </c>
      <c r="D74" s="403" t="s">
        <v>1472</v>
      </c>
      <c r="E74" s="403" t="s">
        <v>986</v>
      </c>
      <c r="F74" s="474" t="s">
        <v>986</v>
      </c>
      <c r="G74" s="474" t="s">
        <v>986</v>
      </c>
      <c r="H74" s="474" t="s">
        <v>986</v>
      </c>
      <c r="I74" s="474" t="s">
        <v>986</v>
      </c>
      <c r="J74" s="474">
        <v>1578</v>
      </c>
      <c r="K74" s="474">
        <v>5811</v>
      </c>
      <c r="L74" s="474">
        <v>4990</v>
      </c>
      <c r="M74" s="474">
        <v>4853</v>
      </c>
      <c r="N74" s="475">
        <v>-2.74549098196393E-2</v>
      </c>
    </row>
    <row r="75" spans="1:14" x14ac:dyDescent="0.35">
      <c r="A75" s="454" t="s">
        <v>1023</v>
      </c>
      <c r="B75" s="454" t="s">
        <v>976</v>
      </c>
      <c r="C75" s="473" t="s">
        <v>992</v>
      </c>
      <c r="D75" s="454" t="s">
        <v>1486</v>
      </c>
      <c r="E75" s="454">
        <v>12656</v>
      </c>
      <c r="F75" s="479">
        <v>9380</v>
      </c>
      <c r="G75" s="480">
        <v>10008</v>
      </c>
      <c r="H75" s="480">
        <v>9777</v>
      </c>
      <c r="I75" s="480">
        <v>10645</v>
      </c>
      <c r="J75" s="480">
        <v>9150</v>
      </c>
      <c r="K75" s="480">
        <v>10036</v>
      </c>
      <c r="L75" s="480">
        <v>2867</v>
      </c>
      <c r="M75" s="480">
        <v>4814</v>
      </c>
      <c r="N75" s="481">
        <v>0.67910708057202696</v>
      </c>
    </row>
    <row r="76" spans="1:14" x14ac:dyDescent="0.35">
      <c r="A76" s="454" t="s">
        <v>1022</v>
      </c>
      <c r="B76" s="454" t="s">
        <v>976</v>
      </c>
      <c r="C76" s="473" t="s">
        <v>978</v>
      </c>
      <c r="D76" s="454" t="s">
        <v>1486</v>
      </c>
      <c r="E76" s="454">
        <v>9452</v>
      </c>
      <c r="F76" s="479">
        <v>10001</v>
      </c>
      <c r="G76" s="480">
        <v>11147</v>
      </c>
      <c r="H76" s="480">
        <v>10247</v>
      </c>
      <c r="I76" s="480">
        <v>10780</v>
      </c>
      <c r="J76" s="480">
        <v>11876</v>
      </c>
      <c r="K76" s="480">
        <v>10266</v>
      </c>
      <c r="L76" s="480">
        <v>2881</v>
      </c>
      <c r="M76" s="480">
        <v>4755</v>
      </c>
      <c r="N76" s="481">
        <v>0.65046858729607804</v>
      </c>
    </row>
    <row r="77" spans="1:14" x14ac:dyDescent="0.35">
      <c r="A77" s="403" t="s">
        <v>1499</v>
      </c>
      <c r="B77" s="403" t="s">
        <v>976</v>
      </c>
      <c r="C77" s="473" t="s">
        <v>978</v>
      </c>
      <c r="D77" s="403" t="s">
        <v>988</v>
      </c>
      <c r="E77" s="403">
        <v>30441</v>
      </c>
      <c r="F77" s="477">
        <v>28183</v>
      </c>
      <c r="G77" s="477">
        <v>26316</v>
      </c>
      <c r="H77" s="477">
        <v>20471</v>
      </c>
      <c r="I77" s="477">
        <v>25543</v>
      </c>
      <c r="J77" s="477">
        <v>14969</v>
      </c>
      <c r="K77" s="474">
        <v>13154</v>
      </c>
      <c r="L77" s="474" t="s">
        <v>986</v>
      </c>
      <c r="M77" s="474">
        <v>4742</v>
      </c>
      <c r="N77" s="475" t="s">
        <v>986</v>
      </c>
    </row>
    <row r="78" spans="1:14" x14ac:dyDescent="0.35">
      <c r="A78" s="403" t="s">
        <v>1025</v>
      </c>
      <c r="B78" s="403" t="s">
        <v>980</v>
      </c>
      <c r="C78" s="473" t="s">
        <v>994</v>
      </c>
      <c r="D78" s="403" t="s">
        <v>6</v>
      </c>
      <c r="E78" s="403" t="s">
        <v>986</v>
      </c>
      <c r="F78" s="476" t="s">
        <v>986</v>
      </c>
      <c r="G78" s="474">
        <v>3000</v>
      </c>
      <c r="H78" s="474">
        <v>3500</v>
      </c>
      <c r="I78" s="478">
        <v>3000</v>
      </c>
      <c r="J78" s="478">
        <v>3500</v>
      </c>
      <c r="K78" s="474">
        <v>12000</v>
      </c>
      <c r="L78" s="474">
        <v>2000</v>
      </c>
      <c r="M78" s="474">
        <v>4500</v>
      </c>
      <c r="N78" s="475">
        <v>1.25</v>
      </c>
    </row>
    <row r="79" spans="1:14" x14ac:dyDescent="0.35">
      <c r="A79" s="403" t="s">
        <v>1502</v>
      </c>
      <c r="B79" s="403" t="s">
        <v>980</v>
      </c>
      <c r="C79" s="473" t="s">
        <v>994</v>
      </c>
      <c r="D79" s="403" t="s">
        <v>988</v>
      </c>
      <c r="E79" s="403" t="s">
        <v>986</v>
      </c>
      <c r="F79" s="477" t="s">
        <v>986</v>
      </c>
      <c r="G79" s="477" t="s">
        <v>986</v>
      </c>
      <c r="H79" s="477" t="s">
        <v>986</v>
      </c>
      <c r="I79" s="477" t="s">
        <v>986</v>
      </c>
      <c r="J79" s="477" t="s">
        <v>986</v>
      </c>
      <c r="K79" s="474" t="s">
        <v>986</v>
      </c>
      <c r="L79" s="474">
        <v>2500</v>
      </c>
      <c r="M79" s="474">
        <v>4220</v>
      </c>
      <c r="N79" s="475">
        <v>0.68799999999999994</v>
      </c>
    </row>
    <row r="80" spans="1:14" x14ac:dyDescent="0.35">
      <c r="A80" s="482" t="s">
        <v>1019</v>
      </c>
      <c r="B80" s="482" t="s">
        <v>976</v>
      </c>
      <c r="C80" s="473" t="s">
        <v>985</v>
      </c>
      <c r="D80" s="403" t="s">
        <v>6</v>
      </c>
      <c r="E80" s="403" t="s">
        <v>986</v>
      </c>
      <c r="F80" s="484">
        <v>2000</v>
      </c>
      <c r="G80" s="474">
        <v>2200</v>
      </c>
      <c r="H80" s="478">
        <v>2500</v>
      </c>
      <c r="I80" s="478">
        <v>3000</v>
      </c>
      <c r="J80" s="478">
        <v>3500</v>
      </c>
      <c r="K80" s="478">
        <v>4000</v>
      </c>
      <c r="L80" s="474">
        <v>4150</v>
      </c>
      <c r="M80" s="474">
        <v>4200</v>
      </c>
      <c r="N80" s="475">
        <v>1.20481927710843E-2</v>
      </c>
    </row>
    <row r="81" spans="1:14" x14ac:dyDescent="0.35">
      <c r="A81" s="403" t="s">
        <v>1020</v>
      </c>
      <c r="B81" s="403" t="s">
        <v>976</v>
      </c>
      <c r="C81" s="473" t="s">
        <v>985</v>
      </c>
      <c r="D81" s="403" t="s">
        <v>1478</v>
      </c>
      <c r="E81" s="403" t="s">
        <v>986</v>
      </c>
      <c r="F81" s="477">
        <v>2000</v>
      </c>
      <c r="G81" s="474">
        <v>2300</v>
      </c>
      <c r="H81" s="474">
        <v>2500</v>
      </c>
      <c r="I81" s="474">
        <v>3000</v>
      </c>
      <c r="J81" s="474">
        <v>3200</v>
      </c>
      <c r="K81" s="474">
        <v>3500</v>
      </c>
      <c r="L81" s="474">
        <v>3700</v>
      </c>
      <c r="M81" s="474">
        <v>3800</v>
      </c>
      <c r="N81" s="475">
        <v>2.7027027027027001E-2</v>
      </c>
    </row>
    <row r="82" spans="1:14" x14ac:dyDescent="0.35">
      <c r="A82" s="454" t="s">
        <v>1511</v>
      </c>
      <c r="B82" s="454" t="s">
        <v>980</v>
      </c>
      <c r="C82" s="473" t="s">
        <v>978</v>
      </c>
      <c r="D82" s="454" t="s">
        <v>988</v>
      </c>
      <c r="E82" s="454" t="s">
        <v>986</v>
      </c>
      <c r="F82" s="479" t="s">
        <v>986</v>
      </c>
      <c r="G82" s="480" t="s">
        <v>986</v>
      </c>
      <c r="H82" s="480" t="s">
        <v>986</v>
      </c>
      <c r="I82" s="480" t="s">
        <v>986</v>
      </c>
      <c r="J82" s="480" t="s">
        <v>986</v>
      </c>
      <c r="K82" s="480" t="s">
        <v>986</v>
      </c>
      <c r="L82" s="480" t="s">
        <v>986</v>
      </c>
      <c r="M82" s="480">
        <v>3300</v>
      </c>
      <c r="N82" s="481" t="s">
        <v>986</v>
      </c>
    </row>
    <row r="83" spans="1:14" x14ac:dyDescent="0.35">
      <c r="A83" s="454" t="s">
        <v>1017</v>
      </c>
      <c r="B83" s="454" t="s">
        <v>976</v>
      </c>
      <c r="C83" s="473" t="s">
        <v>978</v>
      </c>
      <c r="D83" s="454" t="s">
        <v>1486</v>
      </c>
      <c r="E83" s="454">
        <v>20113</v>
      </c>
      <c r="F83" s="479">
        <v>25268</v>
      </c>
      <c r="G83" s="480">
        <v>16924</v>
      </c>
      <c r="H83" s="480">
        <v>17022</v>
      </c>
      <c r="I83" s="480">
        <v>20451</v>
      </c>
      <c r="J83" s="480">
        <v>23038</v>
      </c>
      <c r="K83" s="480">
        <v>21233</v>
      </c>
      <c r="L83" s="480">
        <v>5079</v>
      </c>
      <c r="M83" s="480">
        <v>3018</v>
      </c>
      <c r="N83" s="481">
        <v>-0.40578854105138801</v>
      </c>
    </row>
    <row r="84" spans="1:14" x14ac:dyDescent="0.35">
      <c r="A84" s="403" t="s">
        <v>1028</v>
      </c>
      <c r="B84" s="403" t="s">
        <v>976</v>
      </c>
      <c r="C84" s="473" t="s">
        <v>985</v>
      </c>
      <c r="D84" s="403" t="s">
        <v>1478</v>
      </c>
      <c r="E84" s="403" t="s">
        <v>986</v>
      </c>
      <c r="F84" s="477" t="s">
        <v>986</v>
      </c>
      <c r="G84" s="477" t="s">
        <v>986</v>
      </c>
      <c r="H84" s="477" t="s">
        <v>986</v>
      </c>
      <c r="I84" s="477" t="s">
        <v>986</v>
      </c>
      <c r="J84" s="477" t="s">
        <v>986</v>
      </c>
      <c r="K84" s="474">
        <v>9060</v>
      </c>
      <c r="L84" s="474">
        <v>1130</v>
      </c>
      <c r="M84" s="474">
        <v>2979</v>
      </c>
      <c r="N84" s="475">
        <v>1.6362831858407101</v>
      </c>
    </row>
    <row r="85" spans="1:14" x14ac:dyDescent="0.35">
      <c r="A85" s="454" t="s">
        <v>1522</v>
      </c>
      <c r="B85" s="454" t="s">
        <v>986</v>
      </c>
      <c r="C85" s="473" t="s">
        <v>994</v>
      </c>
      <c r="D85" s="454" t="s">
        <v>6</v>
      </c>
      <c r="E85" s="454" t="s">
        <v>986</v>
      </c>
      <c r="F85" s="479" t="s">
        <v>986</v>
      </c>
      <c r="G85" s="480" t="s">
        <v>986</v>
      </c>
      <c r="H85" s="480" t="s">
        <v>986</v>
      </c>
      <c r="I85" s="480" t="s">
        <v>986</v>
      </c>
      <c r="J85" s="480" t="s">
        <v>986</v>
      </c>
      <c r="K85" s="480" t="s">
        <v>986</v>
      </c>
      <c r="L85" s="480">
        <v>2100</v>
      </c>
      <c r="M85" s="480">
        <v>2900</v>
      </c>
      <c r="N85" s="481">
        <v>0.38095238095238099</v>
      </c>
    </row>
    <row r="86" spans="1:14" x14ac:dyDescent="0.35">
      <c r="A86" s="403" t="s">
        <v>1520</v>
      </c>
      <c r="B86" s="403" t="s">
        <v>976</v>
      </c>
      <c r="C86" s="473" t="s">
        <v>978</v>
      </c>
      <c r="D86" s="403" t="s">
        <v>6</v>
      </c>
      <c r="E86" s="403" t="s">
        <v>986</v>
      </c>
      <c r="F86" s="477" t="s">
        <v>986</v>
      </c>
      <c r="G86" s="478" t="s">
        <v>986</v>
      </c>
      <c r="H86" s="478" t="s">
        <v>986</v>
      </c>
      <c r="I86" s="478" t="s">
        <v>986</v>
      </c>
      <c r="J86" s="478" t="s">
        <v>986</v>
      </c>
      <c r="K86" s="478" t="s">
        <v>986</v>
      </c>
      <c r="L86" s="474" t="s">
        <v>986</v>
      </c>
      <c r="M86" s="474">
        <v>2706</v>
      </c>
      <c r="N86" s="475" t="s">
        <v>986</v>
      </c>
    </row>
    <row r="87" spans="1:14" x14ac:dyDescent="0.35">
      <c r="A87" s="454" t="s">
        <v>1024</v>
      </c>
      <c r="B87" s="454" t="s">
        <v>976</v>
      </c>
      <c r="C87" s="473" t="s">
        <v>985</v>
      </c>
      <c r="D87" s="454" t="s">
        <v>1478</v>
      </c>
      <c r="E87" s="454" t="s">
        <v>986</v>
      </c>
      <c r="F87" s="479">
        <v>1400</v>
      </c>
      <c r="G87" s="480">
        <v>1600</v>
      </c>
      <c r="H87" s="480">
        <v>1800</v>
      </c>
      <c r="I87" s="480">
        <v>2000</v>
      </c>
      <c r="J87" s="480">
        <v>2200</v>
      </c>
      <c r="K87" s="480">
        <v>2400</v>
      </c>
      <c r="L87" s="480">
        <v>2500</v>
      </c>
      <c r="M87" s="480">
        <v>2575</v>
      </c>
      <c r="N87" s="481">
        <v>0.03</v>
      </c>
    </row>
    <row r="88" spans="1:14" x14ac:dyDescent="0.35">
      <c r="A88" s="403" t="s">
        <v>1490</v>
      </c>
      <c r="B88" s="403" t="s">
        <v>976</v>
      </c>
      <c r="C88" s="473" t="s">
        <v>978</v>
      </c>
      <c r="D88" s="403" t="s">
        <v>1486</v>
      </c>
      <c r="E88" s="403">
        <v>34251</v>
      </c>
      <c r="F88" s="477">
        <v>34889</v>
      </c>
      <c r="G88" s="477">
        <v>34762</v>
      </c>
      <c r="H88" s="477">
        <v>33177</v>
      </c>
      <c r="I88" s="477">
        <v>35820</v>
      </c>
      <c r="J88" s="477">
        <v>26924</v>
      </c>
      <c r="K88" s="474">
        <v>29595</v>
      </c>
      <c r="L88" s="474">
        <v>4558</v>
      </c>
      <c r="M88" s="474">
        <v>2510</v>
      </c>
      <c r="N88" s="475">
        <v>-0.44931987713909599</v>
      </c>
    </row>
    <row r="89" spans="1:14" x14ac:dyDescent="0.35">
      <c r="A89" s="454" t="s">
        <v>1492</v>
      </c>
      <c r="B89" s="454" t="s">
        <v>976</v>
      </c>
      <c r="C89" s="473" t="s">
        <v>985</v>
      </c>
      <c r="D89" s="454" t="s">
        <v>1486</v>
      </c>
      <c r="E89" s="454" t="s">
        <v>986</v>
      </c>
      <c r="F89" s="479" t="s">
        <v>986</v>
      </c>
      <c r="G89" s="480">
        <v>11236</v>
      </c>
      <c r="H89" s="480" t="s">
        <v>986</v>
      </c>
      <c r="I89" s="480">
        <v>12193</v>
      </c>
      <c r="J89" s="480">
        <v>12136</v>
      </c>
      <c r="K89" s="480">
        <v>12463</v>
      </c>
      <c r="L89" s="480">
        <v>1832</v>
      </c>
      <c r="M89" s="480">
        <v>2123</v>
      </c>
      <c r="N89" s="481">
        <v>0.15884279475982499</v>
      </c>
    </row>
    <row r="90" spans="1:14" x14ac:dyDescent="0.35">
      <c r="A90" s="454" t="s">
        <v>1504</v>
      </c>
      <c r="B90" s="454" t="s">
        <v>980</v>
      </c>
      <c r="C90" s="473" t="s">
        <v>992</v>
      </c>
      <c r="D90" s="454" t="s">
        <v>988</v>
      </c>
      <c r="E90" s="454" t="s">
        <v>986</v>
      </c>
      <c r="F90" s="479" t="s">
        <v>986</v>
      </c>
      <c r="G90" s="480" t="s">
        <v>986</v>
      </c>
      <c r="H90" s="480" t="s">
        <v>986</v>
      </c>
      <c r="I90" s="480" t="s">
        <v>986</v>
      </c>
      <c r="J90" s="480" t="s">
        <v>986</v>
      </c>
      <c r="K90" s="480" t="s">
        <v>986</v>
      </c>
      <c r="L90" s="480" t="s">
        <v>986</v>
      </c>
      <c r="M90" s="480">
        <v>2000</v>
      </c>
      <c r="N90" s="481" t="s">
        <v>986</v>
      </c>
    </row>
    <row r="91" spans="1:14" x14ac:dyDescent="0.35">
      <c r="A91" s="454" t="s">
        <v>1513</v>
      </c>
      <c r="B91" s="454" t="s">
        <v>976</v>
      </c>
      <c r="C91" s="473" t="s">
        <v>994</v>
      </c>
      <c r="D91" s="454" t="s">
        <v>988</v>
      </c>
      <c r="E91" s="454" t="s">
        <v>986</v>
      </c>
      <c r="F91" s="479" t="s">
        <v>986</v>
      </c>
      <c r="G91" s="480" t="s">
        <v>986</v>
      </c>
      <c r="H91" s="480" t="s">
        <v>986</v>
      </c>
      <c r="I91" s="480" t="s">
        <v>986</v>
      </c>
      <c r="J91" s="480" t="s">
        <v>986</v>
      </c>
      <c r="K91" s="480" t="s">
        <v>986</v>
      </c>
      <c r="L91" s="480">
        <v>0</v>
      </c>
      <c r="M91" s="480">
        <v>1636</v>
      </c>
      <c r="N91" s="481" t="s">
        <v>986</v>
      </c>
    </row>
    <row r="92" spans="1:14" x14ac:dyDescent="0.35">
      <c r="A92" s="403" t="s">
        <v>1029</v>
      </c>
      <c r="B92" s="403" t="s">
        <v>976</v>
      </c>
      <c r="C92" s="473" t="s">
        <v>994</v>
      </c>
      <c r="D92" s="403" t="s">
        <v>1478</v>
      </c>
      <c r="E92" s="403">
        <v>3925</v>
      </c>
      <c r="F92" s="474">
        <v>4160</v>
      </c>
      <c r="G92" s="474">
        <v>3437</v>
      </c>
      <c r="H92" s="474">
        <v>3209</v>
      </c>
      <c r="I92" s="474">
        <v>4240</v>
      </c>
      <c r="J92" s="474">
        <v>4892</v>
      </c>
      <c r="K92" s="474">
        <v>4452</v>
      </c>
      <c r="L92" s="474">
        <v>954</v>
      </c>
      <c r="M92" s="474">
        <v>1360</v>
      </c>
      <c r="N92" s="475">
        <v>0.42557651991614298</v>
      </c>
    </row>
    <row r="93" spans="1:14" x14ac:dyDescent="0.35">
      <c r="A93" s="454" t="s">
        <v>1030</v>
      </c>
      <c r="B93" s="454" t="s">
        <v>976</v>
      </c>
      <c r="C93" s="473" t="s">
        <v>992</v>
      </c>
      <c r="D93" s="454" t="s">
        <v>1486</v>
      </c>
      <c r="E93" s="454" t="s">
        <v>986</v>
      </c>
      <c r="F93" s="479" t="s">
        <v>986</v>
      </c>
      <c r="G93" s="480" t="s">
        <v>986</v>
      </c>
      <c r="H93" s="480">
        <v>1271</v>
      </c>
      <c r="I93" s="480">
        <v>1890</v>
      </c>
      <c r="J93" s="480">
        <v>1464</v>
      </c>
      <c r="K93" s="480">
        <v>1600</v>
      </c>
      <c r="L93" s="480">
        <v>604</v>
      </c>
      <c r="M93" s="480">
        <v>1265</v>
      </c>
      <c r="N93" s="481">
        <v>1.0943708609271501</v>
      </c>
    </row>
    <row r="94" spans="1:14" x14ac:dyDescent="0.35">
      <c r="A94" s="403" t="s">
        <v>1031</v>
      </c>
      <c r="B94" s="403" t="s">
        <v>976</v>
      </c>
      <c r="C94" s="473" t="s">
        <v>978</v>
      </c>
      <c r="D94" s="403" t="s">
        <v>1472</v>
      </c>
      <c r="E94" s="403" t="s">
        <v>986</v>
      </c>
      <c r="F94" s="477" t="s">
        <v>986</v>
      </c>
      <c r="G94" s="478">
        <v>6000</v>
      </c>
      <c r="H94" s="478">
        <v>3000</v>
      </c>
      <c r="I94" s="478">
        <v>400</v>
      </c>
      <c r="J94" s="478">
        <v>875</v>
      </c>
      <c r="K94" s="478">
        <v>2000</v>
      </c>
      <c r="L94" s="478">
        <v>300</v>
      </c>
      <c r="M94" s="474">
        <v>1000</v>
      </c>
      <c r="N94" s="475">
        <v>2.333333333333</v>
      </c>
    </row>
    <row r="95" spans="1:14" x14ac:dyDescent="0.35">
      <c r="A95" s="454" t="s">
        <v>1033</v>
      </c>
      <c r="B95" s="454" t="s">
        <v>980</v>
      </c>
      <c r="C95" s="473" t="s">
        <v>992</v>
      </c>
      <c r="D95" s="454" t="s">
        <v>6</v>
      </c>
      <c r="E95" s="454" t="s">
        <v>986</v>
      </c>
      <c r="F95" s="479" t="s">
        <v>986</v>
      </c>
      <c r="G95" s="480" t="s">
        <v>986</v>
      </c>
      <c r="H95" s="480">
        <v>5000</v>
      </c>
      <c r="I95" s="480">
        <v>5000</v>
      </c>
      <c r="J95" s="480">
        <v>5900</v>
      </c>
      <c r="K95" s="480">
        <v>6000</v>
      </c>
      <c r="L95" s="480" t="s">
        <v>986</v>
      </c>
      <c r="M95" s="480">
        <v>1000</v>
      </c>
      <c r="N95" s="481" t="s">
        <v>986</v>
      </c>
    </row>
    <row r="96" spans="1:14" x14ac:dyDescent="0.35">
      <c r="A96" s="403" t="s">
        <v>1026</v>
      </c>
      <c r="B96" s="403" t="s">
        <v>976</v>
      </c>
      <c r="C96" s="473" t="s">
        <v>978</v>
      </c>
      <c r="D96" s="403" t="s">
        <v>1486</v>
      </c>
      <c r="E96" s="403">
        <v>3725</v>
      </c>
      <c r="F96" s="477">
        <v>3619</v>
      </c>
      <c r="G96" s="474">
        <v>3824</v>
      </c>
      <c r="H96" s="474">
        <v>4927</v>
      </c>
      <c r="I96" s="474">
        <v>7460</v>
      </c>
      <c r="J96" s="474">
        <v>6312</v>
      </c>
      <c r="K96" s="474">
        <v>7847</v>
      </c>
      <c r="L96" s="474">
        <v>1834</v>
      </c>
      <c r="M96" s="474">
        <v>734</v>
      </c>
      <c r="N96" s="475">
        <v>-0.59978189749182098</v>
      </c>
    </row>
    <row r="97" spans="1:14" x14ac:dyDescent="0.35">
      <c r="A97" s="403" t="s">
        <v>1483</v>
      </c>
      <c r="B97" s="403" t="s">
        <v>980</v>
      </c>
      <c r="C97" s="473" t="s">
        <v>992</v>
      </c>
      <c r="D97" s="403" t="s">
        <v>1478</v>
      </c>
      <c r="E97" s="403">
        <v>1500</v>
      </c>
      <c r="F97" s="477">
        <v>1200</v>
      </c>
      <c r="G97" s="474">
        <v>2000</v>
      </c>
      <c r="H97" s="474">
        <v>798</v>
      </c>
      <c r="I97" s="474">
        <v>2000</v>
      </c>
      <c r="J97" s="474">
        <v>3000</v>
      </c>
      <c r="K97" s="474">
        <v>2500</v>
      </c>
      <c r="L97" s="474">
        <v>70</v>
      </c>
      <c r="M97" s="474">
        <v>670</v>
      </c>
      <c r="N97" s="475">
        <v>8.5714285714285694</v>
      </c>
    </row>
    <row r="98" spans="1:14" x14ac:dyDescent="0.35">
      <c r="A98" s="454" t="s">
        <v>1035</v>
      </c>
      <c r="B98" s="454" t="s">
        <v>976</v>
      </c>
      <c r="C98" s="473" t="s">
        <v>992</v>
      </c>
      <c r="D98" s="454" t="s">
        <v>1040</v>
      </c>
      <c r="E98" s="454" t="s">
        <v>986</v>
      </c>
      <c r="F98" s="479" t="s">
        <v>986</v>
      </c>
      <c r="G98" s="480" t="s">
        <v>986</v>
      </c>
      <c r="H98" s="480" t="s">
        <v>986</v>
      </c>
      <c r="I98" s="480" t="s">
        <v>986</v>
      </c>
      <c r="J98" s="480" t="s">
        <v>986</v>
      </c>
      <c r="K98" s="480">
        <v>3000</v>
      </c>
      <c r="L98" s="480">
        <v>100</v>
      </c>
      <c r="M98" s="480">
        <v>600</v>
      </c>
      <c r="N98" s="481">
        <v>5</v>
      </c>
    </row>
    <row r="99" spans="1:14" x14ac:dyDescent="0.35">
      <c r="A99" s="454" t="s">
        <v>1489</v>
      </c>
      <c r="B99" s="454" t="s">
        <v>976</v>
      </c>
      <c r="C99" s="473" t="s">
        <v>978</v>
      </c>
      <c r="D99" s="454" t="s">
        <v>1486</v>
      </c>
      <c r="E99" s="454">
        <v>24729</v>
      </c>
      <c r="F99" s="479">
        <v>34972</v>
      </c>
      <c r="G99" s="480">
        <v>26111</v>
      </c>
      <c r="H99" s="480">
        <v>28904</v>
      </c>
      <c r="I99" s="480">
        <v>28942</v>
      </c>
      <c r="J99" s="480">
        <v>28000</v>
      </c>
      <c r="K99" s="480" t="s">
        <v>986</v>
      </c>
      <c r="L99" s="480">
        <v>300</v>
      </c>
      <c r="M99" s="480">
        <v>540</v>
      </c>
      <c r="N99" s="481">
        <v>0.8</v>
      </c>
    </row>
    <row r="100" spans="1:14" x14ac:dyDescent="0.35">
      <c r="A100" s="454" t="s">
        <v>1505</v>
      </c>
      <c r="B100" s="454" t="s">
        <v>976</v>
      </c>
      <c r="C100" s="473" t="s">
        <v>992</v>
      </c>
      <c r="D100" s="454" t="s">
        <v>988</v>
      </c>
      <c r="E100" s="454">
        <v>2106</v>
      </c>
      <c r="F100" s="479">
        <v>2360</v>
      </c>
      <c r="G100" s="480">
        <v>2911</v>
      </c>
      <c r="H100" s="480">
        <v>5475</v>
      </c>
      <c r="I100" s="480">
        <v>2345</v>
      </c>
      <c r="J100" s="480">
        <v>3551</v>
      </c>
      <c r="K100" s="480">
        <v>2950</v>
      </c>
      <c r="L100" s="480" t="s">
        <v>986</v>
      </c>
      <c r="M100" s="480">
        <v>507</v>
      </c>
      <c r="N100" s="481" t="s">
        <v>986</v>
      </c>
    </row>
    <row r="101" spans="1:14" x14ac:dyDescent="0.35">
      <c r="A101" s="454" t="s">
        <v>1482</v>
      </c>
      <c r="B101" s="454" t="s">
        <v>976</v>
      </c>
      <c r="C101" s="473" t="s">
        <v>978</v>
      </c>
      <c r="D101" s="454" t="s">
        <v>1478</v>
      </c>
      <c r="E101" s="454">
        <v>85000</v>
      </c>
      <c r="F101" s="479">
        <v>87000</v>
      </c>
      <c r="G101" s="480">
        <v>95000</v>
      </c>
      <c r="H101" s="480">
        <v>96000</v>
      </c>
      <c r="I101" s="480">
        <v>90000</v>
      </c>
      <c r="J101" s="480" t="s">
        <v>986</v>
      </c>
      <c r="K101" s="480" t="s">
        <v>986</v>
      </c>
      <c r="L101" s="480">
        <v>1500</v>
      </c>
      <c r="M101" s="480">
        <v>500</v>
      </c>
      <c r="N101" s="481">
        <v>-0.66666666666700003</v>
      </c>
    </row>
    <row r="102" spans="1:14" x14ac:dyDescent="0.35">
      <c r="A102" s="403" t="s">
        <v>1514</v>
      </c>
      <c r="B102" s="403" t="s">
        <v>980</v>
      </c>
      <c r="C102" s="473" t="s">
        <v>994</v>
      </c>
      <c r="D102" s="403" t="s">
        <v>899</v>
      </c>
      <c r="E102" s="403" t="s">
        <v>986</v>
      </c>
      <c r="F102" s="476" t="s">
        <v>986</v>
      </c>
      <c r="G102" s="474" t="s">
        <v>986</v>
      </c>
      <c r="H102" s="474" t="s">
        <v>986</v>
      </c>
      <c r="I102" s="474" t="s">
        <v>986</v>
      </c>
      <c r="J102" s="474" t="s">
        <v>986</v>
      </c>
      <c r="K102" s="474" t="s">
        <v>986</v>
      </c>
      <c r="L102" s="474">
        <v>100</v>
      </c>
      <c r="M102" s="474">
        <v>500</v>
      </c>
      <c r="N102" s="475">
        <v>4</v>
      </c>
    </row>
    <row r="103" spans="1:14" x14ac:dyDescent="0.35">
      <c r="A103" s="454" t="s">
        <v>1491</v>
      </c>
      <c r="B103" s="454" t="s">
        <v>976</v>
      </c>
      <c r="C103" s="473" t="s">
        <v>994</v>
      </c>
      <c r="D103" s="454" t="s">
        <v>1486</v>
      </c>
      <c r="E103" s="454" t="s">
        <v>986</v>
      </c>
      <c r="F103" s="479" t="s">
        <v>986</v>
      </c>
      <c r="G103" s="480" t="s">
        <v>986</v>
      </c>
      <c r="H103" s="480" t="s">
        <v>986</v>
      </c>
      <c r="I103" s="480" t="s">
        <v>986</v>
      </c>
      <c r="J103" s="480" t="s">
        <v>986</v>
      </c>
      <c r="K103" s="480" t="s">
        <v>986</v>
      </c>
      <c r="L103" s="480" t="s">
        <v>986</v>
      </c>
      <c r="M103" s="480">
        <v>425</v>
      </c>
      <c r="N103" s="481" t="s">
        <v>986</v>
      </c>
    </row>
    <row r="104" spans="1:14" x14ac:dyDescent="0.35">
      <c r="A104" s="454" t="s">
        <v>1501</v>
      </c>
      <c r="B104" s="454" t="s">
        <v>976</v>
      </c>
      <c r="C104" s="473" t="s">
        <v>978</v>
      </c>
      <c r="D104" s="454" t="s">
        <v>988</v>
      </c>
      <c r="E104" s="454">
        <v>18587</v>
      </c>
      <c r="F104" s="479">
        <v>21639</v>
      </c>
      <c r="G104" s="480">
        <v>17714</v>
      </c>
      <c r="H104" s="480">
        <v>16908</v>
      </c>
      <c r="I104" s="480">
        <v>16051</v>
      </c>
      <c r="J104" s="480">
        <v>11697</v>
      </c>
      <c r="K104" s="480">
        <v>9385</v>
      </c>
      <c r="L104" s="480" t="s">
        <v>986</v>
      </c>
      <c r="M104" s="480">
        <v>287</v>
      </c>
      <c r="N104" s="481" t="s">
        <v>986</v>
      </c>
    </row>
    <row r="105" spans="1:14" x14ac:dyDescent="0.35">
      <c r="A105" s="454" t="s">
        <v>1034</v>
      </c>
      <c r="B105" s="454" t="s">
        <v>980</v>
      </c>
      <c r="C105" s="473" t="s">
        <v>994</v>
      </c>
      <c r="D105" s="454" t="s">
        <v>6</v>
      </c>
      <c r="E105" s="454" t="s">
        <v>986</v>
      </c>
      <c r="F105" s="479" t="s">
        <v>986</v>
      </c>
      <c r="G105" s="480" t="s">
        <v>986</v>
      </c>
      <c r="H105" s="480">
        <v>1000</v>
      </c>
      <c r="I105" s="480">
        <v>1500</v>
      </c>
      <c r="J105" s="480">
        <v>120</v>
      </c>
      <c r="K105" s="480">
        <v>1000</v>
      </c>
      <c r="L105" s="480">
        <v>150</v>
      </c>
      <c r="M105" s="480">
        <v>200</v>
      </c>
      <c r="N105" s="481">
        <v>0.33333333329999998</v>
      </c>
    </row>
    <row r="106" spans="1:14" x14ac:dyDescent="0.35">
      <c r="A106" s="403" t="s">
        <v>1516</v>
      </c>
      <c r="B106" s="403" t="s">
        <v>980</v>
      </c>
      <c r="C106" s="473" t="s">
        <v>985</v>
      </c>
      <c r="D106" s="403" t="s">
        <v>982</v>
      </c>
      <c r="E106" s="403" t="s">
        <v>986</v>
      </c>
      <c r="F106" s="477" t="s">
        <v>986</v>
      </c>
      <c r="G106" s="477" t="s">
        <v>986</v>
      </c>
      <c r="H106" s="477" t="s">
        <v>986</v>
      </c>
      <c r="I106" s="477" t="s">
        <v>986</v>
      </c>
      <c r="J106" s="477" t="s">
        <v>986</v>
      </c>
      <c r="K106" s="477" t="s">
        <v>986</v>
      </c>
      <c r="L106" s="474" t="s">
        <v>986</v>
      </c>
      <c r="M106" s="474">
        <v>54</v>
      </c>
      <c r="N106" s="475" t="s">
        <v>986</v>
      </c>
    </row>
    <row r="107" spans="1:14" x14ac:dyDescent="0.35">
      <c r="A107" s="454" t="s">
        <v>1530</v>
      </c>
      <c r="B107" s="454" t="s">
        <v>976</v>
      </c>
      <c r="C107" s="473" t="s">
        <v>978</v>
      </c>
      <c r="D107" s="454" t="s">
        <v>6</v>
      </c>
      <c r="E107" s="454" t="s">
        <v>986</v>
      </c>
      <c r="F107" s="479" t="s">
        <v>986</v>
      </c>
      <c r="G107" s="480" t="s">
        <v>986</v>
      </c>
      <c r="H107" s="480" t="s">
        <v>986</v>
      </c>
      <c r="I107" s="480" t="s">
        <v>986</v>
      </c>
      <c r="J107" s="480" t="s">
        <v>986</v>
      </c>
      <c r="K107" s="480" t="s">
        <v>986</v>
      </c>
      <c r="L107" s="480" t="s">
        <v>986</v>
      </c>
      <c r="M107" s="480">
        <v>13</v>
      </c>
      <c r="N107" s="481" t="s">
        <v>986</v>
      </c>
    </row>
    <row r="108" spans="1:14" x14ac:dyDescent="0.35">
      <c r="A108" s="454" t="s">
        <v>1476</v>
      </c>
      <c r="B108" s="454" t="s">
        <v>976</v>
      </c>
      <c r="C108" s="473" t="s">
        <v>985</v>
      </c>
      <c r="D108" s="454" t="s">
        <v>1472</v>
      </c>
      <c r="E108" s="454">
        <v>18267</v>
      </c>
      <c r="F108" s="479">
        <v>7451</v>
      </c>
      <c r="G108" s="480">
        <v>110000</v>
      </c>
      <c r="H108" s="480" t="s">
        <v>986</v>
      </c>
      <c r="I108" s="480" t="s">
        <v>986</v>
      </c>
      <c r="J108" s="480">
        <v>135000</v>
      </c>
      <c r="K108" s="480" t="s">
        <v>986</v>
      </c>
      <c r="L108" s="480" t="s">
        <v>986</v>
      </c>
      <c r="M108" s="480">
        <v>0</v>
      </c>
      <c r="N108" s="481" t="s">
        <v>986</v>
      </c>
    </row>
    <row r="109" spans="1:14" x14ac:dyDescent="0.35">
      <c r="A109" s="403" t="s">
        <v>1479</v>
      </c>
      <c r="B109" s="403" t="s">
        <v>976</v>
      </c>
      <c r="C109" s="473" t="s">
        <v>985</v>
      </c>
      <c r="D109" s="403" t="s">
        <v>1478</v>
      </c>
      <c r="E109" s="403" t="s">
        <v>986</v>
      </c>
      <c r="F109" s="477" t="s">
        <v>986</v>
      </c>
      <c r="G109" s="477">
        <v>3600</v>
      </c>
      <c r="H109" s="477">
        <v>4732</v>
      </c>
      <c r="I109" s="477">
        <v>6476</v>
      </c>
      <c r="J109" s="477" t="s">
        <v>986</v>
      </c>
      <c r="K109" s="474">
        <v>30977</v>
      </c>
      <c r="L109" s="474" t="s">
        <v>986</v>
      </c>
      <c r="M109" s="474">
        <v>0</v>
      </c>
      <c r="N109" s="475" t="s">
        <v>986</v>
      </c>
    </row>
    <row r="110" spans="1:14" x14ac:dyDescent="0.35">
      <c r="A110" s="403" t="s">
        <v>1517</v>
      </c>
      <c r="B110" s="403" t="s">
        <v>976</v>
      </c>
      <c r="C110" s="473" t="s">
        <v>992</v>
      </c>
      <c r="D110" s="403" t="s">
        <v>1040</v>
      </c>
      <c r="E110" s="403" t="s">
        <v>986</v>
      </c>
      <c r="F110" s="476">
        <v>407</v>
      </c>
      <c r="G110" s="474">
        <v>461</v>
      </c>
      <c r="H110" s="474">
        <v>327</v>
      </c>
      <c r="I110" s="474">
        <v>445</v>
      </c>
      <c r="J110" s="474">
        <v>466</v>
      </c>
      <c r="K110" s="474" t="s">
        <v>986</v>
      </c>
      <c r="L110" s="474" t="s">
        <v>986</v>
      </c>
      <c r="M110" s="474">
        <v>0</v>
      </c>
      <c r="N110" s="475" t="s">
        <v>986</v>
      </c>
    </row>
    <row r="111" spans="1:14" x14ac:dyDescent="0.35">
      <c r="A111" s="454" t="s">
        <v>1528</v>
      </c>
      <c r="B111" s="454" t="s">
        <v>986</v>
      </c>
      <c r="C111" s="473" t="s">
        <v>994</v>
      </c>
      <c r="D111" s="454" t="s">
        <v>6</v>
      </c>
      <c r="E111" s="454" t="s">
        <v>986</v>
      </c>
      <c r="F111" s="479" t="s">
        <v>986</v>
      </c>
      <c r="G111" s="480" t="s">
        <v>986</v>
      </c>
      <c r="H111" s="480" t="s">
        <v>986</v>
      </c>
      <c r="I111" s="480" t="s">
        <v>986</v>
      </c>
      <c r="J111" s="480" t="s">
        <v>986</v>
      </c>
      <c r="K111" s="480" t="s">
        <v>986</v>
      </c>
      <c r="L111" s="480">
        <v>0</v>
      </c>
      <c r="M111" s="480">
        <v>0</v>
      </c>
      <c r="N111" s="481" t="s">
        <v>986</v>
      </c>
    </row>
  </sheetData>
  <hyperlinks>
    <hyperlink ref="A6" location="Contents!A1" display="&lt;&lt; link back to contents &gt;&gt;"/>
  </hyperlinks>
  <pageMargins left="0.7" right="0.7" top="0.75" bottom="0.75" header="0.3" footer="0.3"/>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election activeCell="A3" sqref="A3"/>
    </sheetView>
  </sheetViews>
  <sheetFormatPr defaultRowHeight="33.65" customHeight="1" x14ac:dyDescent="0.35"/>
  <cols>
    <col min="1" max="1" width="34.54296875" customWidth="1"/>
    <col min="2" max="4" width="22.1796875" style="364" customWidth="1"/>
    <col min="5" max="5" width="24.26953125" style="364" customWidth="1"/>
    <col min="6" max="6" width="20" customWidth="1"/>
  </cols>
  <sheetData>
    <row r="1" spans="1:13" s="359" customFormat="1" ht="33.65" customHeight="1" x14ac:dyDescent="0.4">
      <c r="A1" s="415" t="s">
        <v>1468</v>
      </c>
      <c r="B1" s="489"/>
      <c r="C1" s="489"/>
      <c r="D1" s="491"/>
      <c r="E1" s="491"/>
    </row>
    <row r="2" spans="1:13" s="378" customFormat="1" ht="33.65" customHeight="1" x14ac:dyDescent="0.35">
      <c r="A2" s="416" t="s">
        <v>502</v>
      </c>
      <c r="B2" s="490"/>
      <c r="C2" s="490"/>
      <c r="D2" s="485"/>
      <c r="E2" s="485"/>
      <c r="F2" s="467"/>
      <c r="G2" s="467"/>
      <c r="H2" s="467"/>
      <c r="I2" s="467"/>
      <c r="J2" s="467"/>
      <c r="K2" s="467"/>
      <c r="L2" s="467"/>
      <c r="M2" s="467"/>
    </row>
    <row r="3" spans="1:13" s="378" customFormat="1" ht="33.65" customHeight="1" x14ac:dyDescent="0.35">
      <c r="A3" s="416" t="s">
        <v>971</v>
      </c>
      <c r="B3" s="490"/>
      <c r="C3" s="490"/>
      <c r="D3" s="485"/>
      <c r="E3" s="485"/>
      <c r="F3" s="467"/>
      <c r="G3" s="467"/>
      <c r="H3" s="467"/>
      <c r="I3" s="467"/>
      <c r="J3" s="467"/>
      <c r="K3" s="467"/>
      <c r="L3" s="467"/>
      <c r="M3" s="467"/>
    </row>
    <row r="4" spans="1:13" ht="33.65" customHeight="1" x14ac:dyDescent="0.35">
      <c r="A4" s="416" t="s">
        <v>1467</v>
      </c>
      <c r="B4" s="490"/>
      <c r="C4" s="490"/>
      <c r="D4" s="488"/>
      <c r="E4" s="488"/>
      <c r="F4" s="392"/>
      <c r="G4" s="392"/>
      <c r="H4" s="392"/>
      <c r="I4" s="392"/>
      <c r="J4" s="392"/>
      <c r="K4" s="392"/>
      <c r="L4" s="392"/>
      <c r="M4" s="392"/>
    </row>
    <row r="5" spans="1:13" ht="33.65" customHeight="1" x14ac:dyDescent="0.35">
      <c r="A5" s="416" t="s">
        <v>972</v>
      </c>
      <c r="B5" s="490"/>
      <c r="C5" s="490"/>
      <c r="D5" s="488"/>
      <c r="E5" s="488"/>
      <c r="F5" s="392"/>
      <c r="G5" s="392"/>
      <c r="H5" s="392"/>
      <c r="I5" s="392"/>
      <c r="J5" s="392"/>
      <c r="K5" s="392"/>
      <c r="L5" s="392"/>
      <c r="M5" s="392"/>
    </row>
    <row r="6" spans="1:13" s="100" customFormat="1" ht="33.65" customHeight="1" x14ac:dyDescent="0.3">
      <c r="A6" s="201" t="s">
        <v>97</v>
      </c>
      <c r="B6" s="493"/>
      <c r="C6" s="493"/>
      <c r="D6" s="239"/>
      <c r="E6" s="239"/>
    </row>
    <row r="7" spans="1:13" ht="45" customHeight="1" x14ac:dyDescent="0.35">
      <c r="A7" s="492" t="s">
        <v>1036</v>
      </c>
      <c r="B7" s="486" t="s">
        <v>1042</v>
      </c>
      <c r="C7" s="486" t="s">
        <v>1043</v>
      </c>
      <c r="D7" s="486" t="s">
        <v>1041</v>
      </c>
      <c r="E7" s="486" t="s">
        <v>1470</v>
      </c>
      <c r="F7" s="689" t="s">
        <v>1469</v>
      </c>
    </row>
    <row r="8" spans="1:13" ht="33.65" customHeight="1" x14ac:dyDescent="0.35">
      <c r="A8" s="403" t="s">
        <v>977</v>
      </c>
      <c r="B8" s="494">
        <v>6855</v>
      </c>
      <c r="C8" s="495">
        <v>0.4151140457839973</v>
      </c>
      <c r="D8" s="494">
        <v>3269.3949999999995</v>
      </c>
      <c r="E8" s="458">
        <v>1647.098</v>
      </c>
      <c r="F8" s="688">
        <v>0.19884567716868301</v>
      </c>
    </row>
    <row r="9" spans="1:13" ht="33.65" customHeight="1" x14ac:dyDescent="0.35">
      <c r="A9" s="403" t="s">
        <v>1037</v>
      </c>
      <c r="B9" s="494">
        <v>519</v>
      </c>
      <c r="C9" s="495">
        <v>3.1439800772319719E-2</v>
      </c>
      <c r="D9" s="494">
        <v>844.755</v>
      </c>
      <c r="E9" s="458">
        <v>154.876</v>
      </c>
      <c r="F9" s="688">
        <v>1.8697383578376602E-2</v>
      </c>
    </row>
    <row r="10" spans="1:13" ht="33.65" customHeight="1" x14ac:dyDescent="0.35">
      <c r="A10" s="403" t="s">
        <v>1038</v>
      </c>
      <c r="B10" s="494">
        <v>3122</v>
      </c>
      <c r="C10" s="495">
        <v>0.18906663982780489</v>
      </c>
      <c r="D10" s="494">
        <v>743.16599999999994</v>
      </c>
      <c r="E10" s="458">
        <v>799.84799999999996</v>
      </c>
      <c r="F10" s="688">
        <v>9.6561538652841006E-2</v>
      </c>
    </row>
    <row r="11" spans="1:13" ht="33.65" customHeight="1" x14ac:dyDescent="0.35">
      <c r="A11" s="403" t="s">
        <v>981</v>
      </c>
      <c r="B11" s="494">
        <v>309</v>
      </c>
      <c r="C11" s="495">
        <v>1.8715382591849215E-2</v>
      </c>
      <c r="D11" s="494">
        <v>496.5</v>
      </c>
      <c r="E11" s="458">
        <v>443.07400000000001</v>
      </c>
      <c r="F11" s="688">
        <v>5.3490047080281301E-2</v>
      </c>
    </row>
    <row r="12" spans="1:13" ht="33.65" customHeight="1" x14ac:dyDescent="0.35">
      <c r="A12" s="403" t="s">
        <v>6</v>
      </c>
      <c r="B12" s="494">
        <v>2357</v>
      </c>
      <c r="C12" s="495">
        <v>0.14273738706725356</v>
      </c>
      <c r="D12" s="494">
        <v>356.59200000000004</v>
      </c>
      <c r="E12" s="458">
        <v>4054.2240000000002</v>
      </c>
      <c r="F12" s="688">
        <v>0.489445629023609</v>
      </c>
    </row>
    <row r="13" spans="1:13" ht="33.65" customHeight="1" x14ac:dyDescent="0.35">
      <c r="A13" s="403" t="s">
        <v>995</v>
      </c>
      <c r="B13" s="494">
        <v>1354</v>
      </c>
      <c r="C13" s="495">
        <v>8.1969831956751588E-2</v>
      </c>
      <c r="D13" s="494">
        <v>297.60000000000002</v>
      </c>
      <c r="E13" s="458">
        <v>511.58699999999999</v>
      </c>
      <c r="F13" s="688">
        <v>6.1761269484690802E-2</v>
      </c>
    </row>
    <row r="14" spans="1:13" ht="33.65" customHeight="1" x14ac:dyDescent="0.35">
      <c r="A14" s="403" t="s">
        <v>1039</v>
      </c>
      <c r="B14" s="494">
        <v>1818</v>
      </c>
      <c r="C14" s="495">
        <v>0.11007160986177981</v>
      </c>
      <c r="D14" s="494">
        <v>79.574999999999989</v>
      </c>
      <c r="E14" s="458">
        <v>671.49099999999999</v>
      </c>
      <c r="F14" s="688">
        <v>8.1065657664374804E-2</v>
      </c>
    </row>
    <row r="15" spans="1:13" ht="33.65" customHeight="1" x14ac:dyDescent="0.35">
      <c r="A15" s="403" t="s">
        <v>1040</v>
      </c>
      <c r="B15" s="494">
        <v>179</v>
      </c>
      <c r="C15" s="495">
        <v>1.083140640964338E-2</v>
      </c>
      <c r="D15" s="494">
        <v>1.3</v>
      </c>
      <c r="E15" s="458">
        <v>0.6</v>
      </c>
      <c r="F15" s="688">
        <v>7.24349166237893E-5</v>
      </c>
    </row>
    <row r="16" spans="1:13" ht="33.65" customHeight="1" x14ac:dyDescent="0.35">
      <c r="A16" s="403" t="s">
        <v>899</v>
      </c>
      <c r="B16" s="496">
        <v>1</v>
      </c>
      <c r="C16" s="495">
        <v>0.01</v>
      </c>
      <c r="D16" s="494">
        <v>1.4470000000000001</v>
      </c>
      <c r="E16" s="458">
        <v>0.5</v>
      </c>
      <c r="F16" s="688">
        <v>6.0362430519824403E-5</v>
      </c>
    </row>
    <row r="17" spans="1:6" ht="33.65" customHeight="1" x14ac:dyDescent="0.35">
      <c r="A17" s="487" t="s">
        <v>212</v>
      </c>
      <c r="B17" s="497">
        <v>16510</v>
      </c>
      <c r="C17" s="498">
        <v>1</v>
      </c>
      <c r="D17" s="499">
        <v>6090.34</v>
      </c>
      <c r="E17" s="690">
        <v>8283.2980000000007</v>
      </c>
      <c r="F17" s="688">
        <v>1</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27"/>
  <sheetViews>
    <sheetView showGridLines="0" workbookViewId="0">
      <selection activeCell="A18" sqref="A18"/>
    </sheetView>
  </sheetViews>
  <sheetFormatPr defaultRowHeight="14.5" x14ac:dyDescent="0.35"/>
  <cols>
    <col min="1" max="1" width="71.453125" customWidth="1"/>
    <col min="2" max="6" width="20.54296875" style="392" customWidth="1"/>
  </cols>
  <sheetData>
    <row r="1" spans="1:120" s="100" customFormat="1" ht="28.5" customHeight="1" thickBot="1" x14ac:dyDescent="0.4">
      <c r="A1" s="255" t="s">
        <v>1243</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1244</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112" customFormat="1" ht="24.65" customHeight="1" x14ac:dyDescent="0.35">
      <c r="A4" s="104" t="s">
        <v>97</v>
      </c>
      <c r="B4" s="7"/>
      <c r="C4" s="7"/>
      <c r="D4" s="7"/>
      <c r="E4" s="7"/>
      <c r="F4" s="7"/>
    </row>
    <row r="5" spans="1:120" s="364" customFormat="1" ht="75.650000000000006" customHeight="1" x14ac:dyDescent="0.35">
      <c r="A5" s="616" t="s">
        <v>1245</v>
      </c>
      <c r="B5" s="485" t="s">
        <v>1246</v>
      </c>
      <c r="C5" s="485" t="s">
        <v>1247</v>
      </c>
      <c r="D5" s="485" t="s">
        <v>1248</v>
      </c>
      <c r="E5" s="485" t="s">
        <v>1249</v>
      </c>
      <c r="F5" s="485" t="s">
        <v>1250</v>
      </c>
    </row>
    <row r="6" spans="1:120" ht="19" customHeight="1" x14ac:dyDescent="0.35">
      <c r="A6" s="580" t="s">
        <v>1251</v>
      </c>
      <c r="B6" s="572">
        <v>157751</v>
      </c>
      <c r="C6" s="573">
        <v>0</v>
      </c>
      <c r="D6" s="572">
        <v>0</v>
      </c>
      <c r="E6" s="573">
        <v>0</v>
      </c>
      <c r="F6" s="573">
        <v>0</v>
      </c>
    </row>
    <row r="7" spans="1:120" ht="19" customHeight="1" x14ac:dyDescent="0.35">
      <c r="A7" s="580" t="s">
        <v>1252</v>
      </c>
      <c r="B7" s="572">
        <v>0</v>
      </c>
      <c r="C7" s="573">
        <v>0</v>
      </c>
      <c r="D7" s="572">
        <v>0</v>
      </c>
      <c r="E7" s="573">
        <v>0</v>
      </c>
      <c r="F7" s="573">
        <v>0</v>
      </c>
    </row>
    <row r="8" spans="1:120" ht="15.5" x14ac:dyDescent="0.35">
      <c r="A8" s="172" t="s">
        <v>1253</v>
      </c>
      <c r="B8" s="572">
        <v>162644</v>
      </c>
      <c r="C8" s="573">
        <v>0</v>
      </c>
      <c r="D8" s="572">
        <v>63925</v>
      </c>
      <c r="E8" s="573">
        <v>0</v>
      </c>
      <c r="F8" s="573">
        <v>0.39</v>
      </c>
    </row>
    <row r="9" spans="1:120" ht="15.5" x14ac:dyDescent="0.35">
      <c r="A9" s="172" t="s">
        <v>1254</v>
      </c>
      <c r="B9" s="572">
        <v>182542</v>
      </c>
      <c r="C9" s="573">
        <v>0</v>
      </c>
      <c r="D9" s="572">
        <v>0</v>
      </c>
      <c r="E9" s="573">
        <v>0</v>
      </c>
      <c r="F9" s="573">
        <v>0</v>
      </c>
    </row>
    <row r="10" spans="1:120" ht="15.5" x14ac:dyDescent="0.35">
      <c r="A10" s="172" t="s">
        <v>1255</v>
      </c>
      <c r="B10" s="572">
        <v>404</v>
      </c>
      <c r="C10" s="573">
        <v>0</v>
      </c>
      <c r="D10" s="572">
        <v>0</v>
      </c>
      <c r="E10" s="573">
        <v>0</v>
      </c>
      <c r="F10" s="573">
        <v>0</v>
      </c>
    </row>
    <row r="11" spans="1:120" ht="15.5" x14ac:dyDescent="0.35">
      <c r="A11" s="172" t="s">
        <v>1256</v>
      </c>
      <c r="B11" s="572">
        <v>263097</v>
      </c>
      <c r="C11" s="573">
        <v>0</v>
      </c>
      <c r="D11" s="572">
        <v>69618</v>
      </c>
      <c r="E11" s="573">
        <v>0</v>
      </c>
      <c r="F11" s="573">
        <v>0.26</v>
      </c>
    </row>
    <row r="12" spans="1:120" ht="15.5" x14ac:dyDescent="0.35">
      <c r="A12" s="172" t="s">
        <v>1257</v>
      </c>
      <c r="B12" s="572">
        <v>118045603</v>
      </c>
      <c r="C12" s="573">
        <v>0.87</v>
      </c>
      <c r="D12" s="572">
        <v>67748020</v>
      </c>
      <c r="E12" s="573">
        <v>0.8</v>
      </c>
      <c r="F12" s="573">
        <v>0.56999999999999995</v>
      </c>
    </row>
    <row r="13" spans="1:120" ht="15.5" x14ac:dyDescent="0.35">
      <c r="A13" s="172" t="s">
        <v>1258</v>
      </c>
      <c r="B13" s="572">
        <v>252913</v>
      </c>
      <c r="C13" s="573">
        <v>0</v>
      </c>
      <c r="D13" s="572">
        <v>104413</v>
      </c>
      <c r="E13" s="573">
        <v>0</v>
      </c>
      <c r="F13" s="573">
        <v>0.41</v>
      </c>
    </row>
    <row r="14" spans="1:120" ht="15.5" x14ac:dyDescent="0.35">
      <c r="A14" s="172" t="s">
        <v>1259</v>
      </c>
      <c r="B14" s="572">
        <v>10201406</v>
      </c>
      <c r="C14" s="573">
        <v>0.08</v>
      </c>
      <c r="D14" s="572">
        <v>10201406</v>
      </c>
      <c r="E14" s="573">
        <v>0.12</v>
      </c>
      <c r="F14" s="573">
        <v>1</v>
      </c>
    </row>
    <row r="15" spans="1:120" ht="15.5" x14ac:dyDescent="0.35">
      <c r="A15" s="172" t="s">
        <v>1260</v>
      </c>
      <c r="B15" s="572">
        <v>120109</v>
      </c>
      <c r="C15" s="573">
        <v>0</v>
      </c>
      <c r="D15" s="572">
        <v>89087</v>
      </c>
      <c r="E15" s="573">
        <v>0</v>
      </c>
      <c r="F15" s="573">
        <v>0.74</v>
      </c>
    </row>
    <row r="16" spans="1:120" ht="15.5" x14ac:dyDescent="0.35">
      <c r="A16" s="172" t="s">
        <v>1261</v>
      </c>
      <c r="B16" s="572">
        <v>3872</v>
      </c>
      <c r="C16" s="573">
        <v>0</v>
      </c>
      <c r="D16" s="572">
        <v>3872</v>
      </c>
      <c r="E16" s="573">
        <v>0</v>
      </c>
      <c r="F16" s="573">
        <v>1</v>
      </c>
    </row>
    <row r="17" spans="1:6" ht="15.5" x14ac:dyDescent="0.35">
      <c r="A17" s="172" t="s">
        <v>1262</v>
      </c>
      <c r="B17" s="572">
        <v>0</v>
      </c>
      <c r="C17" s="573">
        <v>0</v>
      </c>
      <c r="D17" s="572">
        <v>0</v>
      </c>
      <c r="E17" s="573">
        <v>0</v>
      </c>
      <c r="F17" s="573">
        <v>0</v>
      </c>
    </row>
    <row r="18" spans="1:6" ht="15.5" x14ac:dyDescent="0.35">
      <c r="A18" s="172" t="s">
        <v>1263</v>
      </c>
      <c r="B18" s="572">
        <v>1414180</v>
      </c>
      <c r="C18" s="573">
        <v>0.01</v>
      </c>
      <c r="D18" s="572">
        <v>1095044</v>
      </c>
      <c r="E18" s="573">
        <v>0.01</v>
      </c>
      <c r="F18" s="573">
        <v>0.77</v>
      </c>
    </row>
    <row r="19" spans="1:6" ht="15.5" x14ac:dyDescent="0.35">
      <c r="A19" s="172" t="s">
        <v>1264</v>
      </c>
      <c r="B19" s="572">
        <v>411022</v>
      </c>
      <c r="C19" s="573">
        <v>0</v>
      </c>
      <c r="D19" s="572">
        <v>405668</v>
      </c>
      <c r="E19" s="573">
        <v>0.01</v>
      </c>
      <c r="F19" s="573">
        <v>0.99</v>
      </c>
    </row>
    <row r="20" spans="1:6" ht="15.5" x14ac:dyDescent="0.35">
      <c r="A20" s="172" t="s">
        <v>1265</v>
      </c>
      <c r="B20" s="572">
        <v>0</v>
      </c>
      <c r="C20" s="573">
        <v>0</v>
      </c>
      <c r="D20" s="572">
        <v>0</v>
      </c>
      <c r="E20" s="573">
        <v>0</v>
      </c>
      <c r="F20" s="573">
        <v>0</v>
      </c>
    </row>
    <row r="21" spans="1:6" ht="15.5" x14ac:dyDescent="0.35">
      <c r="A21" s="172" t="s">
        <v>1266</v>
      </c>
      <c r="B21" s="572">
        <v>99169</v>
      </c>
      <c r="C21" s="573">
        <v>0</v>
      </c>
      <c r="D21" s="572">
        <v>38266</v>
      </c>
      <c r="E21" s="573">
        <v>0</v>
      </c>
      <c r="F21" s="573">
        <v>0.39</v>
      </c>
    </row>
    <row r="22" spans="1:6" ht="15.5" x14ac:dyDescent="0.35">
      <c r="A22" s="172" t="s">
        <v>1267</v>
      </c>
      <c r="B22" s="572">
        <v>703725</v>
      </c>
      <c r="C22" s="573">
        <v>0.01</v>
      </c>
      <c r="D22" s="572">
        <v>624422</v>
      </c>
      <c r="E22" s="573">
        <v>0.01</v>
      </c>
      <c r="F22" s="573">
        <v>0.89</v>
      </c>
    </row>
    <row r="23" spans="1:6" ht="15.5" x14ac:dyDescent="0.35">
      <c r="A23" s="172" t="s">
        <v>1268</v>
      </c>
      <c r="B23" s="572">
        <v>563653</v>
      </c>
      <c r="C23" s="573">
        <v>0</v>
      </c>
      <c r="D23" s="572">
        <v>563653</v>
      </c>
      <c r="E23" s="573">
        <v>0.01</v>
      </c>
      <c r="F23" s="573">
        <v>1</v>
      </c>
    </row>
    <row r="24" spans="1:6" ht="15.5" x14ac:dyDescent="0.35">
      <c r="A24" s="172" t="s">
        <v>1269</v>
      </c>
      <c r="B24" s="572">
        <v>3920064</v>
      </c>
      <c r="C24" s="573">
        <v>0.03</v>
      </c>
      <c r="D24" s="572">
        <v>3903110</v>
      </c>
      <c r="E24" s="573">
        <v>0.05</v>
      </c>
      <c r="F24" s="573">
        <v>1</v>
      </c>
    </row>
    <row r="25" spans="1:6" ht="15.5" x14ac:dyDescent="0.35">
      <c r="A25" s="172" t="s">
        <v>1270</v>
      </c>
      <c r="B25" s="572">
        <v>0</v>
      </c>
      <c r="C25" s="573">
        <v>0</v>
      </c>
      <c r="D25" s="572">
        <v>0</v>
      </c>
      <c r="E25" s="573">
        <v>0</v>
      </c>
      <c r="F25" s="573">
        <v>0</v>
      </c>
    </row>
    <row r="26" spans="1:6" ht="15.5" x14ac:dyDescent="0.35">
      <c r="A26" s="172" t="s">
        <v>1271</v>
      </c>
      <c r="B26" s="572">
        <v>0</v>
      </c>
      <c r="C26" s="573">
        <v>0</v>
      </c>
      <c r="D26" s="572">
        <v>0</v>
      </c>
      <c r="E26" s="573">
        <v>0</v>
      </c>
      <c r="F26" s="573">
        <v>0</v>
      </c>
    </row>
    <row r="27" spans="1:6" ht="15.5" x14ac:dyDescent="0.35">
      <c r="A27" s="172" t="s">
        <v>212</v>
      </c>
      <c r="B27" s="572">
        <v>136502155</v>
      </c>
      <c r="C27" s="573">
        <v>1</v>
      </c>
      <c r="D27" s="572">
        <v>84910504</v>
      </c>
      <c r="E27" s="573">
        <v>1</v>
      </c>
      <c r="F27" s="573">
        <v>0.62</v>
      </c>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8"/>
  <sheetViews>
    <sheetView showGridLines="0" workbookViewId="0">
      <selection activeCell="B6" sqref="B6"/>
    </sheetView>
  </sheetViews>
  <sheetFormatPr defaultRowHeight="14.5" x14ac:dyDescent="0.35"/>
  <cols>
    <col min="1" max="1" width="46.7265625" customWidth="1"/>
    <col min="2" max="6" width="20.54296875" style="392" customWidth="1"/>
  </cols>
  <sheetData>
    <row r="1" spans="1:120" s="100" customFormat="1" ht="28.5" customHeight="1" thickBot="1" x14ac:dyDescent="0.4">
      <c r="A1" s="255" t="s">
        <v>1243</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1283</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1244</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112" customFormat="1" ht="24.65" customHeight="1" x14ac:dyDescent="0.35">
      <c r="A4" s="104" t="s">
        <v>97</v>
      </c>
      <c r="B4" s="7"/>
      <c r="C4" s="7"/>
      <c r="D4" s="7"/>
      <c r="E4" s="7"/>
      <c r="F4" s="7"/>
    </row>
    <row r="5" spans="1:120" s="618" customFormat="1" ht="24.65" customHeight="1" x14ac:dyDescent="0.35">
      <c r="A5" s="617" t="str">
        <f>NI_Cancelled_overnight_trips73[[#Headers],[Industry category]]</f>
        <v>Industry category</v>
      </c>
      <c r="B5" s="617" t="str">
        <f>NI_Cancelled_overnight_trips73[[#Headers],[All spend (£)]]</f>
        <v>All spend (£)</v>
      </c>
      <c r="C5" s="617" t="str">
        <f>NI_Cancelled_overnight_trips73[[#Headers],[All Spend (%)]]</f>
        <v>All Spend (%)</v>
      </c>
      <c r="D5" s="617" t="str">
        <f>NI_Cancelled_overnight_trips73[[#Headers],[Spend in businesses required to close by 2020 Regulations (£)]]</f>
        <v>Spend in businesses required to close by 2020 Regulations (£)</v>
      </c>
      <c r="E5" s="617" t="str">
        <f>NI_Cancelled_overnight_trips73[[#Headers],[Spend in businesses required to close by 2020 Regulations (%)]]</f>
        <v>Spend in businesses required to close by 2020 Regulations (%)</v>
      </c>
      <c r="F5" s="617" t="str">
        <f>NI_Cancelled_overnight_trips73[[#Headers],[Proportion of category spend in businesses required to close by 2020 Regulations]]</f>
        <v>Proportion of category spend in businesses required to close by 2020 Regulations</v>
      </c>
    </row>
    <row r="6" spans="1:120" s="618" customFormat="1" ht="24.65" customHeight="1" x14ac:dyDescent="0.35">
      <c r="A6" s="622" t="s">
        <v>1288</v>
      </c>
      <c r="B6" s="617">
        <f>'NI High Street Scheme-expenditu'!B14</f>
        <v>10201406</v>
      </c>
      <c r="C6" s="617">
        <f>'NI High Street Scheme-expenditu'!C14</f>
        <v>0.08</v>
      </c>
      <c r="D6" s="617">
        <f>'NI High Street Scheme-expenditu'!D14</f>
        <v>10201406</v>
      </c>
      <c r="E6" s="617">
        <f>'NI High Street Scheme-expenditu'!E14</f>
        <v>0.12</v>
      </c>
      <c r="F6" s="617">
        <f>'NI High Street Scheme-expenditu'!F14</f>
        <v>1</v>
      </c>
    </row>
    <row r="7" spans="1:120" s="618" customFormat="1" ht="24.65" customHeight="1" x14ac:dyDescent="0.35">
      <c r="A7" s="617" t="s">
        <v>1282</v>
      </c>
      <c r="B7" s="619">
        <f>'NI High Street Scheme-expenditu'!B27-'NI High Street Scheme-expenditu'!B14</f>
        <v>126300749</v>
      </c>
      <c r="C7" s="619">
        <f>'NI High Street Scheme-expenditu'!C27-'NI High Street Scheme-expenditu'!C14</f>
        <v>0.92</v>
      </c>
      <c r="D7" s="619">
        <f>'NI High Street Scheme-expenditu'!D27-'NI High Street Scheme-expenditu'!D14</f>
        <v>74709098</v>
      </c>
      <c r="E7" s="619">
        <f>'NI High Street Scheme-expenditu'!E27-'NI High Street Scheme-expenditu'!E14</f>
        <v>0.88</v>
      </c>
      <c r="F7" s="619">
        <f>'NI High Street Scheme-expenditu'!F27-'NI High Street Scheme-expenditu'!F14</f>
        <v>-0.38</v>
      </c>
    </row>
    <row r="8" spans="1:120" s="620" customFormat="1" x14ac:dyDescent="0.35">
      <c r="B8" s="621"/>
      <c r="C8" s="621"/>
      <c r="D8" s="621"/>
      <c r="E8" s="621"/>
      <c r="F8" s="621"/>
    </row>
  </sheetData>
  <hyperlinks>
    <hyperlink ref="A4" location="Contents!A1" display="&lt;&lt; link back to contents &gt;&g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27"/>
  <sheetViews>
    <sheetView showGridLines="0" workbookViewId="0">
      <selection activeCell="H12" sqref="H12"/>
    </sheetView>
  </sheetViews>
  <sheetFormatPr defaultRowHeight="14.5" x14ac:dyDescent="0.35"/>
  <cols>
    <col min="1" max="1" width="46.7265625" customWidth="1"/>
    <col min="2" max="6" width="20.54296875" style="392" customWidth="1"/>
  </cols>
  <sheetData>
    <row r="1" spans="1:120" s="100" customFormat="1" ht="28.5" customHeight="1" thickBot="1" x14ac:dyDescent="0.4">
      <c r="A1" s="255" t="s">
        <v>1243</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1244</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112" customFormat="1" ht="24.65" customHeight="1" x14ac:dyDescent="0.35">
      <c r="A4" s="104" t="s">
        <v>97</v>
      </c>
      <c r="B4" s="7"/>
      <c r="C4" s="7"/>
      <c r="D4" s="7"/>
      <c r="E4" s="7"/>
      <c r="F4" s="7"/>
    </row>
    <row r="5" spans="1:120" s="364" customFormat="1" ht="75.650000000000006" customHeight="1" x14ac:dyDescent="0.35">
      <c r="A5" s="616" t="s">
        <v>1245</v>
      </c>
      <c r="B5" s="485" t="s">
        <v>1274</v>
      </c>
      <c r="C5" s="485" t="s">
        <v>1247</v>
      </c>
      <c r="D5" s="485" t="s">
        <v>1275</v>
      </c>
      <c r="E5" s="485" t="s">
        <v>1249</v>
      </c>
      <c r="F5" s="485" t="s">
        <v>1276</v>
      </c>
    </row>
    <row r="6" spans="1:120" ht="19" customHeight="1" x14ac:dyDescent="0.35">
      <c r="A6" s="580" t="s">
        <v>1251</v>
      </c>
      <c r="B6" s="572">
        <v>1921</v>
      </c>
      <c r="C6" s="573">
        <v>0</v>
      </c>
      <c r="D6" s="572">
        <v>0</v>
      </c>
      <c r="E6" s="573">
        <v>0</v>
      </c>
      <c r="F6" s="573">
        <v>0</v>
      </c>
    </row>
    <row r="7" spans="1:120" ht="19" customHeight="1" x14ac:dyDescent="0.35">
      <c r="A7" s="580" t="s">
        <v>1252</v>
      </c>
      <c r="B7" s="572">
        <v>0</v>
      </c>
      <c r="C7" s="573">
        <v>0</v>
      </c>
      <c r="D7" s="572">
        <v>0</v>
      </c>
      <c r="E7" s="573">
        <v>0</v>
      </c>
      <c r="F7" s="573">
        <v>0</v>
      </c>
    </row>
    <row r="8" spans="1:120" ht="15.5" x14ac:dyDescent="0.35">
      <c r="A8" s="172" t="s">
        <v>1253</v>
      </c>
      <c r="B8" s="572">
        <v>2275</v>
      </c>
      <c r="C8" s="573">
        <v>0</v>
      </c>
      <c r="D8" s="572">
        <v>833</v>
      </c>
      <c r="E8" s="573">
        <v>0</v>
      </c>
      <c r="F8" s="573">
        <v>0.37</v>
      </c>
    </row>
    <row r="9" spans="1:120" ht="15.5" x14ac:dyDescent="0.35">
      <c r="A9" s="172" t="s">
        <v>1254</v>
      </c>
      <c r="B9" s="572">
        <v>2245</v>
      </c>
      <c r="C9" s="573">
        <v>0</v>
      </c>
      <c r="D9" s="572">
        <v>0</v>
      </c>
      <c r="E9" s="573">
        <v>0</v>
      </c>
      <c r="F9" s="573">
        <v>0</v>
      </c>
    </row>
    <row r="10" spans="1:120" ht="15.5" x14ac:dyDescent="0.35">
      <c r="A10" s="172" t="s">
        <v>1255</v>
      </c>
      <c r="B10" s="572">
        <v>5</v>
      </c>
      <c r="C10" s="573">
        <v>0</v>
      </c>
      <c r="D10" s="572">
        <v>0</v>
      </c>
      <c r="E10" s="573">
        <v>0</v>
      </c>
      <c r="F10" s="573">
        <v>0</v>
      </c>
    </row>
    <row r="11" spans="1:120" ht="15.5" x14ac:dyDescent="0.35">
      <c r="A11" s="172" t="s">
        <v>1256</v>
      </c>
      <c r="B11" s="572">
        <v>3507</v>
      </c>
      <c r="C11" s="573">
        <v>0</v>
      </c>
      <c r="D11" s="572">
        <v>848</v>
      </c>
      <c r="E11" s="573">
        <v>0</v>
      </c>
      <c r="F11" s="573">
        <v>0.24</v>
      </c>
    </row>
    <row r="12" spans="1:120" ht="15.5" x14ac:dyDescent="0.35">
      <c r="A12" s="172" t="s">
        <v>1257</v>
      </c>
      <c r="B12" s="572">
        <v>3120969</v>
      </c>
      <c r="C12" s="573">
        <v>0.84</v>
      </c>
      <c r="D12" s="572">
        <v>1363297</v>
      </c>
      <c r="E12" s="573">
        <v>0.71</v>
      </c>
      <c r="F12" s="573">
        <v>0.44</v>
      </c>
    </row>
    <row r="13" spans="1:120" ht="15.5" x14ac:dyDescent="0.35">
      <c r="A13" s="172" t="s">
        <v>1258</v>
      </c>
      <c r="B13" s="572">
        <v>16088</v>
      </c>
      <c r="C13" s="573">
        <v>0</v>
      </c>
      <c r="D13" s="572">
        <v>7372</v>
      </c>
      <c r="E13" s="573">
        <v>0</v>
      </c>
      <c r="F13" s="573">
        <v>0.46</v>
      </c>
    </row>
    <row r="14" spans="1:120" ht="15.5" x14ac:dyDescent="0.35">
      <c r="A14" s="172" t="s">
        <v>1259</v>
      </c>
      <c r="B14" s="572">
        <v>434246</v>
      </c>
      <c r="C14" s="573">
        <v>0.12</v>
      </c>
      <c r="D14" s="572">
        <v>434246</v>
      </c>
      <c r="E14" s="573">
        <v>0.23</v>
      </c>
      <c r="F14" s="573">
        <v>1</v>
      </c>
    </row>
    <row r="15" spans="1:120" ht="15.5" x14ac:dyDescent="0.35">
      <c r="A15" s="172" t="s">
        <v>1260</v>
      </c>
      <c r="B15" s="572">
        <v>5047</v>
      </c>
      <c r="C15" s="573">
        <v>0</v>
      </c>
      <c r="D15" s="572">
        <v>4470</v>
      </c>
      <c r="E15" s="573">
        <v>0</v>
      </c>
      <c r="F15" s="573">
        <v>0.89</v>
      </c>
    </row>
    <row r="16" spans="1:120" ht="15.5" x14ac:dyDescent="0.35">
      <c r="A16" s="172" t="s">
        <v>1261</v>
      </c>
      <c r="B16" s="572">
        <v>250</v>
      </c>
      <c r="C16" s="573">
        <v>0</v>
      </c>
      <c r="D16" s="572">
        <v>250</v>
      </c>
      <c r="E16" s="573">
        <v>0</v>
      </c>
      <c r="F16" s="573">
        <v>1</v>
      </c>
    </row>
    <row r="17" spans="1:6" ht="15.5" x14ac:dyDescent="0.35">
      <c r="A17" s="172" t="s">
        <v>1262</v>
      </c>
      <c r="B17" s="572">
        <v>0</v>
      </c>
      <c r="C17" s="573">
        <v>0</v>
      </c>
      <c r="D17" s="572">
        <v>0</v>
      </c>
      <c r="E17" s="573">
        <v>0</v>
      </c>
      <c r="F17" s="573">
        <v>0</v>
      </c>
    </row>
    <row r="18" spans="1:6" ht="15.5" x14ac:dyDescent="0.35">
      <c r="A18" s="172" t="s">
        <v>1263</v>
      </c>
      <c r="B18" s="572">
        <v>18650</v>
      </c>
      <c r="C18" s="573">
        <v>0.01</v>
      </c>
      <c r="D18" s="572">
        <v>12762</v>
      </c>
      <c r="E18" s="573">
        <v>0.01</v>
      </c>
      <c r="F18" s="573">
        <v>0.68</v>
      </c>
    </row>
    <row r="19" spans="1:6" ht="15.5" x14ac:dyDescent="0.35">
      <c r="A19" s="172" t="s">
        <v>1264</v>
      </c>
      <c r="B19" s="572">
        <v>5013</v>
      </c>
      <c r="C19" s="573">
        <v>0</v>
      </c>
      <c r="D19" s="572">
        <v>4937</v>
      </c>
      <c r="E19" s="573">
        <v>0</v>
      </c>
      <c r="F19" s="573">
        <v>0.98</v>
      </c>
    </row>
    <row r="20" spans="1:6" ht="15.5" x14ac:dyDescent="0.35">
      <c r="A20" s="172" t="s">
        <v>1265</v>
      </c>
      <c r="B20" s="572">
        <v>0</v>
      </c>
      <c r="C20" s="573">
        <v>0</v>
      </c>
      <c r="D20" s="572">
        <v>0</v>
      </c>
      <c r="E20" s="573">
        <v>0</v>
      </c>
      <c r="F20" s="573">
        <v>0</v>
      </c>
    </row>
    <row r="21" spans="1:6" ht="15.5" x14ac:dyDescent="0.35">
      <c r="A21" s="172" t="s">
        <v>1266</v>
      </c>
      <c r="B21" s="572">
        <v>4148</v>
      </c>
      <c r="C21" s="573">
        <v>0</v>
      </c>
      <c r="D21" s="572">
        <v>1487</v>
      </c>
      <c r="E21" s="573">
        <v>0</v>
      </c>
      <c r="F21" s="573">
        <v>0.36</v>
      </c>
    </row>
    <row r="22" spans="1:6" ht="15.5" x14ac:dyDescent="0.35">
      <c r="A22" s="172" t="s">
        <v>1267</v>
      </c>
      <c r="B22" s="572">
        <v>18873</v>
      </c>
      <c r="C22" s="573">
        <v>0.01</v>
      </c>
      <c r="D22" s="572">
        <v>17831</v>
      </c>
      <c r="E22" s="573">
        <v>0.01</v>
      </c>
      <c r="F22" s="573">
        <v>0.94</v>
      </c>
    </row>
    <row r="23" spans="1:6" ht="15.5" x14ac:dyDescent="0.35">
      <c r="A23" s="172" t="s">
        <v>1268</v>
      </c>
      <c r="B23" s="572">
        <v>12444</v>
      </c>
      <c r="C23" s="573">
        <v>0</v>
      </c>
      <c r="D23" s="572">
        <v>12444</v>
      </c>
      <c r="E23" s="573">
        <v>0.01</v>
      </c>
      <c r="F23" s="573">
        <v>1</v>
      </c>
    </row>
    <row r="24" spans="1:6" ht="15.5" x14ac:dyDescent="0.35">
      <c r="A24" s="172" t="s">
        <v>1269</v>
      </c>
      <c r="B24" s="572">
        <v>67928</v>
      </c>
      <c r="C24" s="573">
        <v>0.02</v>
      </c>
      <c r="D24" s="572">
        <v>67697</v>
      </c>
      <c r="E24" s="573">
        <v>0.04</v>
      </c>
      <c r="F24" s="573">
        <v>1</v>
      </c>
    </row>
    <row r="25" spans="1:6" ht="15.5" x14ac:dyDescent="0.35">
      <c r="A25" s="172" t="s">
        <v>1270</v>
      </c>
      <c r="B25" s="572">
        <v>0</v>
      </c>
      <c r="C25" s="573">
        <v>0</v>
      </c>
      <c r="D25" s="572">
        <v>0</v>
      </c>
      <c r="E25" s="573">
        <v>0</v>
      </c>
      <c r="F25" s="573">
        <v>0</v>
      </c>
    </row>
    <row r="26" spans="1:6" ht="15.5" x14ac:dyDescent="0.35">
      <c r="A26" s="172" t="s">
        <v>1271</v>
      </c>
      <c r="B26" s="572">
        <v>0</v>
      </c>
      <c r="C26" s="573">
        <v>0</v>
      </c>
      <c r="D26" s="572">
        <v>0</v>
      </c>
      <c r="E26" s="573">
        <v>0</v>
      </c>
      <c r="F26" s="573">
        <v>0</v>
      </c>
    </row>
    <row r="27" spans="1:6" ht="15.5" x14ac:dyDescent="0.35">
      <c r="A27" s="172" t="s">
        <v>212</v>
      </c>
      <c r="B27" s="572">
        <v>37137609</v>
      </c>
      <c r="C27" s="573">
        <v>1</v>
      </c>
      <c r="D27" s="572">
        <v>1928474</v>
      </c>
      <c r="E27" s="573">
        <v>1</v>
      </c>
      <c r="F27" s="573">
        <v>0.52</v>
      </c>
    </row>
  </sheetData>
  <hyperlinks>
    <hyperlink ref="A4" location="Contents!A1" display="&lt;&lt; link back to contents &gt;&gt;"/>
  </hyperlink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30"/>
  <sheetViews>
    <sheetView showGridLines="0" workbookViewId="0">
      <selection activeCell="B8" sqref="B8"/>
    </sheetView>
  </sheetViews>
  <sheetFormatPr defaultRowHeight="14.5" x14ac:dyDescent="0.35"/>
  <cols>
    <col min="1" max="1" width="46.7265625" customWidth="1"/>
    <col min="2" max="6" width="20.54296875" style="392" customWidth="1"/>
  </cols>
  <sheetData>
    <row r="1" spans="1:120" s="100" customFormat="1" ht="28.5" customHeight="1" thickBot="1" x14ac:dyDescent="0.4">
      <c r="A1" s="255" t="s">
        <v>1243</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1286</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1244</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112" customFormat="1" ht="24.65" customHeight="1" x14ac:dyDescent="0.35">
      <c r="A4" s="104" t="s">
        <v>97</v>
      </c>
      <c r="B4" s="7"/>
      <c r="C4" s="7"/>
      <c r="D4" s="7"/>
      <c r="E4" s="7"/>
      <c r="F4" s="7"/>
    </row>
    <row r="5" spans="1:120" s="112" customFormat="1" ht="24.65" customHeight="1" x14ac:dyDescent="0.35">
      <c r="A5" s="668" t="str">
        <f>NI_Cancelled_overnight_trips7374[[#Headers],[Industry category]]</f>
        <v>Industry category</v>
      </c>
      <c r="B5" s="138" t="str">
        <f>NI_Cancelled_overnight_trips7374[[#Headers],[All transactions (N)]]</f>
        <v>All transactions (N)</v>
      </c>
      <c r="C5" s="619" t="str">
        <f>NI_Cancelled_overnight_trips7374[[#Headers],[All Spend (%)]]</f>
        <v>All Spend (%)</v>
      </c>
      <c r="D5" s="619" t="str">
        <f>NI_Cancelled_overnight_trips7374[[#Headers],[Transactions in businesses required to close by 2020 Regulations (N)]]</f>
        <v>Transactions in businesses required to close by 2020 Regulations (N)</v>
      </c>
      <c r="E5" s="619" t="str">
        <f>NI_Cancelled_overnight_trips7374[[#Headers],[Spend in businesses required to close by 2020 Regulations (%)]]</f>
        <v>Spend in businesses required to close by 2020 Regulations (%)</v>
      </c>
      <c r="F5" s="619" t="str">
        <f>NI_Cancelled_overnight_trips7374[[#Headers],[Proportion of all transactions in businesses required to close by 2020 Regulations]]</f>
        <v>Proportion of all transactions in businesses required to close by 2020 Regulations</v>
      </c>
    </row>
    <row r="6" spans="1:120" s="112" customFormat="1" ht="24.65" customHeight="1" x14ac:dyDescent="0.35">
      <c r="A6" s="580" t="s">
        <v>1288</v>
      </c>
      <c r="B6" s="669">
        <v>0.12</v>
      </c>
      <c r="C6" s="138"/>
      <c r="D6" s="619">
        <f>'NI High Street Scheme-transacti'!D14</f>
        <v>434246</v>
      </c>
      <c r="E6" s="619">
        <f>'NI High Street Scheme-transacti'!E14</f>
        <v>0.23</v>
      </c>
      <c r="F6" s="619">
        <f>'NI High Street Scheme-transacti'!F14</f>
        <v>1</v>
      </c>
    </row>
    <row r="7" spans="1:120" s="112" customFormat="1" ht="24.65" customHeight="1" x14ac:dyDescent="0.35">
      <c r="A7" s="668" t="s">
        <v>1285</v>
      </c>
      <c r="B7" s="669">
        <v>0.88</v>
      </c>
      <c r="C7" s="619">
        <f>'NI High Street Scheme-transacti'!C27-'NI High Street Scheme-transacti'!C14</f>
        <v>0.88</v>
      </c>
      <c r="D7" s="619">
        <f>'NI High Street Scheme-transacti'!D27-'NI High Street Scheme-transacti'!D14</f>
        <v>1494228</v>
      </c>
      <c r="E7" s="619">
        <f>'NI High Street Scheme-transacti'!E27-'NI High Street Scheme-transacti'!E14</f>
        <v>0.77</v>
      </c>
      <c r="F7" s="619">
        <f>'NI High Street Scheme-transacti'!F27-'NI High Street Scheme-transacti'!F14</f>
        <v>-0.48</v>
      </c>
    </row>
    <row r="8" spans="1:120" s="364" customFormat="1" ht="75.650000000000006" customHeight="1" x14ac:dyDescent="0.35">
      <c r="A8" s="616"/>
      <c r="B8" s="485"/>
      <c r="C8" s="485"/>
      <c r="D8" s="485"/>
      <c r="E8" s="485"/>
      <c r="F8" s="485"/>
    </row>
    <row r="9" spans="1:120" ht="19" customHeight="1" x14ac:dyDescent="0.35">
      <c r="A9" s="580"/>
      <c r="B9" s="572"/>
      <c r="C9" s="573"/>
      <c r="D9" s="572"/>
      <c r="E9" s="573"/>
      <c r="F9" s="573"/>
    </row>
    <row r="10" spans="1:120" ht="19" customHeight="1" x14ac:dyDescent="0.35">
      <c r="A10" s="580"/>
      <c r="B10" s="572"/>
      <c r="C10" s="573"/>
      <c r="D10" s="572"/>
      <c r="E10" s="573"/>
      <c r="F10" s="573"/>
    </row>
    <row r="11" spans="1:120" ht="15.5" x14ac:dyDescent="0.35">
      <c r="A11" s="172"/>
      <c r="B11" s="572"/>
      <c r="C11" s="573"/>
      <c r="D11" s="572"/>
      <c r="E11" s="573"/>
      <c r="F11" s="573"/>
    </row>
    <row r="12" spans="1:120" ht="15.5" x14ac:dyDescent="0.35">
      <c r="A12" s="172"/>
      <c r="B12" s="572"/>
      <c r="C12" s="573"/>
      <c r="D12" s="572"/>
      <c r="E12" s="573"/>
      <c r="F12" s="573"/>
    </row>
    <row r="13" spans="1:120" ht="15.5" x14ac:dyDescent="0.35">
      <c r="A13" s="172"/>
      <c r="B13" s="572"/>
      <c r="C13" s="573"/>
      <c r="D13" s="572"/>
      <c r="E13" s="573"/>
      <c r="F13" s="573"/>
    </row>
    <row r="14" spans="1:120" ht="15.5" x14ac:dyDescent="0.35">
      <c r="A14" s="172"/>
      <c r="B14" s="572"/>
      <c r="C14" s="573"/>
      <c r="D14" s="572"/>
      <c r="E14" s="573"/>
      <c r="F14" s="573"/>
    </row>
    <row r="15" spans="1:120" ht="15.5" x14ac:dyDescent="0.35">
      <c r="A15" s="172"/>
      <c r="B15" s="572"/>
      <c r="C15" s="573"/>
      <c r="D15" s="572"/>
      <c r="E15" s="573"/>
      <c r="F15" s="573"/>
    </row>
    <row r="16" spans="1:120" ht="15.5" x14ac:dyDescent="0.35">
      <c r="A16" s="172"/>
      <c r="B16" s="572"/>
      <c r="C16" s="573"/>
      <c r="D16" s="572"/>
      <c r="E16" s="573"/>
      <c r="F16" s="573"/>
    </row>
    <row r="17" spans="1:6" ht="15.5" x14ac:dyDescent="0.35">
      <c r="A17" s="172"/>
      <c r="B17" s="572"/>
      <c r="C17" s="573"/>
      <c r="D17" s="572"/>
      <c r="E17" s="573"/>
      <c r="F17" s="573"/>
    </row>
    <row r="18" spans="1:6" ht="15.5" x14ac:dyDescent="0.35">
      <c r="A18" s="172"/>
      <c r="B18" s="572"/>
      <c r="C18" s="573"/>
      <c r="D18" s="572"/>
      <c r="E18" s="573"/>
      <c r="F18" s="573"/>
    </row>
    <row r="19" spans="1:6" ht="15.5" x14ac:dyDescent="0.35">
      <c r="A19" s="172"/>
      <c r="B19" s="572"/>
      <c r="C19" s="573"/>
      <c r="D19" s="572"/>
      <c r="E19" s="573"/>
      <c r="F19" s="573"/>
    </row>
    <row r="20" spans="1:6" ht="15.5" x14ac:dyDescent="0.35">
      <c r="A20" s="172"/>
      <c r="B20" s="572"/>
      <c r="C20" s="573"/>
      <c r="D20" s="572"/>
      <c r="E20" s="573"/>
      <c r="F20" s="573"/>
    </row>
    <row r="21" spans="1:6" ht="15.5" x14ac:dyDescent="0.35">
      <c r="A21" s="172"/>
      <c r="B21" s="572"/>
      <c r="C21" s="573"/>
      <c r="D21" s="572"/>
      <c r="E21" s="573"/>
      <c r="F21" s="573"/>
    </row>
    <row r="22" spans="1:6" ht="15.5" x14ac:dyDescent="0.35">
      <c r="A22" s="172"/>
      <c r="B22" s="572"/>
      <c r="C22" s="573"/>
      <c r="D22" s="572"/>
      <c r="E22" s="573"/>
      <c r="F22" s="573"/>
    </row>
    <row r="23" spans="1:6" ht="15.5" x14ac:dyDescent="0.35">
      <c r="A23" s="172"/>
      <c r="B23" s="572"/>
      <c r="C23" s="573"/>
      <c r="D23" s="572"/>
      <c r="E23" s="573"/>
      <c r="F23" s="573"/>
    </row>
    <row r="24" spans="1:6" ht="15.5" x14ac:dyDescent="0.35">
      <c r="A24" s="172"/>
      <c r="B24" s="572"/>
      <c r="C24" s="573"/>
      <c r="D24" s="572"/>
      <c r="E24" s="573"/>
      <c r="F24" s="573"/>
    </row>
    <row r="25" spans="1:6" ht="15.5" x14ac:dyDescent="0.35">
      <c r="A25" s="172"/>
      <c r="B25" s="572"/>
      <c r="C25" s="573"/>
      <c r="D25" s="572"/>
      <c r="E25" s="573"/>
      <c r="F25" s="573"/>
    </row>
    <row r="26" spans="1:6" ht="15.5" x14ac:dyDescent="0.35">
      <c r="A26" s="172"/>
      <c r="B26" s="572"/>
      <c r="C26" s="573"/>
      <c r="D26" s="572"/>
      <c r="E26" s="573"/>
      <c r="F26" s="573"/>
    </row>
    <row r="27" spans="1:6" ht="15.5" x14ac:dyDescent="0.35">
      <c r="A27" s="172"/>
      <c r="B27" s="572"/>
      <c r="C27" s="573"/>
      <c r="D27" s="572"/>
      <c r="E27" s="573"/>
      <c r="F27" s="573"/>
    </row>
    <row r="28" spans="1:6" ht="15.5" x14ac:dyDescent="0.35">
      <c r="A28" s="172"/>
      <c r="B28" s="572"/>
      <c r="C28" s="573"/>
      <c r="D28" s="572"/>
      <c r="E28" s="573"/>
      <c r="F28" s="573"/>
    </row>
    <row r="29" spans="1:6" ht="15.5" x14ac:dyDescent="0.35">
      <c r="A29" s="172"/>
      <c r="B29" s="572"/>
      <c r="C29" s="573"/>
      <c r="D29" s="572"/>
      <c r="E29" s="573"/>
      <c r="F29" s="573"/>
    </row>
    <row r="30" spans="1:6" ht="15.5" x14ac:dyDescent="0.35">
      <c r="A30" s="172"/>
      <c r="B30" s="572"/>
      <c r="C30" s="573"/>
      <c r="D30" s="572"/>
      <c r="E30" s="573"/>
      <c r="F30" s="573"/>
    </row>
  </sheetData>
  <hyperlinks>
    <hyperlink ref="A4" location="Contents!A1" display="&lt;&lt; link back to contents &gt;&gt;"/>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7"/>
  <sheetViews>
    <sheetView showGridLines="0" workbookViewId="0">
      <selection activeCell="B14" sqref="B14"/>
    </sheetView>
  </sheetViews>
  <sheetFormatPr defaultRowHeight="14.5" x14ac:dyDescent="0.35"/>
  <cols>
    <col min="1" max="1" width="46.7265625" customWidth="1"/>
    <col min="2" max="4" width="20.54296875" style="392" customWidth="1"/>
  </cols>
  <sheetData>
    <row r="1" spans="1:118" s="100" customFormat="1" ht="28.5" customHeight="1" thickBot="1" x14ac:dyDescent="0.4">
      <c r="A1" s="255" t="s">
        <v>1278</v>
      </c>
      <c r="B1" s="261"/>
      <c r="C1" s="261"/>
      <c r="D1" s="248"/>
      <c r="E1" s="248"/>
      <c r="F1" s="261"/>
      <c r="G1" s="248"/>
      <c r="H1" s="261"/>
      <c r="I1" s="248"/>
      <c r="J1" s="261"/>
      <c r="K1" s="248"/>
      <c r="L1" s="261"/>
      <c r="M1" s="248"/>
      <c r="N1" s="26"/>
      <c r="O1" s="26"/>
      <c r="P1" s="26"/>
      <c r="Q1" s="26"/>
      <c r="R1" s="26"/>
      <c r="S1" s="26"/>
    </row>
    <row r="2" spans="1:118" s="100" customFormat="1" ht="28.5" customHeight="1" thickTop="1" x14ac:dyDescent="0.3">
      <c r="A2" s="213" t="s">
        <v>502</v>
      </c>
      <c r="B2" s="261"/>
      <c r="C2" s="261"/>
      <c r="D2" s="248"/>
      <c r="E2" s="248"/>
      <c r="F2" s="261"/>
      <c r="G2" s="248"/>
      <c r="H2" s="261"/>
      <c r="I2" s="248"/>
      <c r="J2" s="261"/>
      <c r="K2" s="248"/>
      <c r="L2" s="261"/>
      <c r="M2" s="248"/>
      <c r="N2" s="26"/>
      <c r="O2" s="26"/>
      <c r="P2" s="26"/>
      <c r="Q2" s="26"/>
      <c r="R2" s="26"/>
      <c r="S2" s="26"/>
    </row>
    <row r="3" spans="1:118" s="134" customFormat="1" ht="28.5" customHeight="1" x14ac:dyDescent="0.35">
      <c r="A3" s="256" t="s">
        <v>1244</v>
      </c>
      <c r="B3" s="262"/>
      <c r="C3" s="262"/>
      <c r="D3" s="249"/>
      <c r="E3" s="249"/>
      <c r="F3" s="262"/>
      <c r="G3" s="249"/>
      <c r="H3" s="262"/>
      <c r="I3" s="249"/>
      <c r="J3" s="262"/>
      <c r="K3" s="249"/>
      <c r="L3" s="262"/>
      <c r="M3" s="249"/>
      <c r="N3" s="237"/>
      <c r="O3" s="237"/>
      <c r="P3" s="237"/>
      <c r="Q3" s="237"/>
      <c r="R3" s="237"/>
      <c r="S3" s="237"/>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row>
    <row r="4" spans="1:118" s="112" customFormat="1" ht="24.65" customHeight="1" x14ac:dyDescent="0.35">
      <c r="A4" s="104" t="s">
        <v>97</v>
      </c>
      <c r="B4" s="7"/>
      <c r="C4" s="7"/>
      <c r="D4" s="7"/>
    </row>
    <row r="5" spans="1:118" s="364" customFormat="1" ht="75.650000000000006" customHeight="1" x14ac:dyDescent="0.35">
      <c r="A5" s="616" t="s">
        <v>1245</v>
      </c>
      <c r="B5" s="485" t="s">
        <v>1279</v>
      </c>
      <c r="C5" s="485" t="s">
        <v>1280</v>
      </c>
      <c r="D5" s="485" t="s">
        <v>1281</v>
      </c>
    </row>
    <row r="6" spans="1:118" ht="19" customHeight="1" x14ac:dyDescent="0.35">
      <c r="A6" s="580" t="s">
        <v>1251</v>
      </c>
      <c r="B6" s="572">
        <v>82</v>
      </c>
      <c r="C6" s="572">
        <v>0</v>
      </c>
      <c r="D6" s="573">
        <v>0</v>
      </c>
    </row>
    <row r="7" spans="1:118" ht="19" customHeight="1" x14ac:dyDescent="0.35">
      <c r="A7" s="580" t="s">
        <v>1252</v>
      </c>
      <c r="B7" s="572">
        <v>0</v>
      </c>
      <c r="C7" s="572">
        <v>0</v>
      </c>
      <c r="D7" s="573">
        <v>0</v>
      </c>
    </row>
    <row r="8" spans="1:118" ht="15.5" x14ac:dyDescent="0.35">
      <c r="A8" s="172" t="s">
        <v>1253</v>
      </c>
      <c r="B8" s="572">
        <v>70</v>
      </c>
      <c r="C8" s="572">
        <v>77</v>
      </c>
      <c r="D8" s="573">
        <v>0.1</v>
      </c>
    </row>
    <row r="9" spans="1:118" ht="15.5" x14ac:dyDescent="0.35">
      <c r="A9" s="172" t="s">
        <v>1254</v>
      </c>
      <c r="B9" s="572">
        <v>81</v>
      </c>
      <c r="C9" s="572">
        <v>0</v>
      </c>
      <c r="D9" s="573">
        <v>0</v>
      </c>
    </row>
    <row r="10" spans="1:118" ht="15.5" x14ac:dyDescent="0.35">
      <c r="A10" s="172" t="s">
        <v>1255</v>
      </c>
      <c r="B10" s="572">
        <v>81</v>
      </c>
      <c r="C10" s="572">
        <v>0</v>
      </c>
      <c r="D10" s="573">
        <v>0</v>
      </c>
    </row>
    <row r="11" spans="1:118" ht="15.5" x14ac:dyDescent="0.35">
      <c r="A11" s="172" t="s">
        <v>1256</v>
      </c>
      <c r="B11" s="572">
        <v>81</v>
      </c>
      <c r="C11" s="572">
        <v>82</v>
      </c>
      <c r="D11" s="573">
        <v>0.01</v>
      </c>
    </row>
    <row r="12" spans="1:118" ht="15.5" x14ac:dyDescent="0.35">
      <c r="A12" s="172" t="s">
        <v>1257</v>
      </c>
      <c r="B12" s="572">
        <v>54</v>
      </c>
      <c r="C12" s="572">
        <v>56</v>
      </c>
      <c r="D12" s="573">
        <v>0.04</v>
      </c>
    </row>
    <row r="13" spans="1:118" ht="15.5" x14ac:dyDescent="0.35">
      <c r="A13" s="172" t="s">
        <v>1258</v>
      </c>
      <c r="B13" s="572">
        <v>36</v>
      </c>
      <c r="C13" s="572">
        <v>42</v>
      </c>
      <c r="D13" s="573">
        <v>0.17</v>
      </c>
    </row>
    <row r="14" spans="1:118" ht="15.5" x14ac:dyDescent="0.35">
      <c r="A14" s="172" t="s">
        <v>1259</v>
      </c>
      <c r="B14" s="572">
        <v>43</v>
      </c>
      <c r="C14" s="572">
        <v>43</v>
      </c>
      <c r="D14" s="573">
        <v>0</v>
      </c>
    </row>
    <row r="15" spans="1:118" ht="15.5" x14ac:dyDescent="0.35">
      <c r="A15" s="172" t="s">
        <v>1260</v>
      </c>
      <c r="B15" s="572">
        <v>43</v>
      </c>
      <c r="C15" s="572">
        <v>20</v>
      </c>
      <c r="D15" s="573">
        <v>-0.53</v>
      </c>
    </row>
    <row r="16" spans="1:118" ht="15.5" x14ac:dyDescent="0.35">
      <c r="A16" s="172" t="s">
        <v>1261</v>
      </c>
      <c r="B16" s="572">
        <v>15</v>
      </c>
      <c r="C16" s="572">
        <v>15</v>
      </c>
      <c r="D16" s="573">
        <v>0</v>
      </c>
    </row>
    <row r="17" spans="1:4" ht="15.5" x14ac:dyDescent="0.35">
      <c r="A17" s="172" t="s">
        <v>1262</v>
      </c>
      <c r="B17" s="572">
        <v>0</v>
      </c>
      <c r="C17" s="572">
        <v>0</v>
      </c>
      <c r="D17" s="573">
        <v>0</v>
      </c>
    </row>
    <row r="18" spans="1:4" ht="15.5" x14ac:dyDescent="0.35">
      <c r="A18" s="172" t="s">
        <v>1263</v>
      </c>
      <c r="B18" s="572">
        <v>64</v>
      </c>
      <c r="C18" s="572">
        <v>70</v>
      </c>
      <c r="D18" s="573">
        <v>0.09</v>
      </c>
    </row>
    <row r="19" spans="1:4" ht="15.5" x14ac:dyDescent="0.35">
      <c r="A19" s="172" t="s">
        <v>1264</v>
      </c>
      <c r="B19" s="572">
        <v>65</v>
      </c>
      <c r="C19" s="572">
        <v>64</v>
      </c>
      <c r="D19" s="573">
        <v>-0.02</v>
      </c>
    </row>
    <row r="20" spans="1:4" ht="15.5" x14ac:dyDescent="0.35">
      <c r="A20" s="172" t="s">
        <v>1265</v>
      </c>
      <c r="B20" s="572">
        <v>0</v>
      </c>
      <c r="C20" s="572">
        <v>0</v>
      </c>
      <c r="D20" s="573">
        <v>0</v>
      </c>
    </row>
    <row r="21" spans="1:4" ht="15.5" x14ac:dyDescent="0.35">
      <c r="A21" s="172" t="s">
        <v>1266</v>
      </c>
      <c r="B21" s="572">
        <v>47</v>
      </c>
      <c r="C21" s="572">
        <v>31</v>
      </c>
      <c r="D21" s="573">
        <v>-0.34</v>
      </c>
    </row>
    <row r="22" spans="1:4" ht="15.5" x14ac:dyDescent="0.35">
      <c r="A22" s="172" t="s">
        <v>1267</v>
      </c>
      <c r="B22" s="572">
        <v>60</v>
      </c>
      <c r="C22" s="572">
        <v>57</v>
      </c>
      <c r="D22" s="573">
        <v>-0.05</v>
      </c>
    </row>
    <row r="23" spans="1:4" ht="15.5" x14ac:dyDescent="0.35">
      <c r="A23" s="172" t="s">
        <v>1268</v>
      </c>
      <c r="B23" s="572">
        <v>40</v>
      </c>
      <c r="C23" s="572">
        <v>40</v>
      </c>
      <c r="D23" s="573">
        <v>0</v>
      </c>
    </row>
    <row r="24" spans="1:4" ht="15.5" x14ac:dyDescent="0.35">
      <c r="A24" s="172" t="s">
        <v>1269</v>
      </c>
      <c r="B24" s="572">
        <v>63</v>
      </c>
      <c r="C24" s="572">
        <v>61</v>
      </c>
      <c r="D24" s="573">
        <v>-0.03</v>
      </c>
    </row>
    <row r="25" spans="1:4" ht="15.5" x14ac:dyDescent="0.35">
      <c r="A25" s="172" t="s">
        <v>1270</v>
      </c>
      <c r="B25" s="572">
        <v>0</v>
      </c>
      <c r="C25" s="572">
        <v>0</v>
      </c>
      <c r="D25" s="573">
        <v>0</v>
      </c>
    </row>
    <row r="26" spans="1:4" ht="15.5" x14ac:dyDescent="0.35">
      <c r="A26" s="172" t="s">
        <v>1271</v>
      </c>
      <c r="B26" s="572">
        <v>0</v>
      </c>
      <c r="C26" s="572">
        <v>0</v>
      </c>
      <c r="D26" s="573">
        <v>0</v>
      </c>
    </row>
    <row r="27" spans="1:4" ht="15.5" x14ac:dyDescent="0.35">
      <c r="A27" s="172" t="s">
        <v>212</v>
      </c>
      <c r="B27" s="572">
        <v>54</v>
      </c>
      <c r="C27" s="572">
        <v>54</v>
      </c>
      <c r="D27" s="573">
        <v>0</v>
      </c>
    </row>
  </sheetData>
  <hyperlinks>
    <hyperlink ref="A4" location="Contents!A1" display="&lt;&lt; link back to contents &gt;&gt;"/>
  </hyperlinks>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7"/>
  <sheetViews>
    <sheetView showGridLines="0" workbookViewId="0">
      <selection activeCell="H29" sqref="H29"/>
    </sheetView>
  </sheetViews>
  <sheetFormatPr defaultRowHeight="14.5" x14ac:dyDescent="0.35"/>
  <cols>
    <col min="1" max="1" width="46.7265625" customWidth="1"/>
    <col min="2" max="4" width="20.54296875" style="392" customWidth="1"/>
  </cols>
  <sheetData>
    <row r="1" spans="1:118" s="100" customFormat="1" ht="28.5" customHeight="1" thickBot="1" x14ac:dyDescent="0.4">
      <c r="A1" s="255" t="s">
        <v>1278</v>
      </c>
      <c r="B1" s="261"/>
      <c r="C1" s="261"/>
      <c r="D1" s="248"/>
      <c r="E1" s="248"/>
      <c r="F1" s="261"/>
      <c r="G1" s="248"/>
      <c r="H1" s="261"/>
      <c r="I1" s="248"/>
      <c r="J1" s="261"/>
      <c r="K1" s="248"/>
      <c r="L1" s="261"/>
      <c r="M1" s="248"/>
      <c r="N1" s="26"/>
      <c r="O1" s="26"/>
      <c r="P1" s="26"/>
      <c r="Q1" s="26"/>
      <c r="R1" s="26"/>
      <c r="S1" s="26"/>
    </row>
    <row r="2" spans="1:118" s="100" customFormat="1" ht="28.5" customHeight="1" thickTop="1" x14ac:dyDescent="0.3">
      <c r="A2" s="213" t="s">
        <v>502</v>
      </c>
      <c r="B2" s="261"/>
      <c r="C2" s="261"/>
      <c r="D2" s="248"/>
      <c r="E2" s="248"/>
      <c r="F2" s="261"/>
      <c r="G2" s="248"/>
      <c r="H2" s="261"/>
      <c r="I2" s="248"/>
      <c r="J2" s="261"/>
      <c r="K2" s="248"/>
      <c r="L2" s="261"/>
      <c r="M2" s="248"/>
      <c r="N2" s="26"/>
      <c r="O2" s="26"/>
      <c r="P2" s="26"/>
      <c r="Q2" s="26"/>
      <c r="R2" s="26"/>
      <c r="S2" s="26"/>
    </row>
    <row r="3" spans="1:118" s="134" customFormat="1" ht="28.5" customHeight="1" x14ac:dyDescent="0.35">
      <c r="A3" s="256" t="s">
        <v>1244</v>
      </c>
      <c r="B3" s="262"/>
      <c r="C3" s="262"/>
      <c r="D3" s="249"/>
      <c r="E3" s="249"/>
      <c r="F3" s="262"/>
      <c r="G3" s="249"/>
      <c r="H3" s="262"/>
      <c r="I3" s="249"/>
      <c r="J3" s="262"/>
      <c r="K3" s="249"/>
      <c r="L3" s="262"/>
      <c r="M3" s="249"/>
      <c r="N3" s="237"/>
      <c r="O3" s="237"/>
      <c r="P3" s="237"/>
      <c r="Q3" s="237"/>
      <c r="R3" s="237"/>
      <c r="S3" s="237"/>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row>
    <row r="4" spans="1:118" s="112" customFormat="1" ht="24.65" customHeight="1" x14ac:dyDescent="0.35">
      <c r="A4" s="104" t="s">
        <v>97</v>
      </c>
      <c r="B4" s="7"/>
      <c r="C4" s="7"/>
      <c r="D4" s="7"/>
    </row>
    <row r="5" spans="1:118" s="364" customFormat="1" ht="75.650000000000006" customHeight="1" x14ac:dyDescent="0.35">
      <c r="A5" s="616" t="str">
        <f>NI_Cancelled_overnight_trips737476[[#Headers],[Industry category]]</f>
        <v>Industry category</v>
      </c>
      <c r="B5" s="485" t="str">
        <f>NI_Cancelled_overnight_trips737476[[#Headers],[All average transaction spend (£)]]</f>
        <v>All average transaction spend (£)</v>
      </c>
      <c r="C5" s="485"/>
      <c r="D5" s="485"/>
    </row>
    <row r="6" spans="1:118" ht="19" customHeight="1" x14ac:dyDescent="0.35">
      <c r="A6" s="580" t="s">
        <v>1288</v>
      </c>
      <c r="B6" s="572">
        <f>'NI High Street Scheme-av spend'!B14</f>
        <v>43</v>
      </c>
      <c r="C6" s="572"/>
      <c r="D6" s="573"/>
    </row>
    <row r="7" spans="1:118" ht="19" customHeight="1" x14ac:dyDescent="0.35">
      <c r="A7" s="580" t="s">
        <v>1287</v>
      </c>
      <c r="B7" s="572">
        <f>'NI High Street Scheme-av spend'!B27</f>
        <v>54</v>
      </c>
      <c r="C7" s="572"/>
      <c r="D7" s="573"/>
    </row>
    <row r="8" spans="1:118" ht="15.5" x14ac:dyDescent="0.35">
      <c r="A8" s="172"/>
      <c r="B8" s="572"/>
      <c r="C8" s="572"/>
      <c r="D8" s="573"/>
    </row>
    <row r="9" spans="1:118" ht="15.5" x14ac:dyDescent="0.35">
      <c r="A9" s="172"/>
      <c r="B9" s="572"/>
      <c r="C9" s="572"/>
      <c r="D9" s="573"/>
    </row>
    <row r="10" spans="1:118" ht="15.5" x14ac:dyDescent="0.35">
      <c r="A10" s="172"/>
      <c r="B10" s="572"/>
      <c r="C10" s="572"/>
      <c r="D10" s="573"/>
    </row>
    <row r="11" spans="1:118" ht="15.5" x14ac:dyDescent="0.35">
      <c r="A11" s="172"/>
      <c r="B11" s="572"/>
      <c r="C11" s="572"/>
      <c r="D11" s="573"/>
    </row>
    <row r="12" spans="1:118" ht="15.5" x14ac:dyDescent="0.35">
      <c r="A12" s="172"/>
      <c r="B12" s="572"/>
      <c r="C12" s="572"/>
      <c r="D12" s="573"/>
    </row>
    <row r="13" spans="1:118" ht="15.5" x14ac:dyDescent="0.35">
      <c r="A13" s="172"/>
      <c r="B13" s="572"/>
      <c r="C13" s="572"/>
      <c r="D13" s="573"/>
    </row>
    <row r="14" spans="1:118" ht="15.5" x14ac:dyDescent="0.35">
      <c r="A14" s="172"/>
      <c r="B14" s="572"/>
      <c r="C14" s="572"/>
      <c r="D14" s="573"/>
    </row>
    <row r="15" spans="1:118" ht="15.5" x14ac:dyDescent="0.35">
      <c r="A15" s="172"/>
      <c r="B15" s="572"/>
      <c r="C15" s="572"/>
      <c r="D15" s="573"/>
    </row>
    <row r="16" spans="1:118" ht="15.5" x14ac:dyDescent="0.35">
      <c r="A16" s="172"/>
      <c r="B16" s="572"/>
      <c r="C16" s="572"/>
      <c r="D16" s="573"/>
    </row>
    <row r="17" spans="1:4" ht="15.5" x14ac:dyDescent="0.35">
      <c r="A17" s="172"/>
      <c r="B17" s="572"/>
      <c r="C17" s="572"/>
      <c r="D17" s="573"/>
    </row>
    <row r="18" spans="1:4" ht="15.5" x14ac:dyDescent="0.35">
      <c r="A18" s="172"/>
      <c r="B18" s="572"/>
      <c r="C18" s="572"/>
      <c r="D18" s="573"/>
    </row>
    <row r="19" spans="1:4" ht="15.5" x14ac:dyDescent="0.35">
      <c r="A19" s="172"/>
      <c r="B19" s="572"/>
      <c r="C19" s="572"/>
      <c r="D19" s="573"/>
    </row>
    <row r="20" spans="1:4" ht="15.5" x14ac:dyDescent="0.35">
      <c r="A20" s="172"/>
      <c r="B20" s="572"/>
      <c r="C20" s="572"/>
      <c r="D20" s="573"/>
    </row>
    <row r="21" spans="1:4" ht="15.5" x14ac:dyDescent="0.35">
      <c r="A21" s="172"/>
      <c r="B21" s="572"/>
      <c r="C21" s="572"/>
      <c r="D21" s="573"/>
    </row>
    <row r="22" spans="1:4" ht="15.5" x14ac:dyDescent="0.35">
      <c r="A22" s="172"/>
      <c r="B22" s="572"/>
      <c r="C22" s="572"/>
      <c r="D22" s="573"/>
    </row>
    <row r="23" spans="1:4" ht="15.5" x14ac:dyDescent="0.35">
      <c r="A23" s="172"/>
      <c r="B23" s="572"/>
      <c r="C23" s="572"/>
      <c r="D23" s="573"/>
    </row>
    <row r="24" spans="1:4" ht="15.5" x14ac:dyDescent="0.35">
      <c r="A24" s="172"/>
      <c r="B24" s="572"/>
      <c r="C24" s="572"/>
      <c r="D24" s="573"/>
    </row>
    <row r="25" spans="1:4" ht="15.5" x14ac:dyDescent="0.35">
      <c r="A25" s="172"/>
      <c r="B25" s="572"/>
      <c r="C25" s="572"/>
      <c r="D25" s="573"/>
    </row>
    <row r="26" spans="1:4" ht="15.5" x14ac:dyDescent="0.35">
      <c r="A26" s="172"/>
      <c r="B26" s="572"/>
      <c r="C26" s="572"/>
      <c r="D26" s="573"/>
    </row>
    <row r="27" spans="1:4" ht="15.5" x14ac:dyDescent="0.35">
      <c r="A27" s="172"/>
      <c r="B27" s="572"/>
      <c r="C27" s="572"/>
      <c r="D27" s="573"/>
    </row>
  </sheetData>
  <hyperlinks>
    <hyperlink ref="A4" location="Contents!A1" display="&lt;&lt; link back to contents &gt;&gt;"/>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E2" sqref="E2"/>
    </sheetView>
  </sheetViews>
  <sheetFormatPr defaultColWidth="105.453125" defaultRowHeight="250.5" customHeight="1" x14ac:dyDescent="0.35"/>
  <cols>
    <col min="1" max="1" width="2.453125" style="112" customWidth="1"/>
    <col min="2" max="2" width="86.7265625" style="61" customWidth="1"/>
    <col min="3" max="3" width="94.453125" style="61" customWidth="1"/>
    <col min="4" max="16384" width="105.453125" style="61"/>
  </cols>
  <sheetData>
    <row r="1" spans="1:4" s="112" customFormat="1" ht="11.15" customHeight="1" thickBot="1" x14ac:dyDescent="0.4"/>
    <row r="2" spans="1:4" ht="199.5" customHeight="1" thickBot="1" x14ac:dyDescent="0.4">
      <c r="B2" s="133" t="s">
        <v>302</v>
      </c>
      <c r="C2" s="65" t="s">
        <v>1450</v>
      </c>
      <c r="D2" s="65" t="s">
        <v>117</v>
      </c>
    </row>
    <row r="3" spans="1:4" ht="194.5" customHeight="1" thickBot="1" x14ac:dyDescent="0.4">
      <c r="B3" s="65" t="s">
        <v>114</v>
      </c>
      <c r="C3" s="65" t="s">
        <v>116</v>
      </c>
      <c r="D3" s="65" t="s">
        <v>118</v>
      </c>
    </row>
    <row r="4" spans="1:4" ht="219.65" customHeight="1" thickBot="1" x14ac:dyDescent="0.4">
      <c r="B4" s="65" t="s">
        <v>116</v>
      </c>
      <c r="C4" s="133" t="s">
        <v>1047</v>
      </c>
      <c r="D4" s="133" t="s">
        <v>854</v>
      </c>
    </row>
    <row r="5" spans="1:4" s="70" customFormat="1" ht="31" customHeight="1" x14ac:dyDescent="0.35">
      <c r="A5" s="112"/>
      <c r="B5" s="61" t="s">
        <v>1167</v>
      </c>
      <c r="C5" s="77"/>
      <c r="D5" s="77"/>
    </row>
    <row r="6" spans="1:4" ht="24.65" customHeight="1" x14ac:dyDescent="0.35">
      <c r="B6" s="61" t="s">
        <v>137</v>
      </c>
    </row>
  </sheetData>
  <hyperlinks>
    <hyperlink ref="B2" r:id="rId1"/>
    <hyperlink ref="B3" location="businesses!A1" display="Source: NISRA, Inter Departmental Business Register"/>
    <hyperlink ref="B4" location="'B&amp;B rooms'!A1" display="Source: NISRA, Tourism Statistics Branch, Occupancy Survey"/>
    <hyperlink ref="C4" location="'Cruise Ships 12MR'!A1" display="Source: NISRA, Tourism Statistics Branch"/>
    <hyperlink ref="C3" location="'Hotels rooms'!A1" display="Source: NISRA, Tourism Statistics Branch, Occupancy Survey"/>
    <hyperlink ref="D2" location="'air passenger flow'!A1" display="Source: NISRA, Tourism Statistics Branch, Air Passenger Flow"/>
    <hyperlink ref="D3" location="'Total NI overnight trips'!A1" display="Source: NISRA, Tourism Statistics Branch, Continuous Household Survey"/>
    <hyperlink ref="D4" location="'SC Occupancy'!A1" display="Source: NISRA, Tourism Statistics Branch, Self Catering Survey"/>
    <hyperlink ref="C2" location="'ROI Overnight trips'!A1" display="Source: CSO, Household Travel Survey"/>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
  <sheetViews>
    <sheetView showGridLines="0" workbookViewId="0">
      <selection sqref="A1:XFD1048576"/>
    </sheetView>
  </sheetViews>
  <sheetFormatPr defaultRowHeight="34.5" customHeight="1" x14ac:dyDescent="0.35"/>
  <cols>
    <col min="1" max="1" width="154.81640625" customWidth="1"/>
  </cols>
  <sheetData>
    <row r="1" spans="1:109" s="100" customFormat="1" ht="34.5" customHeight="1" thickBot="1" x14ac:dyDescent="0.4">
      <c r="A1" s="137" t="s">
        <v>1236</v>
      </c>
      <c r="B1" s="190"/>
      <c r="C1" s="192"/>
      <c r="D1" s="23"/>
      <c r="E1" s="23"/>
      <c r="F1" s="23"/>
      <c r="G1" s="23"/>
      <c r="H1" s="23"/>
    </row>
    <row r="2" spans="1:109" s="100" customFormat="1" ht="34.5" customHeight="1" thickTop="1" x14ac:dyDescent="0.3">
      <c r="A2" s="135" t="s">
        <v>633</v>
      </c>
      <c r="B2" s="190"/>
      <c r="C2" s="192"/>
      <c r="D2" s="23"/>
      <c r="E2" s="23"/>
      <c r="F2" s="23"/>
      <c r="G2" s="23"/>
      <c r="H2" s="23"/>
    </row>
    <row r="3" spans="1:109" s="134" customFormat="1" ht="34.5" customHeight="1" x14ac:dyDescent="0.35">
      <c r="A3" s="101" t="s">
        <v>634</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34.5" customHeight="1" x14ac:dyDescent="0.35">
      <c r="A4" s="101" t="s">
        <v>1237</v>
      </c>
      <c r="B4" s="191"/>
      <c r="C4" s="19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row>
    <row r="5" spans="1:109" s="134" customFormat="1" ht="34.5" customHeight="1" x14ac:dyDescent="0.35">
      <c r="A5" s="101" t="s">
        <v>1238</v>
      </c>
      <c r="B5" s="191"/>
      <c r="C5" s="193"/>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row>
    <row r="6" spans="1:109" s="134" customFormat="1" ht="34.5" customHeight="1" x14ac:dyDescent="0.35">
      <c r="A6" s="101" t="s">
        <v>1289</v>
      </c>
      <c r="B6" s="191"/>
      <c r="C6" s="193"/>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row>
    <row r="7" spans="1:109" s="134" customFormat="1" ht="34.5" customHeight="1" x14ac:dyDescent="0.35">
      <c r="A7" s="101" t="s">
        <v>1290</v>
      </c>
      <c r="B7" s="191"/>
      <c r="C7" s="193"/>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row>
    <row r="8" spans="1:109" s="134" customFormat="1" ht="34.5" customHeight="1" x14ac:dyDescent="0.35">
      <c r="A8" s="101" t="s">
        <v>1291</v>
      </c>
      <c r="B8" s="191"/>
      <c r="C8" s="193"/>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row>
    <row r="9" spans="1:109" s="134" customFormat="1" ht="34.5" customHeight="1" x14ac:dyDescent="0.35">
      <c r="A9" s="101" t="s">
        <v>1292</v>
      </c>
      <c r="B9" s="191"/>
      <c r="C9" s="193"/>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row>
    <row r="10" spans="1:109" s="100" customFormat="1" ht="34.5" customHeight="1" x14ac:dyDescent="0.3">
      <c r="A10" s="104" t="s">
        <v>637</v>
      </c>
      <c r="B10" s="190"/>
      <c r="C10" s="192"/>
      <c r="D10" s="23"/>
      <c r="E10" s="23"/>
      <c r="F10" s="23"/>
      <c r="G10" s="23"/>
      <c r="H10" s="23"/>
      <c r="I10" s="23"/>
      <c r="J10" s="23"/>
      <c r="K10" s="23"/>
      <c r="L10" s="23"/>
      <c r="M10" s="23"/>
      <c r="N10" s="23"/>
    </row>
    <row r="11" spans="1:109" s="113" customFormat="1" ht="34.5" customHeight="1" x14ac:dyDescent="0.35">
      <c r="A11" s="104" t="s">
        <v>97</v>
      </c>
      <c r="B11" s="100"/>
      <c r="C11" s="100"/>
      <c r="D11" s="100"/>
      <c r="E11" s="100"/>
      <c r="F11" s="100"/>
      <c r="G11" s="100"/>
      <c r="H11" s="158"/>
    </row>
  </sheetData>
  <hyperlinks>
    <hyperlink ref="A11" location="Contents!A1" display="&lt;&lt; link back to contents &gt;&gt;"/>
    <hyperlink ref="A10" r:id="rId1"/>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topLeftCell="A67" workbookViewId="0">
      <selection activeCell="A67" sqref="A67"/>
    </sheetView>
  </sheetViews>
  <sheetFormatPr defaultColWidth="8.7265625" defaultRowHeight="14" x14ac:dyDescent="0.3"/>
  <cols>
    <col min="1" max="1" width="57.54296875" style="100" customWidth="1"/>
    <col min="2" max="9" width="16" style="100" customWidth="1"/>
    <col min="10" max="10" width="46.7265625" style="100" customWidth="1"/>
    <col min="11" max="16384" width="8.7265625" style="100"/>
  </cols>
  <sheetData>
    <row r="1" spans="1:12" ht="28.5" customHeight="1" thickBot="1" x14ac:dyDescent="0.4">
      <c r="A1" s="255" t="s">
        <v>1165</v>
      </c>
      <c r="B1" s="307"/>
      <c r="C1" s="307"/>
      <c r="D1" s="26"/>
      <c r="E1" s="26"/>
      <c r="F1" s="307"/>
      <c r="G1" s="26"/>
      <c r="H1" s="307"/>
      <c r="I1" s="26"/>
      <c r="J1" s="26"/>
      <c r="K1" s="26"/>
      <c r="L1" s="26"/>
    </row>
    <row r="2" spans="1:12" ht="28.5" customHeight="1" thickTop="1" x14ac:dyDescent="0.3">
      <c r="A2" s="213" t="s">
        <v>502</v>
      </c>
      <c r="B2" s="307"/>
      <c r="C2" s="307"/>
      <c r="D2" s="26"/>
      <c r="E2" s="26"/>
      <c r="F2" s="307"/>
      <c r="G2" s="26"/>
      <c r="H2" s="307"/>
      <c r="I2" s="26"/>
      <c r="J2" s="26"/>
      <c r="K2" s="26"/>
      <c r="L2" s="26"/>
    </row>
    <row r="3" spans="1:12" s="134" customFormat="1" ht="28.5" customHeight="1" x14ac:dyDescent="0.35">
      <c r="A3" s="112" t="s">
        <v>619</v>
      </c>
      <c r="B3" s="308"/>
      <c r="C3" s="308"/>
      <c r="D3" s="237"/>
      <c r="E3" s="237"/>
      <c r="F3" s="308"/>
      <c r="G3" s="237"/>
      <c r="H3" s="308"/>
      <c r="I3" s="237"/>
      <c r="J3" s="237"/>
      <c r="K3" s="237"/>
      <c r="L3" s="237"/>
    </row>
    <row r="4" spans="1:12" s="47" customFormat="1" ht="28.5" customHeight="1" x14ac:dyDescent="0.25">
      <c r="A4" s="213" t="s">
        <v>608</v>
      </c>
      <c r="B4" s="309"/>
      <c r="C4" s="309"/>
      <c r="D4" s="238"/>
      <c r="E4" s="238"/>
      <c r="F4" s="309"/>
      <c r="G4" s="238"/>
      <c r="H4" s="309"/>
      <c r="I4" s="238"/>
      <c r="J4" s="238"/>
      <c r="K4" s="238"/>
      <c r="L4" s="238"/>
    </row>
    <row r="5" spans="1:12" ht="28.5" customHeight="1" x14ac:dyDescent="0.3">
      <c r="A5" s="213" t="s">
        <v>517</v>
      </c>
      <c r="B5" s="264"/>
      <c r="C5" s="251"/>
      <c r="D5" s="264"/>
      <c r="E5" s="251"/>
      <c r="F5" s="264"/>
      <c r="G5" s="251"/>
      <c r="H5" s="264"/>
      <c r="I5" s="251"/>
      <c r="J5" s="251"/>
      <c r="K5" s="264"/>
      <c r="L5" s="251"/>
    </row>
    <row r="6" spans="1:12" ht="38.5" customHeight="1" x14ac:dyDescent="0.3">
      <c r="A6" s="213" t="s">
        <v>620</v>
      </c>
      <c r="B6" s="264"/>
      <c r="C6" s="251"/>
      <c r="D6" s="264"/>
      <c r="E6" s="251"/>
      <c r="F6" s="264"/>
      <c r="G6" s="251"/>
      <c r="H6" s="264"/>
      <c r="I6" s="251"/>
      <c r="J6" s="251"/>
      <c r="K6" s="264"/>
      <c r="L6" s="251"/>
    </row>
    <row r="7" spans="1:12" s="112" customFormat="1" ht="30" customHeight="1" x14ac:dyDescent="0.35">
      <c r="A7" s="104" t="s">
        <v>97</v>
      </c>
      <c r="B7" s="81"/>
      <c r="C7" s="81"/>
      <c r="D7" s="81"/>
      <c r="E7" s="81"/>
      <c r="F7" s="81"/>
      <c r="G7" s="172"/>
      <c r="H7" s="172"/>
      <c r="I7" s="172"/>
      <c r="J7" s="81"/>
      <c r="K7" s="81"/>
      <c r="L7" s="81"/>
    </row>
    <row r="8" spans="1:12" ht="31" x14ac:dyDescent="0.35">
      <c r="A8" s="326" t="s">
        <v>618</v>
      </c>
      <c r="B8" s="327" t="s">
        <v>283</v>
      </c>
      <c r="C8" s="327" t="s">
        <v>284</v>
      </c>
      <c r="D8" s="327" t="s">
        <v>285</v>
      </c>
      <c r="E8" s="327" t="s">
        <v>286</v>
      </c>
      <c r="F8" s="327" t="s">
        <v>287</v>
      </c>
      <c r="G8" s="327" t="s">
        <v>288</v>
      </c>
      <c r="H8" s="327" t="s">
        <v>289</v>
      </c>
      <c r="I8" s="327" t="s">
        <v>290</v>
      </c>
      <c r="J8" s="328" t="s">
        <v>291</v>
      </c>
      <c r="K8" s="112"/>
    </row>
    <row r="9" spans="1:12" ht="15.5" x14ac:dyDescent="0.35">
      <c r="A9" s="322" t="s">
        <v>661</v>
      </c>
      <c r="B9" s="129">
        <v>31661967.248480611</v>
      </c>
      <c r="C9" s="129">
        <v>3018101.5797354882</v>
      </c>
      <c r="D9" s="129">
        <v>1014266.1522635076</v>
      </c>
      <c r="E9" s="129">
        <v>2150361.4008419318</v>
      </c>
      <c r="F9" s="129">
        <v>245857.70736513135</v>
      </c>
      <c r="G9" s="129">
        <v>347684.92503700452</v>
      </c>
      <c r="H9" s="129">
        <v>122539.38802783203</v>
      </c>
      <c r="I9" s="130">
        <f t="shared" ref="I9:I60" si="0">SUM(B9:H9)</f>
        <v>38560778.401751503</v>
      </c>
      <c r="J9" s="323" t="s">
        <v>577</v>
      </c>
      <c r="K9" s="112"/>
    </row>
    <row r="10" spans="1:12" ht="15.5" x14ac:dyDescent="0.35">
      <c r="A10" s="322" t="s">
        <v>662</v>
      </c>
      <c r="B10" s="129">
        <v>31744100.243329301</v>
      </c>
      <c r="C10" s="129">
        <v>3103557.8864837689</v>
      </c>
      <c r="D10" s="129">
        <v>1007298.4275471219</v>
      </c>
      <c r="E10" s="129">
        <v>2157942.7714540879</v>
      </c>
      <c r="F10" s="129">
        <v>249458.2161484182</v>
      </c>
      <c r="G10" s="129">
        <v>349188.38649908302</v>
      </c>
      <c r="H10" s="129">
        <v>123144.72525488639</v>
      </c>
      <c r="I10" s="130">
        <f t="shared" si="0"/>
        <v>38734690.656716667</v>
      </c>
      <c r="J10" s="324" t="s">
        <v>577</v>
      </c>
      <c r="K10" s="112"/>
    </row>
    <row r="11" spans="1:12" ht="15.5" x14ac:dyDescent="0.35">
      <c r="A11" s="322" t="s">
        <v>663</v>
      </c>
      <c r="B11" s="129">
        <v>31864220.642941795</v>
      </c>
      <c r="C11" s="129">
        <v>3148602.3151646443</v>
      </c>
      <c r="D11" s="129">
        <v>1001084.5432358677</v>
      </c>
      <c r="E11" s="129">
        <v>2161522.9434847287</v>
      </c>
      <c r="F11" s="129">
        <v>251106.42322080076</v>
      </c>
      <c r="G11" s="129">
        <v>353983.64831712923</v>
      </c>
      <c r="H11" s="129">
        <v>124922.2495147548</v>
      </c>
      <c r="I11" s="130">
        <f t="shared" si="0"/>
        <v>38905442.76587972</v>
      </c>
      <c r="J11" s="324" t="s">
        <v>577</v>
      </c>
      <c r="K11" s="112"/>
    </row>
    <row r="12" spans="1:12" ht="15.5" x14ac:dyDescent="0.35">
      <c r="A12" s="322" t="s">
        <v>664</v>
      </c>
      <c r="B12" s="129">
        <v>31958254.107379556</v>
      </c>
      <c r="C12" s="129">
        <v>3170667.0091321468</v>
      </c>
      <c r="D12" s="129">
        <v>992344.89234905713</v>
      </c>
      <c r="E12" s="129">
        <v>2163865.1114467555</v>
      </c>
      <c r="F12" s="129">
        <v>252645.65492674161</v>
      </c>
      <c r="G12" s="129">
        <v>355738.67849097901</v>
      </c>
      <c r="H12" s="129">
        <v>124419.89277421946</v>
      </c>
      <c r="I12" s="130">
        <f t="shared" si="0"/>
        <v>39017935.346499451</v>
      </c>
      <c r="J12" s="324" t="s">
        <v>577</v>
      </c>
      <c r="K12" s="112"/>
    </row>
    <row r="13" spans="1:12" ht="15.5" x14ac:dyDescent="0.35">
      <c r="A13" s="322" t="s">
        <v>665</v>
      </c>
      <c r="B13" s="129">
        <v>32065311.107379556</v>
      </c>
      <c r="C13" s="129">
        <v>3190282.0091321468</v>
      </c>
      <c r="D13" s="129">
        <v>989624.89234905713</v>
      </c>
      <c r="E13" s="129">
        <v>2173279.1114467555</v>
      </c>
      <c r="F13" s="129">
        <v>251605.65492674161</v>
      </c>
      <c r="G13" s="129">
        <v>357996.67849097901</v>
      </c>
      <c r="H13" s="129">
        <v>126697.89277421946</v>
      </c>
      <c r="I13" s="130">
        <f t="shared" si="0"/>
        <v>39154797.346499451</v>
      </c>
      <c r="J13" s="324" t="s">
        <v>577</v>
      </c>
      <c r="K13" s="112"/>
    </row>
    <row r="14" spans="1:12" ht="15.5" x14ac:dyDescent="0.35">
      <c r="A14" s="322" t="s">
        <v>666</v>
      </c>
      <c r="B14" s="129">
        <v>32144087.107379556</v>
      </c>
      <c r="C14" s="129">
        <v>3204567.0091321468</v>
      </c>
      <c r="D14" s="129">
        <v>984410.89234905713</v>
      </c>
      <c r="E14" s="129">
        <v>2185356.1114467555</v>
      </c>
      <c r="F14" s="129">
        <v>250615.65492674161</v>
      </c>
      <c r="G14" s="129">
        <v>360869.67849097901</v>
      </c>
      <c r="H14" s="129">
        <v>123066.89277421946</v>
      </c>
      <c r="I14" s="130">
        <f t="shared" si="0"/>
        <v>39252973.346499451</v>
      </c>
      <c r="J14" s="324" t="s">
        <v>577</v>
      </c>
      <c r="K14" s="112"/>
    </row>
    <row r="15" spans="1:12" ht="15.5" x14ac:dyDescent="0.35">
      <c r="A15" s="322" t="s">
        <v>667</v>
      </c>
      <c r="B15" s="129">
        <v>32294778.107379556</v>
      </c>
      <c r="C15" s="129">
        <v>3218199.0091321468</v>
      </c>
      <c r="D15" s="129">
        <v>978031.89234905713</v>
      </c>
      <c r="E15" s="129">
        <v>2192865.1114467555</v>
      </c>
      <c r="F15" s="129">
        <v>249905.65492674161</v>
      </c>
      <c r="G15" s="129">
        <v>363176.67849097901</v>
      </c>
      <c r="H15" s="129">
        <v>123540.89277421946</v>
      </c>
      <c r="I15" s="130">
        <f t="shared" si="0"/>
        <v>39420497.346499451</v>
      </c>
      <c r="J15" s="324" t="s">
        <v>577</v>
      </c>
      <c r="K15" s="112"/>
    </row>
    <row r="16" spans="1:12" ht="15.5" x14ac:dyDescent="0.35">
      <c r="A16" s="322" t="s">
        <v>668</v>
      </c>
      <c r="B16" s="129">
        <v>32434709.107379556</v>
      </c>
      <c r="C16" s="129">
        <v>3245231.0091321468</v>
      </c>
      <c r="D16" s="129">
        <v>978084.89234905713</v>
      </c>
      <c r="E16" s="129">
        <v>2206394.1114467555</v>
      </c>
      <c r="F16" s="129">
        <v>250154.65492674161</v>
      </c>
      <c r="G16" s="129">
        <v>366701.67849097901</v>
      </c>
      <c r="H16" s="129">
        <v>125214.89277421946</v>
      </c>
      <c r="I16" s="130">
        <f t="shared" si="0"/>
        <v>39606490.346499451</v>
      </c>
      <c r="J16" s="324" t="s">
        <v>577</v>
      </c>
      <c r="K16" s="112"/>
    </row>
    <row r="17" spans="1:11" ht="15.5" x14ac:dyDescent="0.35">
      <c r="A17" s="322" t="s">
        <v>669</v>
      </c>
      <c r="B17" s="129">
        <v>32524560.107379556</v>
      </c>
      <c r="C17" s="129">
        <v>3265243.0091321468</v>
      </c>
      <c r="D17" s="129">
        <v>973811.89234905713</v>
      </c>
      <c r="E17" s="129">
        <v>2211574.1114467555</v>
      </c>
      <c r="F17" s="129">
        <v>248367.65492674161</v>
      </c>
      <c r="G17" s="129">
        <v>369308.67849097901</v>
      </c>
      <c r="H17" s="129">
        <v>125512.89277421946</v>
      </c>
      <c r="I17" s="130">
        <f t="shared" si="0"/>
        <v>39718378.346499451</v>
      </c>
      <c r="J17" s="324" t="s">
        <v>577</v>
      </c>
      <c r="K17" s="112"/>
    </row>
    <row r="18" spans="1:11" ht="15.5" x14ac:dyDescent="0.35">
      <c r="A18" s="322" t="s">
        <v>670</v>
      </c>
      <c r="B18" s="129">
        <v>32581446.107379556</v>
      </c>
      <c r="C18" s="129">
        <v>3277746.0091321468</v>
      </c>
      <c r="D18" s="129">
        <v>966156.89234905713</v>
      </c>
      <c r="E18" s="129">
        <v>2217657.1114467555</v>
      </c>
      <c r="F18" s="129">
        <v>247878.65492674161</v>
      </c>
      <c r="G18" s="129">
        <v>370753.17849097901</v>
      </c>
      <c r="H18" s="129">
        <v>125718.89277421946</v>
      </c>
      <c r="I18" s="130">
        <f t="shared" si="0"/>
        <v>39787356.846499451</v>
      </c>
      <c r="J18" s="324" t="s">
        <v>577</v>
      </c>
      <c r="K18" s="112"/>
    </row>
    <row r="19" spans="1:11" ht="15.5" x14ac:dyDescent="0.35">
      <c r="A19" s="322" t="s">
        <v>671</v>
      </c>
      <c r="B19" s="129">
        <v>32663456.251949839</v>
      </c>
      <c r="C19" s="129">
        <v>3299530.615389952</v>
      </c>
      <c r="D19" s="129">
        <v>965519.3411054333</v>
      </c>
      <c r="E19" s="129">
        <v>2237308.8472206877</v>
      </c>
      <c r="F19" s="129">
        <v>247008.79616672767</v>
      </c>
      <c r="G19" s="129">
        <v>373114.93247266533</v>
      </c>
      <c r="H19" s="129">
        <v>125355.64733475015</v>
      </c>
      <c r="I19" s="130">
        <f t="shared" si="0"/>
        <v>39911294.431640051</v>
      </c>
      <c r="J19" s="324" t="s">
        <v>577</v>
      </c>
      <c r="K19" s="112"/>
    </row>
    <row r="20" spans="1:11" ht="15.5" x14ac:dyDescent="0.35">
      <c r="A20" s="322" t="s">
        <v>672</v>
      </c>
      <c r="B20" s="129">
        <v>32555929.585693374</v>
      </c>
      <c r="C20" s="129">
        <v>3293740.3017118634</v>
      </c>
      <c r="D20" s="129">
        <v>957291.35778816743</v>
      </c>
      <c r="E20" s="129">
        <v>2229637.5941472901</v>
      </c>
      <c r="F20" s="129">
        <v>244182.91491195397</v>
      </c>
      <c r="G20" s="129">
        <v>372475.49808065756</v>
      </c>
      <c r="H20" s="129">
        <v>124488.01003490401</v>
      </c>
      <c r="I20" s="130">
        <f t="shared" si="0"/>
        <v>39777745.26236821</v>
      </c>
      <c r="J20" s="324" t="s">
        <v>577</v>
      </c>
      <c r="K20" s="112"/>
    </row>
    <row r="21" spans="1:11" ht="15.5" x14ac:dyDescent="0.35">
      <c r="A21" s="322" t="s">
        <v>673</v>
      </c>
      <c r="B21" s="129">
        <v>32638285</v>
      </c>
      <c r="C21" s="129">
        <v>3316751</v>
      </c>
      <c r="D21" s="129">
        <v>960839</v>
      </c>
      <c r="E21" s="129">
        <v>2247403</v>
      </c>
      <c r="F21" s="129">
        <v>241414</v>
      </c>
      <c r="G21" s="129">
        <v>375218</v>
      </c>
      <c r="H21" s="129">
        <v>124761</v>
      </c>
      <c r="I21" s="130">
        <f t="shared" si="0"/>
        <v>39904671</v>
      </c>
      <c r="J21" s="325">
        <f>SUM(I21-I9)/I9</f>
        <v>3.4851282934357325E-2</v>
      </c>
      <c r="K21" s="112"/>
    </row>
    <row r="22" spans="1:11" ht="15.5" x14ac:dyDescent="0.35">
      <c r="A22" s="322" t="s">
        <v>674</v>
      </c>
      <c r="B22" s="129">
        <v>32685839</v>
      </c>
      <c r="C22" s="129">
        <v>3340736</v>
      </c>
      <c r="D22" s="129">
        <v>964210</v>
      </c>
      <c r="E22" s="129">
        <v>2266272</v>
      </c>
      <c r="F22" s="129">
        <v>240384</v>
      </c>
      <c r="G22" s="129">
        <v>377060</v>
      </c>
      <c r="H22" s="129">
        <v>125021</v>
      </c>
      <c r="I22" s="130">
        <f t="shared" si="0"/>
        <v>39999522</v>
      </c>
      <c r="J22" s="325">
        <f t="shared" ref="J22:J85" si="1">SUM(I22-I10)/I10</f>
        <v>3.2653709680885469E-2</v>
      </c>
      <c r="K22" s="112"/>
    </row>
    <row r="23" spans="1:11" ht="15.5" x14ac:dyDescent="0.35">
      <c r="A23" s="322" t="s">
        <v>675</v>
      </c>
      <c r="B23" s="129">
        <v>32729498</v>
      </c>
      <c r="C23" s="129">
        <v>3358631</v>
      </c>
      <c r="D23" s="129">
        <v>967265</v>
      </c>
      <c r="E23" s="129">
        <v>2283569</v>
      </c>
      <c r="F23" s="129">
        <v>240002</v>
      </c>
      <c r="G23" s="129">
        <v>377602</v>
      </c>
      <c r="H23" s="129">
        <v>124399</v>
      </c>
      <c r="I23" s="130">
        <f t="shared" si="0"/>
        <v>40080966</v>
      </c>
      <c r="J23" s="325">
        <f t="shared" si="1"/>
        <v>3.0214878704611984E-2</v>
      </c>
      <c r="K23" s="112"/>
    </row>
    <row r="24" spans="1:11" ht="15.5" x14ac:dyDescent="0.35">
      <c r="A24" s="322" t="s">
        <v>676</v>
      </c>
      <c r="B24" s="129">
        <v>32791127</v>
      </c>
      <c r="C24" s="129">
        <v>3374729</v>
      </c>
      <c r="D24" s="129">
        <v>964658</v>
      </c>
      <c r="E24" s="129">
        <v>2295545</v>
      </c>
      <c r="F24" s="129">
        <v>238184</v>
      </c>
      <c r="G24" s="129">
        <v>377673</v>
      </c>
      <c r="H24" s="129">
        <v>123270</v>
      </c>
      <c r="I24" s="130">
        <f t="shared" si="0"/>
        <v>40165186</v>
      </c>
      <c r="J24" s="325">
        <f t="shared" si="1"/>
        <v>2.9403161477212215E-2</v>
      </c>
      <c r="K24" s="112"/>
    </row>
    <row r="25" spans="1:11" ht="15.5" x14ac:dyDescent="0.35">
      <c r="A25" s="322" t="s">
        <v>677</v>
      </c>
      <c r="B25" s="129">
        <v>32844902</v>
      </c>
      <c r="C25" s="129">
        <v>3399256</v>
      </c>
      <c r="D25" s="129">
        <v>969239</v>
      </c>
      <c r="E25" s="129">
        <v>2322044</v>
      </c>
      <c r="F25" s="129">
        <v>239553</v>
      </c>
      <c r="G25" s="129">
        <v>379996</v>
      </c>
      <c r="H25" s="129">
        <v>122226</v>
      </c>
      <c r="I25" s="130">
        <f t="shared" si="0"/>
        <v>40277216</v>
      </c>
      <c r="J25" s="325">
        <f t="shared" si="1"/>
        <v>2.8666184722340209E-2</v>
      </c>
      <c r="K25" s="112"/>
    </row>
    <row r="26" spans="1:11" ht="15.5" x14ac:dyDescent="0.35">
      <c r="A26" s="322" t="s">
        <v>678</v>
      </c>
      <c r="B26" s="129">
        <v>32995582</v>
      </c>
      <c r="C26" s="129">
        <v>3425838</v>
      </c>
      <c r="D26" s="129">
        <v>972075</v>
      </c>
      <c r="E26" s="129">
        <v>2335307</v>
      </c>
      <c r="F26" s="129">
        <v>241695</v>
      </c>
      <c r="G26" s="129">
        <v>380654</v>
      </c>
      <c r="H26" s="129">
        <v>121944</v>
      </c>
      <c r="I26" s="130">
        <f t="shared" si="0"/>
        <v>40473095</v>
      </c>
      <c r="J26" s="325">
        <f t="shared" si="1"/>
        <v>3.1083547295388744E-2</v>
      </c>
      <c r="K26" s="112"/>
    </row>
    <row r="27" spans="1:11" ht="15.5" x14ac:dyDescent="0.35">
      <c r="A27" s="322" t="s">
        <v>679</v>
      </c>
      <c r="B27" s="129">
        <v>33083419</v>
      </c>
      <c r="C27" s="129">
        <v>3443703</v>
      </c>
      <c r="D27" s="129">
        <v>974735</v>
      </c>
      <c r="E27" s="129">
        <v>2344174</v>
      </c>
      <c r="F27" s="129">
        <v>242698</v>
      </c>
      <c r="G27" s="129">
        <v>382176</v>
      </c>
      <c r="H27" s="129">
        <v>122417</v>
      </c>
      <c r="I27" s="130">
        <f t="shared" si="0"/>
        <v>40593322</v>
      </c>
      <c r="J27" s="325">
        <f t="shared" si="1"/>
        <v>2.9751645272042632E-2</v>
      </c>
      <c r="K27" s="112"/>
    </row>
    <row r="28" spans="1:11" ht="15.5" x14ac:dyDescent="0.35">
      <c r="A28" s="322" t="s">
        <v>680</v>
      </c>
      <c r="B28" s="129">
        <v>33043521</v>
      </c>
      <c r="C28" s="129">
        <v>3451596</v>
      </c>
      <c r="D28" s="129">
        <v>974203</v>
      </c>
      <c r="E28" s="129">
        <v>2349062</v>
      </c>
      <c r="F28" s="129">
        <v>242454</v>
      </c>
      <c r="G28" s="129">
        <v>381785</v>
      </c>
      <c r="H28" s="129">
        <v>120745</v>
      </c>
      <c r="I28" s="130">
        <f t="shared" si="0"/>
        <v>40563366</v>
      </c>
      <c r="J28" s="325">
        <f t="shared" si="1"/>
        <v>2.4159566907576834E-2</v>
      </c>
      <c r="K28" s="112"/>
    </row>
    <row r="29" spans="1:11" ht="15.5" x14ac:dyDescent="0.35">
      <c r="A29" s="322" t="s">
        <v>681</v>
      </c>
      <c r="B29" s="129">
        <v>33064257</v>
      </c>
      <c r="C29" s="129">
        <v>3464221</v>
      </c>
      <c r="D29" s="129">
        <v>972765</v>
      </c>
      <c r="E29" s="129">
        <v>2353321</v>
      </c>
      <c r="F29" s="129">
        <v>242749</v>
      </c>
      <c r="G29" s="129">
        <v>382218</v>
      </c>
      <c r="H29" s="129">
        <v>122231</v>
      </c>
      <c r="I29" s="130">
        <f t="shared" si="0"/>
        <v>40601762</v>
      </c>
      <c r="J29" s="325">
        <f t="shared" si="1"/>
        <v>2.2241181293807928E-2</v>
      </c>
      <c r="K29" s="112"/>
    </row>
    <row r="30" spans="1:11" ht="15.5" x14ac:dyDescent="0.35">
      <c r="A30" s="322" t="s">
        <v>682</v>
      </c>
      <c r="B30" s="129">
        <v>33035841</v>
      </c>
      <c r="C30" s="129">
        <v>3484008</v>
      </c>
      <c r="D30" s="129">
        <v>973968</v>
      </c>
      <c r="E30" s="129">
        <v>2364695</v>
      </c>
      <c r="F30" s="129">
        <v>242585</v>
      </c>
      <c r="G30" s="129">
        <v>381502</v>
      </c>
      <c r="H30" s="129">
        <v>121528</v>
      </c>
      <c r="I30" s="130">
        <f t="shared" si="0"/>
        <v>40604127</v>
      </c>
      <c r="J30" s="325">
        <f t="shared" si="1"/>
        <v>2.0528384347109754E-2</v>
      </c>
      <c r="K30" s="112"/>
    </row>
    <row r="31" spans="1:11" ht="15.5" x14ac:dyDescent="0.35">
      <c r="A31" s="322" t="s">
        <v>683</v>
      </c>
      <c r="B31" s="129">
        <v>33114221</v>
      </c>
      <c r="C31" s="129">
        <v>3510422</v>
      </c>
      <c r="D31" s="129">
        <v>976844</v>
      </c>
      <c r="E31" s="129">
        <v>2371776</v>
      </c>
      <c r="F31" s="129">
        <v>243078</v>
      </c>
      <c r="G31" s="129">
        <v>380967</v>
      </c>
      <c r="H31" s="129">
        <v>121612</v>
      </c>
      <c r="I31" s="130">
        <f t="shared" si="0"/>
        <v>40718920</v>
      </c>
      <c r="J31" s="325">
        <f t="shared" si="1"/>
        <v>2.0235514278877809E-2</v>
      </c>
      <c r="K31" s="112"/>
    </row>
    <row r="32" spans="1:11" ht="15.5" x14ac:dyDescent="0.35">
      <c r="A32" s="322" t="s">
        <v>684</v>
      </c>
      <c r="B32" s="129">
        <v>33282204</v>
      </c>
      <c r="C32" s="129">
        <v>3541479</v>
      </c>
      <c r="D32" s="129">
        <v>980797</v>
      </c>
      <c r="E32" s="129">
        <v>2377916</v>
      </c>
      <c r="F32" s="129">
        <v>243978</v>
      </c>
      <c r="G32" s="129">
        <v>382103</v>
      </c>
      <c r="H32" s="129">
        <v>121995</v>
      </c>
      <c r="I32" s="130">
        <f t="shared" si="0"/>
        <v>40930472</v>
      </c>
      <c r="J32" s="325">
        <f t="shared" si="1"/>
        <v>2.8979187483568331E-2</v>
      </c>
      <c r="K32" s="112"/>
    </row>
    <row r="33" spans="1:11" ht="15.5" x14ac:dyDescent="0.35">
      <c r="A33" s="322" t="s">
        <v>685</v>
      </c>
      <c r="B33" s="129">
        <v>33441112</v>
      </c>
      <c r="C33" s="129">
        <v>3580178</v>
      </c>
      <c r="D33" s="129">
        <v>986977</v>
      </c>
      <c r="E33" s="129">
        <v>2395753</v>
      </c>
      <c r="F33" s="129">
        <v>245324</v>
      </c>
      <c r="G33" s="129">
        <v>383487</v>
      </c>
      <c r="H33" s="129">
        <v>122647</v>
      </c>
      <c r="I33" s="130">
        <f t="shared" si="0"/>
        <v>41155478</v>
      </c>
      <c r="J33" s="325">
        <f t="shared" si="1"/>
        <v>3.1344876894236269E-2</v>
      </c>
      <c r="K33" s="112"/>
    </row>
    <row r="34" spans="1:11" ht="15.5" x14ac:dyDescent="0.35">
      <c r="A34" s="322" t="s">
        <v>686</v>
      </c>
      <c r="B34" s="129">
        <v>33622923</v>
      </c>
      <c r="C34" s="129">
        <v>3612842</v>
      </c>
      <c r="D34" s="129">
        <v>990851</v>
      </c>
      <c r="E34" s="129">
        <v>2408577</v>
      </c>
      <c r="F34" s="129">
        <v>246587</v>
      </c>
      <c r="G34" s="129">
        <v>385338</v>
      </c>
      <c r="H34" s="129">
        <v>122746</v>
      </c>
      <c r="I34" s="130">
        <f t="shared" si="0"/>
        <v>41389864</v>
      </c>
      <c r="J34" s="325">
        <f t="shared" si="1"/>
        <v>3.4758965369636165E-2</v>
      </c>
      <c r="K34" s="112"/>
    </row>
    <row r="35" spans="1:11" ht="15.5" x14ac:dyDescent="0.35">
      <c r="A35" s="322" t="s">
        <v>687</v>
      </c>
      <c r="B35" s="129">
        <v>33662413</v>
      </c>
      <c r="C35" s="129">
        <v>3655149</v>
      </c>
      <c r="D35" s="129">
        <v>995978</v>
      </c>
      <c r="E35" s="129">
        <v>2422538</v>
      </c>
      <c r="F35" s="129">
        <v>247593</v>
      </c>
      <c r="G35" s="129">
        <v>384755</v>
      </c>
      <c r="H35" s="129">
        <v>121122</v>
      </c>
      <c r="I35" s="130">
        <f t="shared" si="0"/>
        <v>41489548</v>
      </c>
      <c r="J35" s="325">
        <f t="shared" si="1"/>
        <v>3.5143414457625595E-2</v>
      </c>
      <c r="K35" s="112"/>
    </row>
    <row r="36" spans="1:11" ht="15.5" x14ac:dyDescent="0.35">
      <c r="A36" s="322" t="s">
        <v>688</v>
      </c>
      <c r="B36" s="129">
        <v>33768790</v>
      </c>
      <c r="C36" s="129">
        <v>3692339</v>
      </c>
      <c r="D36" s="129">
        <v>1003795</v>
      </c>
      <c r="E36" s="129">
        <v>2433949</v>
      </c>
      <c r="F36" s="129">
        <v>248885</v>
      </c>
      <c r="G36" s="129">
        <v>386969</v>
      </c>
      <c r="H36" s="129">
        <v>121834</v>
      </c>
      <c r="I36" s="130">
        <f t="shared" si="0"/>
        <v>41656561</v>
      </c>
      <c r="J36" s="325">
        <f t="shared" si="1"/>
        <v>3.7131036813821801E-2</v>
      </c>
      <c r="K36" s="112"/>
    </row>
    <row r="37" spans="1:11" ht="15.5" x14ac:dyDescent="0.35">
      <c r="A37" s="322" t="s">
        <v>689</v>
      </c>
      <c r="B37" s="129">
        <v>33832256</v>
      </c>
      <c r="C37" s="129">
        <v>3725656</v>
      </c>
      <c r="D37" s="129">
        <v>1008032</v>
      </c>
      <c r="E37" s="129">
        <v>2441027</v>
      </c>
      <c r="F37" s="129">
        <v>249744</v>
      </c>
      <c r="G37" s="129">
        <v>386775</v>
      </c>
      <c r="H37" s="129">
        <v>120545</v>
      </c>
      <c r="I37" s="130">
        <f t="shared" si="0"/>
        <v>41764035</v>
      </c>
      <c r="J37" s="325">
        <f t="shared" si="1"/>
        <v>3.6914641766700063E-2</v>
      </c>
      <c r="K37" s="112"/>
    </row>
    <row r="38" spans="1:11" ht="15.5" x14ac:dyDescent="0.35">
      <c r="A38" s="322" t="s">
        <v>690</v>
      </c>
      <c r="B38" s="129">
        <v>33974233</v>
      </c>
      <c r="C38" s="129">
        <v>3756547</v>
      </c>
      <c r="D38" s="129">
        <v>1008725</v>
      </c>
      <c r="E38" s="129">
        <v>2436249</v>
      </c>
      <c r="F38" s="129">
        <v>251625</v>
      </c>
      <c r="G38" s="129">
        <v>387065</v>
      </c>
      <c r="H38" s="129">
        <v>120707</v>
      </c>
      <c r="I38" s="130">
        <f t="shared" si="0"/>
        <v>41935151</v>
      </c>
      <c r="J38" s="325">
        <f t="shared" si="1"/>
        <v>3.6124146176614365E-2</v>
      </c>
      <c r="K38" s="112"/>
    </row>
    <row r="39" spans="1:11" ht="15.5" x14ac:dyDescent="0.35">
      <c r="A39" s="322" t="s">
        <v>691</v>
      </c>
      <c r="B39" s="129">
        <v>34081245</v>
      </c>
      <c r="C39" s="129">
        <v>3808430</v>
      </c>
      <c r="D39" s="129">
        <v>1019861</v>
      </c>
      <c r="E39" s="129">
        <v>2467875</v>
      </c>
      <c r="F39" s="129">
        <v>253299</v>
      </c>
      <c r="G39" s="129">
        <v>388931</v>
      </c>
      <c r="H39" s="129">
        <v>120454</v>
      </c>
      <c r="I39" s="130">
        <f t="shared" si="0"/>
        <v>42140095</v>
      </c>
      <c r="J39" s="325">
        <f t="shared" si="1"/>
        <v>3.8104124614388543E-2</v>
      </c>
      <c r="K39" s="112"/>
    </row>
    <row r="40" spans="1:11" ht="15.5" x14ac:dyDescent="0.35">
      <c r="A40" s="322" t="s">
        <v>692</v>
      </c>
      <c r="B40" s="129">
        <v>34278303</v>
      </c>
      <c r="C40" s="129">
        <v>3859741</v>
      </c>
      <c r="D40" s="129">
        <v>1025754</v>
      </c>
      <c r="E40" s="129">
        <v>2489693</v>
      </c>
      <c r="F40" s="129">
        <v>255786</v>
      </c>
      <c r="G40" s="129">
        <v>390185</v>
      </c>
      <c r="H40" s="129">
        <v>118194</v>
      </c>
      <c r="I40" s="130">
        <f t="shared" si="0"/>
        <v>42417656</v>
      </c>
      <c r="J40" s="325">
        <f t="shared" si="1"/>
        <v>4.5713415400487227E-2</v>
      </c>
      <c r="K40" s="112"/>
    </row>
    <row r="41" spans="1:11" ht="15.5" x14ac:dyDescent="0.35">
      <c r="A41" s="322" t="s">
        <v>693</v>
      </c>
      <c r="B41" s="129">
        <v>34525391</v>
      </c>
      <c r="C41" s="129">
        <v>3900121</v>
      </c>
      <c r="D41" s="129">
        <v>1031729</v>
      </c>
      <c r="E41" s="129">
        <v>2506025</v>
      </c>
      <c r="F41" s="129">
        <v>258007</v>
      </c>
      <c r="G41" s="129">
        <v>391996</v>
      </c>
      <c r="H41" s="129">
        <v>118405</v>
      </c>
      <c r="I41" s="130">
        <f t="shared" si="0"/>
        <v>42731674</v>
      </c>
      <c r="J41" s="325">
        <f t="shared" si="1"/>
        <v>5.2458610047514689E-2</v>
      </c>
      <c r="K41" s="112"/>
    </row>
    <row r="42" spans="1:11" ht="15.5" x14ac:dyDescent="0.35">
      <c r="A42" s="322" t="s">
        <v>694</v>
      </c>
      <c r="B42" s="129">
        <v>34813704</v>
      </c>
      <c r="C42" s="129">
        <v>3958046</v>
      </c>
      <c r="D42" s="129">
        <v>1043634</v>
      </c>
      <c r="E42" s="129">
        <v>2536278</v>
      </c>
      <c r="F42" s="129">
        <v>259343</v>
      </c>
      <c r="G42" s="129">
        <v>396003</v>
      </c>
      <c r="H42" s="129">
        <v>118151</v>
      </c>
      <c r="I42" s="130">
        <f t="shared" si="0"/>
        <v>43125159</v>
      </c>
      <c r="J42" s="325">
        <f t="shared" si="1"/>
        <v>6.2088072968543323E-2</v>
      </c>
      <c r="K42" s="112"/>
    </row>
    <row r="43" spans="1:11" ht="15.5" x14ac:dyDescent="0.35">
      <c r="A43" s="322" t="s">
        <v>695</v>
      </c>
      <c r="B43" s="129">
        <v>34957424.5</v>
      </c>
      <c r="C43" s="129">
        <v>3999421.5</v>
      </c>
      <c r="D43" s="129">
        <v>1046516</v>
      </c>
      <c r="E43" s="129">
        <v>2548033</v>
      </c>
      <c r="F43" s="129">
        <v>260540.5</v>
      </c>
      <c r="G43" s="129">
        <v>399132.5</v>
      </c>
      <c r="H43" s="129">
        <v>117809.5</v>
      </c>
      <c r="I43" s="130">
        <f t="shared" si="0"/>
        <v>43328877.5</v>
      </c>
      <c r="J43" s="325">
        <f t="shared" si="1"/>
        <v>6.4096923494041586E-2</v>
      </c>
      <c r="K43" s="112"/>
    </row>
    <row r="44" spans="1:11" ht="15.5" x14ac:dyDescent="0.35">
      <c r="A44" s="322" t="s">
        <v>696</v>
      </c>
      <c r="B44" s="129">
        <v>35032571</v>
      </c>
      <c r="C44" s="129">
        <v>4038735</v>
      </c>
      <c r="D44" s="129">
        <v>1051866</v>
      </c>
      <c r="E44" s="129">
        <v>2564521.5</v>
      </c>
      <c r="F44" s="129">
        <v>260838</v>
      </c>
      <c r="G44" s="129">
        <v>402328.5</v>
      </c>
      <c r="H44" s="129">
        <v>117210</v>
      </c>
      <c r="I44" s="130">
        <f t="shared" si="0"/>
        <v>43468070</v>
      </c>
      <c r="J44" s="325">
        <f t="shared" si="1"/>
        <v>6.1997770267589389E-2</v>
      </c>
      <c r="K44" s="112"/>
    </row>
    <row r="45" spans="1:11" ht="15.5" x14ac:dyDescent="0.35">
      <c r="A45" s="322" t="s">
        <v>697</v>
      </c>
      <c r="B45" s="129">
        <v>35042226</v>
      </c>
      <c r="C45" s="129">
        <v>4067138</v>
      </c>
      <c r="D45" s="129">
        <v>1051754</v>
      </c>
      <c r="E45" s="129">
        <v>2565970.5</v>
      </c>
      <c r="F45" s="129">
        <v>260612.5</v>
      </c>
      <c r="G45" s="129">
        <v>403255</v>
      </c>
      <c r="H45" s="129">
        <v>115917.5</v>
      </c>
      <c r="I45" s="130">
        <f t="shared" si="0"/>
        <v>43506873.5</v>
      </c>
      <c r="J45" s="325">
        <f t="shared" si="1"/>
        <v>5.7134447569774309E-2</v>
      </c>
      <c r="K45" s="112"/>
    </row>
    <row r="46" spans="1:11" ht="15.5" x14ac:dyDescent="0.35">
      <c r="A46" s="322" t="s">
        <v>698</v>
      </c>
      <c r="B46" s="129">
        <v>35045156.5</v>
      </c>
      <c r="C46" s="129">
        <v>4116987.5</v>
      </c>
      <c r="D46" s="129">
        <v>1057549</v>
      </c>
      <c r="E46" s="129">
        <v>2586184</v>
      </c>
      <c r="F46" s="129">
        <v>260604.5</v>
      </c>
      <c r="G46" s="129">
        <v>403423.5</v>
      </c>
      <c r="H46" s="129">
        <v>114962.5</v>
      </c>
      <c r="I46" s="130">
        <f t="shared" si="0"/>
        <v>43584867.5</v>
      </c>
      <c r="J46" s="325">
        <f t="shared" si="1"/>
        <v>5.3032392181815338E-2</v>
      </c>
      <c r="K46" s="112"/>
    </row>
    <row r="47" spans="1:11" ht="15.5" x14ac:dyDescent="0.35">
      <c r="A47" s="322" t="s">
        <v>699</v>
      </c>
      <c r="B47" s="129">
        <v>35224136</v>
      </c>
      <c r="C47" s="129">
        <v>4144681</v>
      </c>
      <c r="D47" s="129">
        <v>1054906.5</v>
      </c>
      <c r="E47" s="129">
        <v>2587092.5</v>
      </c>
      <c r="F47" s="129">
        <v>262222</v>
      </c>
      <c r="G47" s="129">
        <v>407069</v>
      </c>
      <c r="H47" s="129">
        <v>116718</v>
      </c>
      <c r="I47" s="130">
        <f t="shared" si="0"/>
        <v>43796825</v>
      </c>
      <c r="J47" s="325">
        <f t="shared" si="1"/>
        <v>5.5611042087033581E-2</v>
      </c>
      <c r="K47" s="112"/>
    </row>
    <row r="48" spans="1:11" ht="15.5" x14ac:dyDescent="0.35">
      <c r="A48" s="322" t="s">
        <v>700</v>
      </c>
      <c r="B48" s="129">
        <v>35280701.5</v>
      </c>
      <c r="C48" s="129">
        <v>4196567.5</v>
      </c>
      <c r="D48" s="129">
        <v>1063137</v>
      </c>
      <c r="E48" s="129">
        <v>2614657</v>
      </c>
      <c r="F48" s="129">
        <v>265942</v>
      </c>
      <c r="G48" s="129">
        <v>409253.5</v>
      </c>
      <c r="H48" s="129">
        <v>117092.5</v>
      </c>
      <c r="I48" s="130">
        <f t="shared" si="0"/>
        <v>43947351</v>
      </c>
      <c r="J48" s="325">
        <f t="shared" si="1"/>
        <v>5.4992297611893601E-2</v>
      </c>
      <c r="K48" s="112"/>
    </row>
    <row r="49" spans="1:11" ht="15.5" x14ac:dyDescent="0.35">
      <c r="A49" s="322" t="s">
        <v>701</v>
      </c>
      <c r="B49" s="129">
        <v>35405655.5</v>
      </c>
      <c r="C49" s="129">
        <v>4251344.5</v>
      </c>
      <c r="D49" s="129">
        <v>1065949</v>
      </c>
      <c r="E49" s="129">
        <v>2632183</v>
      </c>
      <c r="F49" s="129">
        <v>273178</v>
      </c>
      <c r="G49" s="129">
        <v>410110</v>
      </c>
      <c r="H49" s="129">
        <v>115713</v>
      </c>
      <c r="I49" s="130">
        <f t="shared" si="0"/>
        <v>44154133</v>
      </c>
      <c r="J49" s="325">
        <f t="shared" si="1"/>
        <v>5.7228617876601245E-2</v>
      </c>
      <c r="K49" s="112"/>
    </row>
    <row r="50" spans="1:11" ht="15.5" x14ac:dyDescent="0.35">
      <c r="A50" s="322" t="s">
        <v>702</v>
      </c>
      <c r="B50" s="129">
        <v>35441588.5</v>
      </c>
      <c r="C50" s="129">
        <v>4302578.5</v>
      </c>
      <c r="D50" s="129">
        <v>1068036</v>
      </c>
      <c r="E50" s="129">
        <v>2647833</v>
      </c>
      <c r="F50" s="129">
        <v>279931</v>
      </c>
      <c r="G50" s="129">
        <v>411438</v>
      </c>
      <c r="H50" s="129">
        <v>114163</v>
      </c>
      <c r="I50" s="130">
        <f t="shared" si="0"/>
        <v>44265568</v>
      </c>
      <c r="J50" s="325">
        <f t="shared" si="1"/>
        <v>5.5571923420521363E-2</v>
      </c>
      <c r="K50" s="112"/>
    </row>
    <row r="51" spans="1:11" ht="15.5" x14ac:dyDescent="0.35">
      <c r="A51" s="322" t="s">
        <v>703</v>
      </c>
      <c r="B51" s="129">
        <v>35507001.5</v>
      </c>
      <c r="C51" s="129">
        <v>4356312.5</v>
      </c>
      <c r="D51" s="129">
        <v>1063975</v>
      </c>
      <c r="E51" s="129">
        <v>2651282</v>
      </c>
      <c r="F51" s="129">
        <v>288082</v>
      </c>
      <c r="G51" s="129">
        <v>411202</v>
      </c>
      <c r="H51" s="129">
        <v>110208</v>
      </c>
      <c r="I51" s="130">
        <f t="shared" si="0"/>
        <v>44388063</v>
      </c>
      <c r="J51" s="325">
        <f t="shared" si="1"/>
        <v>5.3345109924408093E-2</v>
      </c>
      <c r="K51" s="112"/>
    </row>
    <row r="52" spans="1:11" ht="15.5" x14ac:dyDescent="0.35">
      <c r="A52" s="322" t="s">
        <v>704</v>
      </c>
      <c r="B52" s="129">
        <v>35579264.5</v>
      </c>
      <c r="C52" s="129">
        <v>4401793.5</v>
      </c>
      <c r="D52" s="129">
        <v>1061950</v>
      </c>
      <c r="E52" s="129">
        <v>2649381</v>
      </c>
      <c r="F52" s="129">
        <v>295700</v>
      </c>
      <c r="G52" s="129">
        <v>411502</v>
      </c>
      <c r="H52" s="129">
        <v>109175</v>
      </c>
      <c r="I52" s="130">
        <f t="shared" si="0"/>
        <v>44508766</v>
      </c>
      <c r="J52" s="325">
        <f t="shared" si="1"/>
        <v>4.9298103601009918E-2</v>
      </c>
      <c r="K52" s="112"/>
    </row>
    <row r="53" spans="1:11" ht="15.5" x14ac:dyDescent="0.35">
      <c r="A53" s="322" t="s">
        <v>705</v>
      </c>
      <c r="B53" s="129">
        <v>35531984.5</v>
      </c>
      <c r="C53" s="129">
        <v>4449019.5</v>
      </c>
      <c r="D53" s="129">
        <v>1061402</v>
      </c>
      <c r="E53" s="129">
        <v>2659868</v>
      </c>
      <c r="F53" s="129">
        <v>302767</v>
      </c>
      <c r="G53" s="129">
        <v>410405</v>
      </c>
      <c r="H53" s="129">
        <v>105824</v>
      </c>
      <c r="I53" s="130">
        <f t="shared" si="0"/>
        <v>44521270</v>
      </c>
      <c r="J53" s="325">
        <f t="shared" si="1"/>
        <v>4.1879847721388121E-2</v>
      </c>
      <c r="K53" s="112"/>
    </row>
    <row r="54" spans="1:11" ht="15.5" x14ac:dyDescent="0.35">
      <c r="A54" s="322" t="s">
        <v>706</v>
      </c>
      <c r="B54" s="129">
        <v>35568264.5</v>
      </c>
      <c r="C54" s="129">
        <v>4491297.5</v>
      </c>
      <c r="D54" s="129">
        <v>1060854</v>
      </c>
      <c r="E54" s="129">
        <v>2670169</v>
      </c>
      <c r="F54" s="129">
        <v>309687</v>
      </c>
      <c r="G54" s="129">
        <v>410990</v>
      </c>
      <c r="H54" s="129">
        <v>105266</v>
      </c>
      <c r="I54" s="130">
        <f t="shared" si="0"/>
        <v>44616528</v>
      </c>
      <c r="J54" s="325">
        <f t="shared" si="1"/>
        <v>3.458234206162579E-2</v>
      </c>
      <c r="K54" s="112"/>
    </row>
    <row r="55" spans="1:11" ht="15.5" x14ac:dyDescent="0.35">
      <c r="A55" s="322" t="s">
        <v>707</v>
      </c>
      <c r="B55" s="129">
        <v>35584152</v>
      </c>
      <c r="C55" s="129">
        <v>4518933</v>
      </c>
      <c r="D55" s="129">
        <v>1057754</v>
      </c>
      <c r="E55" s="129">
        <v>2669941</v>
      </c>
      <c r="F55" s="129">
        <v>315459.5</v>
      </c>
      <c r="G55" s="129">
        <v>409569.5</v>
      </c>
      <c r="H55" s="129">
        <v>104404.5</v>
      </c>
      <c r="I55" s="130">
        <f t="shared" si="0"/>
        <v>44660213.5</v>
      </c>
      <c r="J55" s="325">
        <f t="shared" si="1"/>
        <v>3.0726297952214432E-2</v>
      </c>
      <c r="K55" s="112"/>
    </row>
    <row r="56" spans="1:11" ht="15.5" x14ac:dyDescent="0.35">
      <c r="A56" s="322" t="s">
        <v>708</v>
      </c>
      <c r="B56" s="129">
        <v>35608587.5</v>
      </c>
      <c r="C56" s="129">
        <v>4562220.5</v>
      </c>
      <c r="D56" s="129">
        <v>1057092</v>
      </c>
      <c r="E56" s="129">
        <v>2689486.5</v>
      </c>
      <c r="F56" s="129">
        <v>322051</v>
      </c>
      <c r="G56" s="129">
        <v>409167.5</v>
      </c>
      <c r="H56" s="129">
        <v>103667</v>
      </c>
      <c r="I56" s="130">
        <f t="shared" si="0"/>
        <v>44752272</v>
      </c>
      <c r="J56" s="325">
        <f t="shared" si="1"/>
        <v>2.9543570717540484E-2</v>
      </c>
      <c r="K56" s="112"/>
    </row>
    <row r="57" spans="1:11" ht="15.5" x14ac:dyDescent="0.35">
      <c r="A57" s="322" t="s">
        <v>709</v>
      </c>
      <c r="B57" s="129">
        <v>35637865.5</v>
      </c>
      <c r="C57" s="129">
        <v>4602407.5</v>
      </c>
      <c r="D57" s="129">
        <v>1055596</v>
      </c>
      <c r="E57" s="129">
        <v>2703601.5</v>
      </c>
      <c r="F57" s="129">
        <v>328526.5</v>
      </c>
      <c r="G57" s="129">
        <v>409875</v>
      </c>
      <c r="H57" s="129">
        <v>103026.5</v>
      </c>
      <c r="I57" s="130">
        <f t="shared" si="0"/>
        <v>44840898.5</v>
      </c>
      <c r="J57" s="325">
        <f t="shared" si="1"/>
        <v>3.0662396368242827E-2</v>
      </c>
      <c r="K57" s="112"/>
    </row>
    <row r="58" spans="1:11" ht="15.5" x14ac:dyDescent="0.35">
      <c r="A58" s="322" t="s">
        <v>710</v>
      </c>
      <c r="B58" s="129">
        <v>35560838</v>
      </c>
      <c r="C58" s="129">
        <v>4622941</v>
      </c>
      <c r="D58" s="129">
        <v>1047845</v>
      </c>
      <c r="E58" s="129">
        <v>2705438</v>
      </c>
      <c r="F58" s="129">
        <v>334721.5</v>
      </c>
      <c r="G58" s="129">
        <v>410038.5</v>
      </c>
      <c r="H58" s="129">
        <v>101397.5</v>
      </c>
      <c r="I58" s="130">
        <f t="shared" si="0"/>
        <v>44783219.5</v>
      </c>
      <c r="J58" s="325">
        <f t="shared" si="1"/>
        <v>2.7494680349779657E-2</v>
      </c>
      <c r="K58" s="112"/>
    </row>
    <row r="59" spans="1:11" ht="15.5" x14ac:dyDescent="0.35">
      <c r="A59" s="322" t="s">
        <v>711</v>
      </c>
      <c r="B59" s="129">
        <v>35558765.5</v>
      </c>
      <c r="C59" s="129">
        <v>4667780.5</v>
      </c>
      <c r="D59" s="129">
        <v>1046919.5</v>
      </c>
      <c r="E59" s="129">
        <v>2720307.5</v>
      </c>
      <c r="F59" s="129">
        <v>341835</v>
      </c>
      <c r="G59" s="129">
        <v>408366</v>
      </c>
      <c r="H59" s="129">
        <v>98331</v>
      </c>
      <c r="I59" s="130">
        <f t="shared" si="0"/>
        <v>44842305</v>
      </c>
      <c r="J59" s="325">
        <f t="shared" si="1"/>
        <v>2.3871136777608878E-2</v>
      </c>
      <c r="K59" s="112"/>
    </row>
    <row r="60" spans="1:11" ht="15.5" x14ac:dyDescent="0.35">
      <c r="A60" s="322" t="s">
        <v>712</v>
      </c>
      <c r="B60" s="131">
        <v>35722130</v>
      </c>
      <c r="C60" s="131">
        <v>4722024</v>
      </c>
      <c r="D60" s="131">
        <v>1044358</v>
      </c>
      <c r="E60" s="131">
        <v>2730925</v>
      </c>
      <c r="F60" s="131">
        <v>348792</v>
      </c>
      <c r="G60" s="131">
        <v>410946.5</v>
      </c>
      <c r="H60" s="131">
        <v>97597.5</v>
      </c>
      <c r="I60" s="130">
        <f t="shared" si="0"/>
        <v>45076773</v>
      </c>
      <c r="J60" s="325">
        <f t="shared" si="1"/>
        <v>2.5699432941930903E-2</v>
      </c>
      <c r="K60" s="112"/>
    </row>
    <row r="61" spans="1:11" ht="15.5" x14ac:dyDescent="0.35">
      <c r="A61" s="322" t="s">
        <v>713</v>
      </c>
      <c r="B61" s="131">
        <v>35840126</v>
      </c>
      <c r="C61" s="131">
        <v>4760843</v>
      </c>
      <c r="D61" s="131">
        <v>1040889</v>
      </c>
      <c r="E61" s="131">
        <v>2732767</v>
      </c>
      <c r="F61" s="131">
        <v>352011</v>
      </c>
      <c r="G61" s="131">
        <v>414546</v>
      </c>
      <c r="H61" s="131">
        <v>100363</v>
      </c>
      <c r="I61" s="130">
        <f t="shared" ref="I61:I67" si="2">SUM(B61:H61)</f>
        <v>45241545</v>
      </c>
      <c r="J61" s="325">
        <f t="shared" si="1"/>
        <v>2.46276379155718E-2</v>
      </c>
      <c r="K61" s="112"/>
    </row>
    <row r="62" spans="1:11" ht="15.5" x14ac:dyDescent="0.35">
      <c r="A62" s="322" t="s">
        <v>714</v>
      </c>
      <c r="B62" s="131">
        <v>35921240</v>
      </c>
      <c r="C62" s="131">
        <v>4805077</v>
      </c>
      <c r="D62" s="131">
        <v>1042188</v>
      </c>
      <c r="E62" s="131">
        <v>2756578</v>
      </c>
      <c r="F62" s="131">
        <v>354620</v>
      </c>
      <c r="G62" s="131">
        <v>418026</v>
      </c>
      <c r="H62" s="131">
        <v>102227</v>
      </c>
      <c r="I62" s="130">
        <f t="shared" si="2"/>
        <v>45399956</v>
      </c>
      <c r="J62" s="325">
        <f t="shared" si="1"/>
        <v>2.5626870980171315E-2</v>
      </c>
      <c r="K62" s="112"/>
    </row>
    <row r="63" spans="1:11" ht="15.5" x14ac:dyDescent="0.35">
      <c r="A63" s="322" t="s">
        <v>715</v>
      </c>
      <c r="B63" s="131">
        <v>35981628.403896309</v>
      </c>
      <c r="C63" s="131">
        <v>4844863.6232721554</v>
      </c>
      <c r="D63" s="131">
        <v>1041974.8494555817</v>
      </c>
      <c r="E63" s="131">
        <v>2771600.7131637507</v>
      </c>
      <c r="F63" s="131">
        <v>357100.33094173233</v>
      </c>
      <c r="G63" s="131">
        <v>420705.7901271545</v>
      </c>
      <c r="H63" s="131">
        <v>103043.42588145907</v>
      </c>
      <c r="I63" s="130">
        <f t="shared" si="2"/>
        <v>45520917.136738144</v>
      </c>
      <c r="J63" s="325">
        <f t="shared" si="1"/>
        <v>2.5521594324540448E-2</v>
      </c>
      <c r="K63" s="112"/>
    </row>
    <row r="64" spans="1:11" ht="15.5" x14ac:dyDescent="0.35">
      <c r="A64" s="322" t="s">
        <v>716</v>
      </c>
      <c r="B64" s="131">
        <v>36051829.385471426</v>
      </c>
      <c r="C64" s="131">
        <v>4874990.2263847273</v>
      </c>
      <c r="D64" s="131">
        <v>1039360.3054045334</v>
      </c>
      <c r="E64" s="131">
        <v>2779368.6192463478</v>
      </c>
      <c r="F64" s="131">
        <v>359485.33301600884</v>
      </c>
      <c r="G64" s="131">
        <v>421615.43260309502</v>
      </c>
      <c r="H64" s="131">
        <v>104650.00078583196</v>
      </c>
      <c r="I64" s="130">
        <f t="shared" si="2"/>
        <v>45631299.302911982</v>
      </c>
      <c r="J64" s="325">
        <f t="shared" si="1"/>
        <v>2.5220499326177273E-2</v>
      </c>
      <c r="K64" s="112"/>
    </row>
    <row r="65" spans="1:11" ht="15.5" x14ac:dyDescent="0.35">
      <c r="A65" s="322" t="s">
        <v>717</v>
      </c>
      <c r="B65" s="131">
        <v>36169060.603011101</v>
      </c>
      <c r="C65" s="131">
        <v>4922375.3306322657</v>
      </c>
      <c r="D65" s="131">
        <v>1042745.0346742203</v>
      </c>
      <c r="E65" s="131">
        <v>2802319.5427580918</v>
      </c>
      <c r="F65" s="131">
        <v>362242.6436121352</v>
      </c>
      <c r="G65" s="131">
        <v>425005.15968326991</v>
      </c>
      <c r="H65" s="131">
        <v>106270.01083590448</v>
      </c>
      <c r="I65" s="130">
        <f t="shared" si="2"/>
        <v>45830018.325206995</v>
      </c>
      <c r="J65" s="325">
        <f t="shared" si="1"/>
        <v>2.9396024084824963E-2</v>
      </c>
      <c r="K65" s="112"/>
    </row>
    <row r="66" spans="1:11" ht="15.5" x14ac:dyDescent="0.35">
      <c r="A66" s="322" t="s">
        <v>718</v>
      </c>
      <c r="B66" s="131">
        <v>36187878.606161788</v>
      </c>
      <c r="C66" s="131">
        <v>4955987.3624089705</v>
      </c>
      <c r="D66" s="131">
        <v>1038502.6293534226</v>
      </c>
      <c r="E66" s="131">
        <v>2798779.714029307</v>
      </c>
      <c r="F66" s="131">
        <v>364667.61580182263</v>
      </c>
      <c r="G66" s="131">
        <v>425532.65079946193</v>
      </c>
      <c r="H66" s="131">
        <v>108503.73619633786</v>
      </c>
      <c r="I66" s="130">
        <f t="shared" si="2"/>
        <v>45879852.314751111</v>
      </c>
      <c r="J66" s="325">
        <f t="shared" si="1"/>
        <v>2.8315164164076392E-2</v>
      </c>
      <c r="K66" s="112"/>
    </row>
    <row r="67" spans="1:11" ht="15.5" x14ac:dyDescent="0.35">
      <c r="A67" s="322" t="s">
        <v>719</v>
      </c>
      <c r="B67" s="131">
        <v>36279835.206163168</v>
      </c>
      <c r="C67" s="131">
        <v>4983583.6242410159</v>
      </c>
      <c r="D67" s="131">
        <v>1037331.8142068823</v>
      </c>
      <c r="E67" s="131">
        <v>2801089.2769937161</v>
      </c>
      <c r="F67" s="131">
        <v>366910.37844246387</v>
      </c>
      <c r="G67" s="131">
        <v>426095.28453678486</v>
      </c>
      <c r="H67" s="131">
        <v>108848.95474998276</v>
      </c>
      <c r="I67" s="130">
        <f t="shared" si="2"/>
        <v>46003694.539334014</v>
      </c>
      <c r="J67" s="325">
        <f t="shared" si="1"/>
        <v>3.008227982013597E-2</v>
      </c>
      <c r="K67" s="112"/>
    </row>
    <row r="68" spans="1:11" ht="15.5" x14ac:dyDescent="0.35">
      <c r="A68" s="322" t="s">
        <v>720</v>
      </c>
      <c r="B68" s="129">
        <v>36380874.603890233</v>
      </c>
      <c r="C68" s="129">
        <v>5029822.8234497672</v>
      </c>
      <c r="D68" s="129">
        <v>1041426.6653877819</v>
      </c>
      <c r="E68" s="129">
        <v>2807585.387123981</v>
      </c>
      <c r="F68" s="129">
        <v>370095.29763933498</v>
      </c>
      <c r="G68" s="129">
        <v>426801.70803628693</v>
      </c>
      <c r="H68" s="129">
        <v>108994.12471081108</v>
      </c>
      <c r="I68" s="130">
        <f t="shared" ref="I68:I79" si="3">SUM(B68:H68)</f>
        <v>46165600.610238194</v>
      </c>
      <c r="J68" s="325">
        <f t="shared" si="1"/>
        <v>3.1581158834532344E-2</v>
      </c>
      <c r="K68" s="112"/>
    </row>
    <row r="69" spans="1:11" ht="15.5" x14ac:dyDescent="0.35">
      <c r="A69" s="322" t="s">
        <v>721</v>
      </c>
      <c r="B69" s="129">
        <v>36464154.937223569</v>
      </c>
      <c r="C69" s="129">
        <v>5074163.8234497672</v>
      </c>
      <c r="D69" s="129">
        <v>1042828.9987211153</v>
      </c>
      <c r="E69" s="129">
        <v>2809609.387123981</v>
      </c>
      <c r="F69" s="129">
        <v>373078.29763933498</v>
      </c>
      <c r="G69" s="129">
        <v>427236.70803628693</v>
      </c>
      <c r="H69" s="129">
        <v>109515.45804414441</v>
      </c>
      <c r="I69" s="130">
        <f t="shared" si="3"/>
        <v>46300587.610238194</v>
      </c>
      <c r="J69" s="325">
        <f t="shared" si="1"/>
        <v>3.2552628494680907E-2</v>
      </c>
      <c r="K69" s="112"/>
    </row>
    <row r="70" spans="1:11" ht="15.5" x14ac:dyDescent="0.35">
      <c r="A70" s="322" t="s">
        <v>722</v>
      </c>
      <c r="B70" s="129">
        <v>36657445.937223569</v>
      </c>
      <c r="C70" s="129">
        <v>5128715.8234497663</v>
      </c>
      <c r="D70" s="129">
        <v>1045415.9987211153</v>
      </c>
      <c r="E70" s="129">
        <v>2808755.387123981</v>
      </c>
      <c r="F70" s="129">
        <v>378466.29763933498</v>
      </c>
      <c r="G70" s="129">
        <v>426744.70803628693</v>
      </c>
      <c r="H70" s="129">
        <v>109715.45804414441</v>
      </c>
      <c r="I70" s="130">
        <f t="shared" si="3"/>
        <v>46555259.610238194</v>
      </c>
      <c r="J70" s="325">
        <f t="shared" si="1"/>
        <v>3.9569288006151379E-2</v>
      </c>
      <c r="K70" s="112"/>
    </row>
    <row r="71" spans="1:11" ht="15.5" x14ac:dyDescent="0.35">
      <c r="A71" s="322" t="s">
        <v>723</v>
      </c>
      <c r="B71" s="129">
        <v>36705585.937223569</v>
      </c>
      <c r="C71" s="129">
        <v>5176923.8234497663</v>
      </c>
      <c r="D71" s="129">
        <v>1049606.9987211153</v>
      </c>
      <c r="E71" s="129">
        <v>2811872.387123981</v>
      </c>
      <c r="F71" s="129">
        <v>381747.29763933498</v>
      </c>
      <c r="G71" s="129">
        <v>427378.70803628687</v>
      </c>
      <c r="H71" s="129">
        <v>109666.45804414441</v>
      </c>
      <c r="I71" s="130">
        <f t="shared" si="3"/>
        <v>46662781.610238194</v>
      </c>
      <c r="J71" s="325">
        <f t="shared" si="1"/>
        <v>4.059730226263334E-2</v>
      </c>
      <c r="K71" s="112"/>
    </row>
    <row r="72" spans="1:11" ht="15.5" x14ac:dyDescent="0.35">
      <c r="A72" s="322" t="s">
        <v>724</v>
      </c>
      <c r="B72" s="129">
        <v>36659263.937223569</v>
      </c>
      <c r="C72" s="129">
        <v>5216737.8234497663</v>
      </c>
      <c r="D72" s="129">
        <v>1050788.9987211153</v>
      </c>
      <c r="E72" s="129">
        <v>2805069.387123981</v>
      </c>
      <c r="F72" s="129">
        <v>385076.29763933492</v>
      </c>
      <c r="G72" s="129">
        <v>424883.70803628693</v>
      </c>
      <c r="H72" s="129">
        <v>107128.4580441444</v>
      </c>
      <c r="I72" s="130">
        <f t="shared" si="3"/>
        <v>46648948.610238194</v>
      </c>
      <c r="J72" s="325">
        <f t="shared" si="1"/>
        <v>3.4877732047016642E-2</v>
      </c>
      <c r="K72" s="112"/>
    </row>
    <row r="73" spans="1:11" ht="15.5" x14ac:dyDescent="0.35">
      <c r="A73" s="322" t="s">
        <v>725</v>
      </c>
      <c r="B73" s="129">
        <v>36763553.269715309</v>
      </c>
      <c r="C73" s="129">
        <v>5259286.6959363893</v>
      </c>
      <c r="D73" s="129">
        <v>1052177.5681851541</v>
      </c>
      <c r="E73" s="129">
        <v>2814766.6398628294</v>
      </c>
      <c r="F73" s="129">
        <v>389022.50276993582</v>
      </c>
      <c r="G73" s="129">
        <v>425731.40959909116</v>
      </c>
      <c r="H73" s="129">
        <v>105963.95259090468</v>
      </c>
      <c r="I73" s="130">
        <f t="shared" si="3"/>
        <v>46810502.038659602</v>
      </c>
      <c r="J73" s="325">
        <f t="shared" si="1"/>
        <v>3.4679563632488732E-2</v>
      </c>
      <c r="K73" s="112"/>
    </row>
    <row r="74" spans="1:11" ht="15.5" x14ac:dyDescent="0.35">
      <c r="A74" s="322" t="s">
        <v>726</v>
      </c>
      <c r="B74" s="129">
        <v>36867523.970509939</v>
      </c>
      <c r="C74" s="129">
        <v>5304334.3556335839</v>
      </c>
      <c r="D74" s="129">
        <v>1054809.5861832616</v>
      </c>
      <c r="E74" s="129">
        <v>2821648.5605865</v>
      </c>
      <c r="F74" s="129">
        <v>392619.32182887086</v>
      </c>
      <c r="G74" s="129">
        <v>427478.36424962431</v>
      </c>
      <c r="H74" s="129">
        <v>104653.97393349749</v>
      </c>
      <c r="I74" s="130">
        <f t="shared" si="3"/>
        <v>46973068.132925279</v>
      </c>
      <c r="J74" s="325">
        <f t="shared" si="1"/>
        <v>3.4650080562308901E-2</v>
      </c>
      <c r="K74" s="112"/>
    </row>
    <row r="75" spans="1:11" ht="15.5" x14ac:dyDescent="0.35">
      <c r="A75" s="322" t="s">
        <v>727</v>
      </c>
      <c r="B75" s="129">
        <v>36934592.566613629</v>
      </c>
      <c r="C75" s="129">
        <v>5343674.7323614294</v>
      </c>
      <c r="D75" s="129">
        <v>1059154.7367276798</v>
      </c>
      <c r="E75" s="129">
        <v>2807418.8474227493</v>
      </c>
      <c r="F75" s="129">
        <v>393652.99088713859</v>
      </c>
      <c r="G75" s="129">
        <v>425825.57412246981</v>
      </c>
      <c r="H75" s="129">
        <v>103921.54805203842</v>
      </c>
      <c r="I75" s="130">
        <f t="shared" si="3"/>
        <v>47068240.996187121</v>
      </c>
      <c r="J75" s="325">
        <f t="shared" si="1"/>
        <v>3.3991491313785337E-2</v>
      </c>
      <c r="K75" s="112"/>
    </row>
    <row r="76" spans="1:11" ht="15.5" x14ac:dyDescent="0.35">
      <c r="A76" s="322" t="s">
        <v>728</v>
      </c>
      <c r="B76" s="129">
        <v>36909572.58503852</v>
      </c>
      <c r="C76" s="129">
        <v>5380319.1292488566</v>
      </c>
      <c r="D76" s="129">
        <v>1061689.2807787282</v>
      </c>
      <c r="E76" s="129">
        <v>2807191.9413401522</v>
      </c>
      <c r="F76" s="129">
        <v>394149.98881286202</v>
      </c>
      <c r="G76" s="129">
        <v>423876.93164652929</v>
      </c>
      <c r="H76" s="129">
        <v>102586.97314766553</v>
      </c>
      <c r="I76" s="130">
        <f t="shared" si="3"/>
        <v>47079386.830013312</v>
      </c>
      <c r="J76" s="325">
        <f t="shared" si="1"/>
        <v>3.1734523215930434E-2</v>
      </c>
      <c r="K76" s="112"/>
    </row>
    <row r="77" spans="1:11" ht="15.5" x14ac:dyDescent="0.35">
      <c r="A77" s="322" t="s">
        <v>729</v>
      </c>
      <c r="B77" s="129">
        <v>36934144.927010573</v>
      </c>
      <c r="C77" s="129">
        <v>5415178.5855263276</v>
      </c>
      <c r="D77" s="129">
        <v>1063323.5983170869</v>
      </c>
      <c r="E77" s="129">
        <v>2805284.382500675</v>
      </c>
      <c r="F77" s="129">
        <v>395180.91749241296</v>
      </c>
      <c r="G77" s="129">
        <v>422336.43402018701</v>
      </c>
      <c r="H77" s="129">
        <v>100535.20027849305</v>
      </c>
      <c r="I77" s="130">
        <f t="shared" si="3"/>
        <v>47135984.04514575</v>
      </c>
      <c r="J77" s="325">
        <f t="shared" si="1"/>
        <v>2.8495858558722418E-2</v>
      </c>
      <c r="K77" s="112"/>
    </row>
    <row r="78" spans="1:11" ht="15.5" x14ac:dyDescent="0.35">
      <c r="A78" s="322" t="s">
        <v>730</v>
      </c>
      <c r="B78" s="129">
        <v>36961548.213478163</v>
      </c>
      <c r="C78" s="129">
        <v>5442116.0054691369</v>
      </c>
      <c r="D78" s="129">
        <v>1063453.9959130127</v>
      </c>
      <c r="E78" s="129">
        <v>2793769.8051507343</v>
      </c>
      <c r="F78" s="129">
        <v>396228.29923932283</v>
      </c>
      <c r="G78" s="129">
        <v>419934.88892147725</v>
      </c>
      <c r="H78" s="129">
        <v>97931.062858447243</v>
      </c>
      <c r="I78" s="130">
        <f t="shared" si="3"/>
        <v>47174982.271030292</v>
      </c>
      <c r="J78" s="325">
        <f t="shared" si="1"/>
        <v>2.8228729844075279E-2</v>
      </c>
      <c r="K78" s="112"/>
    </row>
    <row r="79" spans="1:11" ht="15.5" x14ac:dyDescent="0.35">
      <c r="A79" s="322" t="s">
        <v>731</v>
      </c>
      <c r="B79" s="129">
        <v>36962814.61347679</v>
      </c>
      <c r="C79" s="129">
        <v>5471953.7436370915</v>
      </c>
      <c r="D79" s="129">
        <v>1062984.8110595529</v>
      </c>
      <c r="E79" s="129">
        <v>2787389.2421863247</v>
      </c>
      <c r="F79" s="129">
        <v>396127.53659868159</v>
      </c>
      <c r="G79" s="129">
        <v>419584.25518415426</v>
      </c>
      <c r="H79" s="129">
        <v>98004.844304802347</v>
      </c>
      <c r="I79" s="130">
        <f t="shared" si="3"/>
        <v>47198859.046447389</v>
      </c>
      <c r="J79" s="325">
        <f t="shared" si="1"/>
        <v>2.5979750519634612E-2</v>
      </c>
      <c r="K79" s="112"/>
    </row>
    <row r="80" spans="1:11" ht="15.5" x14ac:dyDescent="0.35">
      <c r="A80" s="322" t="s">
        <v>732</v>
      </c>
      <c r="B80" s="129">
        <v>37035042.215749726</v>
      </c>
      <c r="C80" s="129">
        <v>5500023.5444283402</v>
      </c>
      <c r="D80" s="129">
        <v>1060917.9598786533</v>
      </c>
      <c r="E80" s="129">
        <v>2780992.1320560598</v>
      </c>
      <c r="F80" s="129">
        <v>396438.61740181048</v>
      </c>
      <c r="G80" s="129">
        <v>419634.83168465225</v>
      </c>
      <c r="H80" s="129">
        <v>98477.674343974024</v>
      </c>
      <c r="I80" s="130">
        <f t="shared" ref="I80:I85" si="4">SUM(B80:H80)</f>
        <v>47291526.975543208</v>
      </c>
      <c r="J80" s="325">
        <f t="shared" si="1"/>
        <v>2.4388859896156447E-2</v>
      </c>
      <c r="K80" s="112"/>
    </row>
    <row r="81" spans="1:11" ht="15.5" x14ac:dyDescent="0.35">
      <c r="A81" s="322" t="s">
        <v>733</v>
      </c>
      <c r="B81" s="129">
        <v>37086373.88241639</v>
      </c>
      <c r="C81" s="129">
        <v>5525367.5444283402</v>
      </c>
      <c r="D81" s="129">
        <v>1059327.6265453198</v>
      </c>
      <c r="E81" s="129">
        <v>2784783.1320560598</v>
      </c>
      <c r="F81" s="129">
        <v>396746.61740181048</v>
      </c>
      <c r="G81" s="129">
        <v>417676.83168465225</v>
      </c>
      <c r="H81" s="129">
        <v>97652.341010640681</v>
      </c>
      <c r="I81" s="130">
        <f t="shared" si="4"/>
        <v>47367927.975543201</v>
      </c>
      <c r="J81" s="325">
        <f t="shared" si="1"/>
        <v>2.3052415107340699E-2</v>
      </c>
      <c r="K81" s="112"/>
    </row>
    <row r="82" spans="1:11" ht="15.5" x14ac:dyDescent="0.35">
      <c r="A82" s="322" t="s">
        <v>734</v>
      </c>
      <c r="B82" s="129">
        <v>36184272.88241639</v>
      </c>
      <c r="C82" s="129">
        <v>5475145.5444283392</v>
      </c>
      <c r="D82" s="129">
        <v>1051797.6265453198</v>
      </c>
      <c r="E82" s="129">
        <v>2788293.1320560598</v>
      </c>
      <c r="F82" s="129">
        <v>387270.61740181048</v>
      </c>
      <c r="G82" s="129">
        <v>414324.83168465225</v>
      </c>
      <c r="H82" s="129">
        <v>97115.341010640681</v>
      </c>
      <c r="I82" s="130">
        <f t="shared" si="4"/>
        <v>46398219.975543201</v>
      </c>
      <c r="J82" s="325">
        <f t="shared" si="1"/>
        <v>-3.3731878204467823E-3</v>
      </c>
      <c r="K82" s="112"/>
    </row>
    <row r="83" spans="1:11" ht="15.5" x14ac:dyDescent="0.35">
      <c r="A83" s="322" t="s">
        <v>735</v>
      </c>
      <c r="B83" s="129">
        <v>33836358.88241639</v>
      </c>
      <c r="C83" s="129">
        <v>5199821.5444283392</v>
      </c>
      <c r="D83" s="129">
        <v>1006674.62654532</v>
      </c>
      <c r="E83" s="129">
        <v>2725847.1320560598</v>
      </c>
      <c r="F83" s="129">
        <v>364592.61740181048</v>
      </c>
      <c r="G83" s="129">
        <v>393550.83168465225</v>
      </c>
      <c r="H83" s="129">
        <v>91989.341010640681</v>
      </c>
      <c r="I83" s="130">
        <f t="shared" si="4"/>
        <v>43618834.975543201</v>
      </c>
      <c r="J83" s="325">
        <f t="shared" si="1"/>
        <v>-6.5232858600678165E-2</v>
      </c>
      <c r="K83" s="112"/>
    </row>
    <row r="84" spans="1:11" ht="15.5" x14ac:dyDescent="0.35">
      <c r="A84" s="322" t="s">
        <v>736</v>
      </c>
      <c r="B84" s="129">
        <v>31801601.88241639</v>
      </c>
      <c r="C84" s="129">
        <v>4986562.5444283392</v>
      </c>
      <c r="D84" s="129">
        <v>971138.62654532003</v>
      </c>
      <c r="E84" s="129">
        <v>2680073.1320560598</v>
      </c>
      <c r="F84" s="129">
        <v>339416.61740181048</v>
      </c>
      <c r="G84" s="129">
        <v>381551.83168465225</v>
      </c>
      <c r="H84" s="129">
        <v>84807.341010640695</v>
      </c>
      <c r="I84" s="130">
        <f t="shared" si="4"/>
        <v>41245151.975543201</v>
      </c>
      <c r="J84" s="325">
        <f t="shared" si="1"/>
        <v>-0.11583962330737299</v>
      </c>
      <c r="K84" s="112"/>
    </row>
    <row r="85" spans="1:11" ht="15.5" x14ac:dyDescent="0.35">
      <c r="A85" s="322" t="s">
        <v>737</v>
      </c>
      <c r="B85" s="129">
        <v>30459818.625707671</v>
      </c>
      <c r="C85" s="129">
        <v>4907134.5335805072</v>
      </c>
      <c r="D85" s="129">
        <v>957161.86876885127</v>
      </c>
      <c r="E85" s="129">
        <v>2671252.1244169595</v>
      </c>
      <c r="F85" s="129">
        <v>314064.87017775123</v>
      </c>
      <c r="G85" s="129">
        <v>374701.91275054036</v>
      </c>
      <c r="H85" s="129">
        <v>77429.785720614178</v>
      </c>
      <c r="I85" s="130">
        <f t="shared" si="4"/>
        <v>39761563.721122898</v>
      </c>
      <c r="J85" s="325">
        <f t="shared" si="1"/>
        <v>-0.1505845485638066</v>
      </c>
      <c r="K85" s="112"/>
    </row>
    <row r="86" spans="1:11" ht="15.5" x14ac:dyDescent="0.35">
      <c r="A86" s="322" t="s">
        <v>738</v>
      </c>
      <c r="B86" s="129">
        <v>29822234.856508363</v>
      </c>
      <c r="C86" s="129">
        <v>4904908.536212462</v>
      </c>
      <c r="D86" s="129">
        <v>953205.58937279286</v>
      </c>
      <c r="E86" s="129">
        <v>2676292.191896081</v>
      </c>
      <c r="F86" s="129">
        <v>291850.6290118937</v>
      </c>
      <c r="G86" s="129">
        <v>372601.25911128614</v>
      </c>
      <c r="H86" s="129">
        <v>75101.235412315858</v>
      </c>
      <c r="I86" s="130">
        <f t="shared" ref="I86:I91" si="5">SUM(B86:H86)</f>
        <v>39096194.29752519</v>
      </c>
      <c r="J86" s="325">
        <f t="shared" ref="J86:J112" si="6">SUM(I86-I74)/I74</f>
        <v>-0.16768914930380879</v>
      </c>
      <c r="K86" s="112"/>
    </row>
    <row r="87" spans="1:11" ht="15.5" x14ac:dyDescent="0.35">
      <c r="A87" s="322" t="s">
        <v>739</v>
      </c>
      <c r="B87" s="129">
        <v>29415957.742382891</v>
      </c>
      <c r="C87" s="129">
        <v>4892160.8012917377</v>
      </c>
      <c r="D87" s="129">
        <v>942286.80688706809</v>
      </c>
      <c r="E87" s="129">
        <v>2682682.5577166011</v>
      </c>
      <c r="F87" s="129">
        <v>272860.03997744445</v>
      </c>
      <c r="G87" s="129">
        <v>373937.53917718405</v>
      </c>
      <c r="H87" s="129">
        <v>76210.236790105875</v>
      </c>
      <c r="I87" s="130">
        <f t="shared" si="5"/>
        <v>38656095.72422304</v>
      </c>
      <c r="J87" s="325">
        <f t="shared" si="6"/>
        <v>-0.17872232090945414</v>
      </c>
      <c r="K87" s="112"/>
    </row>
    <row r="88" spans="1:11" ht="15.5" x14ac:dyDescent="0.35">
      <c r="A88" s="322" t="s">
        <v>740</v>
      </c>
      <c r="B88" s="129">
        <v>29012635.043601952</v>
      </c>
      <c r="C88" s="129">
        <v>4888373.9476498049</v>
      </c>
      <c r="D88" s="129">
        <v>937902.23639577231</v>
      </c>
      <c r="E88" s="129">
        <v>2708012.2175462735</v>
      </c>
      <c r="F88" s="129">
        <v>256622.2220689001</v>
      </c>
      <c r="G88" s="129">
        <v>379736.88544019253</v>
      </c>
      <c r="H88" s="129">
        <v>77825.178251373509</v>
      </c>
      <c r="I88" s="130">
        <f t="shared" si="5"/>
        <v>38261107.730954267</v>
      </c>
      <c r="J88" s="325">
        <f t="shared" si="6"/>
        <v>-0.18730658347141757</v>
      </c>
      <c r="K88" s="112"/>
    </row>
    <row r="89" spans="1:11" ht="15.5" x14ac:dyDescent="0.35">
      <c r="A89" s="322" t="s">
        <v>741</v>
      </c>
      <c r="B89" s="129">
        <v>27621705.324505161</v>
      </c>
      <c r="C89" s="129">
        <v>4807672.8736451911</v>
      </c>
      <c r="D89" s="129">
        <v>927152.32415027451</v>
      </c>
      <c r="E89" s="129">
        <v>2718234.1724982783</v>
      </c>
      <c r="F89" s="129">
        <v>240177.17527795042</v>
      </c>
      <c r="G89" s="129">
        <v>379002.05203880009</v>
      </c>
      <c r="H89" s="129">
        <v>76796.350500503002</v>
      </c>
      <c r="I89" s="130">
        <f t="shared" si="5"/>
        <v>36770740.272616155</v>
      </c>
      <c r="J89" s="325">
        <f t="shared" si="6"/>
        <v>-0.21990086729921676</v>
      </c>
      <c r="K89" s="112"/>
    </row>
    <row r="90" spans="1:11" ht="15.5" x14ac:dyDescent="0.35">
      <c r="A90" s="322" t="s">
        <v>742</v>
      </c>
      <c r="B90" s="129">
        <v>26314939.484190423</v>
      </c>
      <c r="C90" s="129">
        <v>4741993.7784509426</v>
      </c>
      <c r="D90" s="129">
        <v>916161.09933393868</v>
      </c>
      <c r="E90" s="129">
        <v>2732602.704448482</v>
      </c>
      <c r="F90" s="129">
        <v>225207.30716935953</v>
      </c>
      <c r="G90" s="129">
        <v>379250.75537272566</v>
      </c>
      <c r="H90" s="129">
        <v>77837.968394768992</v>
      </c>
      <c r="I90" s="130">
        <f t="shared" si="5"/>
        <v>35387993.097360648</v>
      </c>
      <c r="J90" s="325">
        <f t="shared" si="6"/>
        <v>-0.2498567801456901</v>
      </c>
      <c r="K90" s="112"/>
    </row>
    <row r="91" spans="1:11" ht="15.5" x14ac:dyDescent="0.35">
      <c r="A91" s="322" t="s">
        <v>743</v>
      </c>
      <c r="B91" s="129">
        <v>25430589.912927244</v>
      </c>
      <c r="C91" s="129">
        <v>4713118.9161328394</v>
      </c>
      <c r="D91" s="129">
        <v>915987.28196838626</v>
      </c>
      <c r="E91" s="129">
        <v>2771539.4667342426</v>
      </c>
      <c r="F91" s="129">
        <v>216462.63726275429</v>
      </c>
      <c r="G91" s="129">
        <v>383372.20977186732</v>
      </c>
      <c r="H91" s="129">
        <v>79384.82294022353</v>
      </c>
      <c r="I91" s="130">
        <f t="shared" si="5"/>
        <v>34510455.247737557</v>
      </c>
      <c r="J91" s="325">
        <f t="shared" si="6"/>
        <v>-0.26882861270488434</v>
      </c>
      <c r="K91" s="112"/>
    </row>
    <row r="92" spans="1:11" ht="15.5" x14ac:dyDescent="0.35">
      <c r="A92" s="322" t="s">
        <v>744</v>
      </c>
      <c r="B92" s="129">
        <v>23890553.912927244</v>
      </c>
      <c r="C92" s="129">
        <v>4577220.9161328394</v>
      </c>
      <c r="D92" s="129">
        <v>895836.28196838649</v>
      </c>
      <c r="E92" s="129">
        <v>2750682.4667342422</v>
      </c>
      <c r="F92" s="129">
        <v>203453.63726275429</v>
      </c>
      <c r="G92" s="129">
        <v>379492.20977186732</v>
      </c>
      <c r="H92" s="129">
        <v>78260.82294022353</v>
      </c>
      <c r="I92" s="130">
        <f>SUM(B92:H92)</f>
        <v>32775500.247737557</v>
      </c>
      <c r="J92" s="325">
        <f t="shared" si="6"/>
        <v>-0.30694772734474418</v>
      </c>
      <c r="K92" s="112"/>
    </row>
    <row r="93" spans="1:11" ht="15.5" x14ac:dyDescent="0.35">
      <c r="A93" s="322" t="s">
        <v>745</v>
      </c>
      <c r="B93" s="129">
        <v>22235583.912927251</v>
      </c>
      <c r="C93" s="129">
        <v>4425472.9161328394</v>
      </c>
      <c r="D93" s="129">
        <v>874415.28196838649</v>
      </c>
      <c r="E93" s="129">
        <v>2715541.4667342422</v>
      </c>
      <c r="F93" s="129">
        <v>188826.63726275429</v>
      </c>
      <c r="G93" s="129">
        <v>376185.20977186732</v>
      </c>
      <c r="H93" s="129">
        <v>77917.82294022353</v>
      </c>
      <c r="I93" s="130">
        <f>SUM(B93:H93)</f>
        <v>30893943.247737564</v>
      </c>
      <c r="J93" s="325">
        <f t="shared" si="6"/>
        <v>-0.34778774229498516</v>
      </c>
      <c r="K93" s="112"/>
    </row>
    <row r="94" spans="1:11" ht="15.5" x14ac:dyDescent="0.35">
      <c r="A94" s="322" t="s">
        <v>746</v>
      </c>
      <c r="B94" s="129">
        <v>21830641</v>
      </c>
      <c r="C94" s="129">
        <v>4460186</v>
      </c>
      <c r="D94" s="129">
        <v>879724</v>
      </c>
      <c r="E94" s="129">
        <v>2760524</v>
      </c>
      <c r="F94" s="129">
        <v>183881</v>
      </c>
      <c r="G94" s="129">
        <v>382879</v>
      </c>
      <c r="H94" s="129">
        <v>77949</v>
      </c>
      <c r="I94" s="130">
        <v>30575784</v>
      </c>
      <c r="J94" s="325">
        <f t="shared" si="6"/>
        <v>-0.34101385751184654</v>
      </c>
      <c r="K94" s="112"/>
    </row>
    <row r="95" spans="1:11" ht="15.5" x14ac:dyDescent="0.35">
      <c r="A95" s="322" t="s">
        <v>747</v>
      </c>
      <c r="B95" s="129">
        <v>23006245</v>
      </c>
      <c r="C95" s="129">
        <v>4704024</v>
      </c>
      <c r="D95" s="129">
        <v>915549</v>
      </c>
      <c r="E95" s="129">
        <v>2840442</v>
      </c>
      <c r="F95" s="129">
        <v>191179</v>
      </c>
      <c r="G95" s="129">
        <v>403418</v>
      </c>
      <c r="H95" s="129">
        <v>81517</v>
      </c>
      <c r="I95" s="130">
        <v>32142374</v>
      </c>
      <c r="J95" s="325">
        <f t="shared" si="6"/>
        <v>-0.26310792074061534</v>
      </c>
      <c r="K95" s="112"/>
    </row>
    <row r="96" spans="1:11" ht="15.5" x14ac:dyDescent="0.35">
      <c r="A96" s="344" t="s">
        <v>748</v>
      </c>
      <c r="B96" s="345">
        <v>24395838</v>
      </c>
      <c r="C96" s="345">
        <v>4916257</v>
      </c>
      <c r="D96" s="345">
        <v>933781</v>
      </c>
      <c r="E96" s="345">
        <v>2887262</v>
      </c>
      <c r="F96" s="345">
        <v>198977</v>
      </c>
      <c r="G96" s="345">
        <v>416672</v>
      </c>
      <c r="H96" s="345">
        <v>83686</v>
      </c>
      <c r="I96" s="346">
        <v>33832473</v>
      </c>
      <c r="J96" s="325">
        <f t="shared" si="6"/>
        <v>-0.17972243089172363</v>
      </c>
      <c r="K96" s="112"/>
    </row>
    <row r="97" spans="1:11" ht="15.5" x14ac:dyDescent="0.35">
      <c r="A97" s="344" t="s">
        <v>749</v>
      </c>
      <c r="B97" s="345">
        <v>25310801</v>
      </c>
      <c r="C97" s="345">
        <v>5036750</v>
      </c>
      <c r="D97" s="345">
        <v>942705</v>
      </c>
      <c r="E97" s="345">
        <v>2902521</v>
      </c>
      <c r="F97" s="345">
        <v>205783</v>
      </c>
      <c r="G97" s="345">
        <v>424063</v>
      </c>
      <c r="H97" s="345">
        <v>88171</v>
      </c>
      <c r="I97" s="346">
        <v>34910795</v>
      </c>
      <c r="J97" s="325">
        <f t="shared" si="6"/>
        <v>-0.12199642738260769</v>
      </c>
      <c r="K97" s="112"/>
    </row>
    <row r="98" spans="1:11" ht="15.5" x14ac:dyDescent="0.35">
      <c r="A98" s="344" t="s">
        <v>762</v>
      </c>
      <c r="B98" s="345">
        <v>25543075</v>
      </c>
      <c r="C98" s="345">
        <v>5082179</v>
      </c>
      <c r="D98" s="345">
        <v>947047</v>
      </c>
      <c r="E98" s="345">
        <v>2898150</v>
      </c>
      <c r="F98" s="345">
        <v>210436</v>
      </c>
      <c r="G98" s="345">
        <v>424662</v>
      </c>
      <c r="H98" s="345">
        <v>89301</v>
      </c>
      <c r="I98" s="346">
        <v>35194850</v>
      </c>
      <c r="J98" s="325">
        <f t="shared" si="6"/>
        <v>-9.9788339188097069E-2</v>
      </c>
      <c r="K98" s="112"/>
    </row>
    <row r="99" spans="1:11" ht="15.5" x14ac:dyDescent="0.35">
      <c r="A99" s="322" t="s">
        <v>775</v>
      </c>
      <c r="B99" s="129">
        <v>25602908</v>
      </c>
      <c r="C99" s="129">
        <v>5133238</v>
      </c>
      <c r="D99" s="129">
        <v>957346</v>
      </c>
      <c r="E99" s="129">
        <v>2903440</v>
      </c>
      <c r="F99" s="129">
        <v>214609</v>
      </c>
      <c r="G99" s="129">
        <v>425232</v>
      </c>
      <c r="H99" s="129">
        <v>88412</v>
      </c>
      <c r="I99" s="130">
        <v>35325185</v>
      </c>
      <c r="J99" s="325">
        <f t="shared" si="6"/>
        <v>-8.6167799976131429E-2</v>
      </c>
      <c r="K99" s="112"/>
    </row>
    <row r="100" spans="1:11" ht="15.5" x14ac:dyDescent="0.35">
      <c r="A100" s="344" t="s">
        <v>1074</v>
      </c>
      <c r="B100" s="345">
        <v>25818471.718455311</v>
      </c>
      <c r="C100" s="345">
        <v>5205009.9807275562</v>
      </c>
      <c r="D100" s="345">
        <v>969891.08465578768</v>
      </c>
      <c r="E100" s="345">
        <v>2904853.2077815095</v>
      </c>
      <c r="F100" s="345">
        <v>220339.00840612871</v>
      </c>
      <c r="G100" s="345">
        <v>426362.49980298959</v>
      </c>
      <c r="H100" s="345">
        <v>87419.469810137642</v>
      </c>
      <c r="I100" s="346">
        <v>35632346.969639421</v>
      </c>
      <c r="J100" s="325">
        <f t="shared" si="6"/>
        <v>-6.8705819491684722E-2</v>
      </c>
    </row>
    <row r="101" spans="1:11" ht="15.5" x14ac:dyDescent="0.35">
      <c r="A101" s="344" t="s">
        <v>1075</v>
      </c>
      <c r="B101" s="345">
        <v>26981142.878040366</v>
      </c>
      <c r="C101" s="345">
        <v>5334479.4942071615</v>
      </c>
      <c r="D101" s="345">
        <v>974846.9500932399</v>
      </c>
      <c r="E101" s="345">
        <v>2886398.8881572378</v>
      </c>
      <c r="F101" s="345">
        <v>228006.81592140117</v>
      </c>
      <c r="G101" s="345">
        <v>430487.10375054943</v>
      </c>
      <c r="H101" s="345">
        <v>89481.060380108072</v>
      </c>
      <c r="I101" s="346">
        <v>36924843.190550059</v>
      </c>
      <c r="J101" s="325">
        <f t="shared" si="6"/>
        <v>4.1909114908047392E-3</v>
      </c>
    </row>
    <row r="102" spans="1:11" ht="15.5" x14ac:dyDescent="0.35">
      <c r="A102" s="574" t="s">
        <v>1110</v>
      </c>
      <c r="B102" s="575">
        <v>28022921.428736821</v>
      </c>
      <c r="C102" s="575">
        <v>5462201.1376818968</v>
      </c>
      <c r="D102" s="575">
        <v>983609.18263444758</v>
      </c>
      <c r="E102" s="575">
        <v>2896827.7622857601</v>
      </c>
      <c r="F102" s="575">
        <v>236977.33009339473</v>
      </c>
      <c r="G102" s="575">
        <v>434162.4543991416</v>
      </c>
      <c r="H102" s="575">
        <v>89368.854545454553</v>
      </c>
      <c r="I102" s="576">
        <v>38126068.150376908</v>
      </c>
      <c r="J102" s="325">
        <f t="shared" si="6"/>
        <v>7.737299613129163E-2</v>
      </c>
    </row>
    <row r="103" spans="1:11" ht="15.5" x14ac:dyDescent="0.35">
      <c r="A103" s="574" t="s">
        <v>1111</v>
      </c>
      <c r="B103" s="575">
        <v>28624467</v>
      </c>
      <c r="C103" s="575">
        <v>5542663</v>
      </c>
      <c r="D103" s="575">
        <v>983169</v>
      </c>
      <c r="E103" s="575">
        <v>2880638</v>
      </c>
      <c r="F103" s="575">
        <v>240875</v>
      </c>
      <c r="G103" s="575">
        <v>432915</v>
      </c>
      <c r="H103" s="575">
        <v>88321</v>
      </c>
      <c r="I103" s="576">
        <v>38793048</v>
      </c>
      <c r="J103" s="325">
        <f t="shared" si="6"/>
        <v>0.12409551602606582</v>
      </c>
    </row>
    <row r="104" spans="1:11" ht="15.5" x14ac:dyDescent="0.35">
      <c r="A104" s="574" t="s">
        <v>1179</v>
      </c>
      <c r="B104" s="575">
        <v>29808532</v>
      </c>
      <c r="C104" s="575">
        <v>5706300</v>
      </c>
      <c r="D104" s="575">
        <v>995799</v>
      </c>
      <c r="E104" s="575">
        <v>2906046</v>
      </c>
      <c r="F104" s="575">
        <v>247620</v>
      </c>
      <c r="G104" s="575">
        <v>439457</v>
      </c>
      <c r="H104" s="575">
        <v>90042</v>
      </c>
      <c r="I104" s="576">
        <v>40193796</v>
      </c>
      <c r="J104" s="325">
        <f t="shared" si="6"/>
        <v>0.22633661412306033</v>
      </c>
    </row>
    <row r="105" spans="1:11" ht="15.5" x14ac:dyDescent="0.35">
      <c r="A105" s="574" t="s">
        <v>1184</v>
      </c>
      <c r="B105" s="575">
        <v>31101640</v>
      </c>
      <c r="C105" s="575">
        <v>5866675</v>
      </c>
      <c r="D105" s="575">
        <v>1004115</v>
      </c>
      <c r="E105" s="575">
        <v>2915797</v>
      </c>
      <c r="F105" s="575">
        <v>254801</v>
      </c>
      <c r="G105" s="575">
        <v>443492</v>
      </c>
      <c r="H105" s="575">
        <v>90335</v>
      </c>
      <c r="I105" s="576">
        <v>41676855</v>
      </c>
      <c r="J105" s="325">
        <f t="shared" si="6"/>
        <v>0.34902995923163982</v>
      </c>
    </row>
    <row r="106" spans="1:11" ht="15.5" x14ac:dyDescent="0.35">
      <c r="A106" s="624" t="s">
        <v>1185</v>
      </c>
      <c r="B106" s="575">
        <v>32362508</v>
      </c>
      <c r="C106" s="575">
        <v>5991144</v>
      </c>
      <c r="D106" s="575">
        <v>1008020</v>
      </c>
      <c r="E106" s="575">
        <v>2921169</v>
      </c>
      <c r="F106" s="575">
        <v>263933</v>
      </c>
      <c r="G106" s="575">
        <v>445813</v>
      </c>
      <c r="H106" s="575">
        <v>93866</v>
      </c>
      <c r="I106" s="576">
        <v>43086453</v>
      </c>
      <c r="J106" s="325">
        <f t="shared" si="6"/>
        <v>0.40916919742761132</v>
      </c>
    </row>
    <row r="107" spans="1:11" ht="15.5" x14ac:dyDescent="0.35">
      <c r="A107" s="624" t="s">
        <v>1296</v>
      </c>
      <c r="B107" s="575">
        <v>33492096</v>
      </c>
      <c r="C107" s="575">
        <v>6088640</v>
      </c>
      <c r="D107" s="575">
        <v>1004833</v>
      </c>
      <c r="E107" s="575">
        <v>2911684</v>
      </c>
      <c r="F107" s="575">
        <v>272366</v>
      </c>
      <c r="G107" s="575">
        <v>448628</v>
      </c>
      <c r="H107" s="575">
        <v>96178</v>
      </c>
      <c r="I107" s="576">
        <v>44314425</v>
      </c>
      <c r="J107" s="325">
        <f t="shared" si="6"/>
        <v>0.37869172326848044</v>
      </c>
    </row>
    <row r="108" spans="1:11" ht="15.5" x14ac:dyDescent="0.35">
      <c r="A108" s="624" t="s">
        <v>1346</v>
      </c>
      <c r="B108" s="575">
        <v>34041105.433333337</v>
      </c>
      <c r="C108" s="575">
        <v>6145738.8666666672</v>
      </c>
      <c r="D108" s="575">
        <v>1007930.3666666667</v>
      </c>
      <c r="E108" s="575">
        <v>2917246.1666666665</v>
      </c>
      <c r="F108" s="575">
        <v>282095.93333333335</v>
      </c>
      <c r="G108" s="575">
        <v>447686.6333333333</v>
      </c>
      <c r="H108" s="575">
        <v>100641</v>
      </c>
      <c r="I108" s="576">
        <v>44942444.399999999</v>
      </c>
      <c r="J108" s="325">
        <f t="shared" si="6"/>
        <v>0.32838188919858147</v>
      </c>
    </row>
    <row r="109" spans="1:11" ht="15.5" x14ac:dyDescent="0.35">
      <c r="A109" s="624" t="s">
        <v>1379</v>
      </c>
      <c r="B109" s="575">
        <v>34301660.433333337</v>
      </c>
      <c r="C109" s="575">
        <v>6168440.8666666672</v>
      </c>
      <c r="D109" s="575">
        <v>1001860.3666666667</v>
      </c>
      <c r="E109" s="575">
        <v>2914346.1666666665</v>
      </c>
      <c r="F109" s="575">
        <v>291407.93333333335</v>
      </c>
      <c r="G109" s="575">
        <v>444642.6333333333</v>
      </c>
      <c r="H109" s="575">
        <v>101334</v>
      </c>
      <c r="I109" s="576">
        <v>45223692.399999999</v>
      </c>
      <c r="J109" s="325">
        <f t="shared" si="6"/>
        <v>0.29540711977484324</v>
      </c>
    </row>
    <row r="110" spans="1:11" ht="15.5" x14ac:dyDescent="0.35">
      <c r="A110" s="624" t="s">
        <v>1383</v>
      </c>
      <c r="B110" s="575">
        <v>34504609.866666667</v>
      </c>
      <c r="C110" s="575">
        <v>6174269.7333333343</v>
      </c>
      <c r="D110" s="575">
        <v>987936.7333333334</v>
      </c>
      <c r="E110" s="575">
        <v>2906696.333333333</v>
      </c>
      <c r="F110" s="575">
        <v>300233.8666666667</v>
      </c>
      <c r="G110" s="575">
        <v>443914.2666666666</v>
      </c>
      <c r="H110" s="575">
        <v>102329</v>
      </c>
      <c r="I110" s="576">
        <v>45419989.799999997</v>
      </c>
      <c r="J110" s="325">
        <f t="shared" si="6"/>
        <v>0.29052943257323149</v>
      </c>
    </row>
    <row r="111" spans="1:11" ht="15.5" x14ac:dyDescent="0.35">
      <c r="A111" s="624" t="s">
        <v>1556</v>
      </c>
      <c r="B111" s="575">
        <v>34743579.866666667</v>
      </c>
      <c r="C111" s="575">
        <v>6205550.7333333343</v>
      </c>
      <c r="D111" s="575">
        <v>978421.7333333334</v>
      </c>
      <c r="E111" s="575">
        <v>2918431.333333333</v>
      </c>
      <c r="F111" s="575">
        <v>307600.8666666667</v>
      </c>
      <c r="G111" s="575">
        <v>445667.2666666666</v>
      </c>
      <c r="H111" s="575">
        <v>104116</v>
      </c>
      <c r="I111" s="576">
        <v>45703367.799999997</v>
      </c>
      <c r="J111" s="325">
        <f t="shared" si="6"/>
        <v>0.29378990654967546</v>
      </c>
    </row>
    <row r="112" spans="1:11" ht="15.5" x14ac:dyDescent="0.35">
      <c r="A112" s="624" t="s">
        <v>1557</v>
      </c>
      <c r="B112" s="575">
        <v>35007866.866666667</v>
      </c>
      <c r="C112" s="575">
        <v>6224676.7333333343</v>
      </c>
      <c r="D112" s="575">
        <v>963608.7333333334</v>
      </c>
      <c r="E112" s="575">
        <v>2913057.3333333335</v>
      </c>
      <c r="F112" s="575">
        <v>313854.8666666667</v>
      </c>
      <c r="G112" s="575">
        <v>443747.2666666666</v>
      </c>
      <c r="H112" s="575">
        <v>104052</v>
      </c>
      <c r="I112" s="576">
        <v>45970863.799999997</v>
      </c>
      <c r="J112" s="325">
        <f t="shared" si="6"/>
        <v>0.29014414456531645</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topLeftCell="A83" workbookViewId="0">
      <selection activeCell="A102" sqref="A102"/>
    </sheetView>
  </sheetViews>
  <sheetFormatPr defaultColWidth="8.7265625" defaultRowHeight="14" x14ac:dyDescent="0.3"/>
  <cols>
    <col min="1" max="1" width="57.54296875" style="100" customWidth="1"/>
    <col min="2" max="9" width="16" style="100" customWidth="1"/>
    <col min="10" max="16384" width="8.7265625" style="100"/>
  </cols>
  <sheetData>
    <row r="1" spans="1:11" ht="28.5" customHeight="1" thickBot="1" x14ac:dyDescent="0.4">
      <c r="A1" s="255" t="s">
        <v>1166</v>
      </c>
      <c r="B1" s="307"/>
      <c r="C1" s="307"/>
      <c r="D1" s="26"/>
      <c r="E1" s="26"/>
      <c r="F1" s="307"/>
      <c r="G1" s="26"/>
      <c r="H1" s="307"/>
      <c r="I1" s="26"/>
      <c r="J1" s="26"/>
      <c r="K1" s="26"/>
    </row>
    <row r="2" spans="1:11" ht="28.5" customHeight="1" thickTop="1" x14ac:dyDescent="0.3">
      <c r="A2" s="213" t="s">
        <v>502</v>
      </c>
      <c r="B2" s="307"/>
      <c r="C2" s="307"/>
      <c r="D2" s="26"/>
      <c r="E2" s="26"/>
      <c r="F2" s="307"/>
      <c r="G2" s="26"/>
      <c r="H2" s="307"/>
      <c r="I2" s="26"/>
      <c r="J2" s="26"/>
      <c r="K2" s="26"/>
    </row>
    <row r="3" spans="1:11" s="134" customFormat="1" ht="28.5" customHeight="1" x14ac:dyDescent="0.35">
      <c r="A3" s="112" t="s">
        <v>619</v>
      </c>
      <c r="B3" s="308"/>
      <c r="C3" s="308"/>
      <c r="D3" s="237"/>
      <c r="E3" s="237"/>
      <c r="F3" s="308"/>
      <c r="G3" s="237"/>
      <c r="H3" s="308"/>
      <c r="I3" s="237"/>
      <c r="J3" s="237"/>
      <c r="K3" s="237"/>
    </row>
    <row r="4" spans="1:11" s="47" customFormat="1" ht="28.5" customHeight="1" x14ac:dyDescent="0.25">
      <c r="A4" s="213" t="s">
        <v>608</v>
      </c>
      <c r="B4" s="309"/>
      <c r="C4" s="309"/>
      <c r="D4" s="238"/>
      <c r="E4" s="238"/>
      <c r="F4" s="309"/>
      <c r="G4" s="238"/>
      <c r="H4" s="309"/>
      <c r="I4" s="238"/>
      <c r="J4" s="238"/>
      <c r="K4" s="238"/>
    </row>
    <row r="5" spans="1:11" ht="28.5" customHeight="1" x14ac:dyDescent="0.3">
      <c r="A5" s="213" t="s">
        <v>517</v>
      </c>
      <c r="B5" s="264"/>
      <c r="C5" s="251"/>
      <c r="D5" s="264"/>
      <c r="E5" s="251"/>
      <c r="F5" s="264"/>
      <c r="G5" s="251"/>
      <c r="H5" s="264"/>
      <c r="I5" s="251"/>
      <c r="J5" s="264"/>
      <c r="K5" s="251"/>
    </row>
    <row r="6" spans="1:11" ht="38.5" customHeight="1" x14ac:dyDescent="0.3">
      <c r="A6" s="213" t="s">
        <v>620</v>
      </c>
      <c r="B6" s="264"/>
      <c r="C6" s="251"/>
      <c r="D6" s="264"/>
      <c r="E6" s="251"/>
      <c r="F6" s="264"/>
      <c r="G6" s="251"/>
      <c r="H6" s="264"/>
      <c r="I6" s="251"/>
      <c r="J6" s="264"/>
      <c r="K6" s="251"/>
    </row>
    <row r="7" spans="1:11" s="112" customFormat="1" ht="30" customHeight="1" x14ac:dyDescent="0.35">
      <c r="A7" s="104" t="s">
        <v>97</v>
      </c>
      <c r="B7" s="81"/>
      <c r="C7" s="81"/>
      <c r="D7" s="81"/>
      <c r="E7" s="81"/>
      <c r="F7" s="81"/>
      <c r="G7" s="172"/>
      <c r="H7" s="172"/>
      <c r="I7" s="172"/>
      <c r="J7" s="81"/>
      <c r="K7" s="81"/>
    </row>
    <row r="8" spans="1:11" ht="15.5" x14ac:dyDescent="0.35">
      <c r="A8" s="326" t="s">
        <v>776</v>
      </c>
      <c r="B8" s="327" t="s">
        <v>283</v>
      </c>
      <c r="C8" s="327" t="s">
        <v>284</v>
      </c>
      <c r="D8" s="327" t="s">
        <v>285</v>
      </c>
      <c r="E8" s="327" t="s">
        <v>286</v>
      </c>
      <c r="F8" s="327" t="s">
        <v>287</v>
      </c>
      <c r="G8" s="327" t="s">
        <v>288</v>
      </c>
      <c r="H8" s="327" t="s">
        <v>289</v>
      </c>
      <c r="I8" s="330" t="s">
        <v>290</v>
      </c>
      <c r="J8" s="112"/>
    </row>
    <row r="9" spans="1:11" ht="15.5" x14ac:dyDescent="0.35">
      <c r="A9" s="322" t="s">
        <v>673</v>
      </c>
      <c r="B9" s="321">
        <f>('NI IE Traffic'!B21-'NI IE Traffic'!B9)/'NI IE Traffic'!B9</f>
        <v>3.0835662985098971E-2</v>
      </c>
      <c r="C9" s="321">
        <f>('NI IE Traffic'!C21-'NI IE Traffic'!C9)/'NI IE Traffic'!C9</f>
        <v>9.8952739785082386E-2</v>
      </c>
      <c r="D9" s="321">
        <f>('NI IE Traffic'!D21-'NI IE Traffic'!D9)/'NI IE Traffic'!D9</f>
        <v>-5.2675673090614147E-2</v>
      </c>
      <c r="E9" s="321">
        <f>('NI IE Traffic'!E21-'NI IE Traffic'!E9)/'NI IE Traffic'!E9</f>
        <v>4.5128041788730699E-2</v>
      </c>
      <c r="F9" s="321">
        <f>('NI IE Traffic'!F21-'NI IE Traffic'!F9)/'NI IE Traffic'!F9</f>
        <v>-1.8074305714288058E-2</v>
      </c>
      <c r="G9" s="321">
        <f>('NI IE Traffic'!G21-'NI IE Traffic'!G9)/'NI IE Traffic'!G9</f>
        <v>7.9189728919265345E-2</v>
      </c>
      <c r="H9" s="321">
        <f>('NI IE Traffic'!H21-'NI IE Traffic'!H9)/'NI IE Traffic'!H9</f>
        <v>1.8129778579140471E-2</v>
      </c>
      <c r="I9" s="329">
        <f>('NI IE Traffic'!I21-'NI IE Traffic'!I9)/'NI IE Traffic'!I9</f>
        <v>3.4851282934357325E-2</v>
      </c>
      <c r="J9" s="112"/>
    </row>
    <row r="10" spans="1:11" ht="15.5" x14ac:dyDescent="0.35">
      <c r="A10" s="322" t="s">
        <v>674</v>
      </c>
      <c r="B10" s="321">
        <f>('NI IE Traffic'!B22-'NI IE Traffic'!B10)/'NI IE Traffic'!B10</f>
        <v>2.9666575818875045E-2</v>
      </c>
      <c r="C10" s="321">
        <f>('NI IE Traffic'!C22-'NI IE Traffic'!C10)/'NI IE Traffic'!C10</f>
        <v>7.6421359675345454E-2</v>
      </c>
      <c r="D10" s="321">
        <f>('NI IE Traffic'!D22-'NI IE Traffic'!D10)/'NI IE Traffic'!D10</f>
        <v>-4.2776228343815406E-2</v>
      </c>
      <c r="E10" s="321">
        <f>('NI IE Traffic'!E22-'NI IE Traffic'!E10)/'NI IE Traffic'!E10</f>
        <v>5.02002323596916E-2</v>
      </c>
      <c r="F10" s="321">
        <f>('NI IE Traffic'!F22-'NI IE Traffic'!F10)/'NI IE Traffic'!F10</f>
        <v>-3.6375695651649269E-2</v>
      </c>
      <c r="G10" s="321">
        <f>('NI IE Traffic'!G22-'NI IE Traffic'!G10)/'NI IE Traffic'!G10</f>
        <v>7.9818271679519825E-2</v>
      </c>
      <c r="H10" s="321">
        <f>('NI IE Traffic'!H22-'NI IE Traffic'!H10)/'NI IE Traffic'!H10</f>
        <v>1.5236338716336196E-2</v>
      </c>
      <c r="I10" s="329">
        <f>('NI IE Traffic'!I22-'NI IE Traffic'!I10)/'NI IE Traffic'!I10</f>
        <v>3.2653709680885469E-2</v>
      </c>
      <c r="J10" s="112"/>
    </row>
    <row r="11" spans="1:11" ht="15.5" x14ac:dyDescent="0.35">
      <c r="A11" s="322" t="s">
        <v>675</v>
      </c>
      <c r="B11" s="321">
        <f>('NI IE Traffic'!B23-'NI IE Traffic'!B11)/'NI IE Traffic'!B11</f>
        <v>2.7155139513819281E-2</v>
      </c>
      <c r="C11" s="321">
        <f>('NI IE Traffic'!C23-'NI IE Traffic'!C11)/'NI IE Traffic'!C11</f>
        <v>6.6705370768417621E-2</v>
      </c>
      <c r="D11" s="321">
        <f>('NI IE Traffic'!D23-'NI IE Traffic'!D11)/'NI IE Traffic'!D11</f>
        <v>-3.3782904215612738E-2</v>
      </c>
      <c r="E11" s="321">
        <f>('NI IE Traffic'!E23-'NI IE Traffic'!E11)/'NI IE Traffic'!E11</f>
        <v>5.6462993780909444E-2</v>
      </c>
      <c r="F11" s="321">
        <f>('NI IE Traffic'!F23-'NI IE Traffic'!F11)/'NI IE Traffic'!F11</f>
        <v>-4.4221979981119451E-2</v>
      </c>
      <c r="G11" s="321">
        <f>('NI IE Traffic'!G23-'NI IE Traffic'!G11)/'NI IE Traffic'!G11</f>
        <v>6.6721589528653591E-2</v>
      </c>
      <c r="H11" s="321">
        <f>('NI IE Traffic'!H23-'NI IE Traffic'!H11)/'NI IE Traffic'!H11</f>
        <v>-4.188601444396832E-3</v>
      </c>
      <c r="I11" s="329">
        <f>('NI IE Traffic'!I23-'NI IE Traffic'!I11)/'NI IE Traffic'!I11</f>
        <v>3.0214878704611984E-2</v>
      </c>
      <c r="J11" s="112"/>
    </row>
    <row r="12" spans="1:11" ht="15.5" x14ac:dyDescent="0.35">
      <c r="A12" s="322" t="s">
        <v>676</v>
      </c>
      <c r="B12" s="321">
        <f>('NI IE Traffic'!B24-'NI IE Traffic'!B12)/'NI IE Traffic'!B12</f>
        <v>2.6061276370792849E-2</v>
      </c>
      <c r="C12" s="321">
        <f>('NI IE Traffic'!C24-'NI IE Traffic'!C12)/'NI IE Traffic'!C12</f>
        <v>6.4359325744429915E-2</v>
      </c>
      <c r="D12" s="321">
        <f>('NI IE Traffic'!D24-'NI IE Traffic'!D12)/'NI IE Traffic'!D12</f>
        <v>-2.7900473477036121E-2</v>
      </c>
      <c r="E12" s="321">
        <f>('NI IE Traffic'!E24-'NI IE Traffic'!E12)/'NI IE Traffic'!E12</f>
        <v>6.0854018975888768E-2</v>
      </c>
      <c r="F12" s="321">
        <f>('NI IE Traffic'!F24-'NI IE Traffic'!F12)/'NI IE Traffic'!F12</f>
        <v>-5.724086143866193E-2</v>
      </c>
      <c r="G12" s="321">
        <f>('NI IE Traffic'!G24-'NI IE Traffic'!G12)/'NI IE Traffic'!G12</f>
        <v>6.1658523054240237E-2</v>
      </c>
      <c r="H12" s="321">
        <f>('NI IE Traffic'!H24-'NI IE Traffic'!H12)/'NI IE Traffic'!H12</f>
        <v>-9.2420331554708517E-3</v>
      </c>
      <c r="I12" s="329">
        <f>('NI IE Traffic'!I24-'NI IE Traffic'!I12)/'NI IE Traffic'!I12</f>
        <v>2.9403161477212215E-2</v>
      </c>
      <c r="J12" s="112"/>
    </row>
    <row r="13" spans="1:11" ht="15.5" x14ac:dyDescent="0.35">
      <c r="A13" s="322" t="s">
        <v>677</v>
      </c>
      <c r="B13" s="321">
        <f>('NI IE Traffic'!B25-'NI IE Traffic'!B13)/'NI IE Traffic'!B13</f>
        <v>2.4312594068080885E-2</v>
      </c>
      <c r="C13" s="321">
        <f>('NI IE Traffic'!C25-'NI IE Traffic'!C13)/'NI IE Traffic'!C13</f>
        <v>6.5503297285214104E-2</v>
      </c>
      <c r="D13" s="321">
        <f>('NI IE Traffic'!D25-'NI IE Traffic'!D13)/'NI IE Traffic'!D13</f>
        <v>-2.0599615578249512E-2</v>
      </c>
      <c r="E13" s="321">
        <f>('NI IE Traffic'!E25-'NI IE Traffic'!E13)/'NI IE Traffic'!E13</f>
        <v>6.8451809880145348E-2</v>
      </c>
      <c r="F13" s="321">
        <f>('NI IE Traffic'!F25-'NI IE Traffic'!F13)/'NI IE Traffic'!F13</f>
        <v>-4.7902957229840108E-2</v>
      </c>
      <c r="G13" s="321">
        <f>('NI IE Traffic'!G25-'NI IE Traffic'!G13)/'NI IE Traffic'!G13</f>
        <v>6.1451188881841361E-2</v>
      </c>
      <c r="H13" s="321">
        <f>('NI IE Traffic'!H25-'NI IE Traffic'!H13)/'NI IE Traffic'!H13</f>
        <v>-3.5295715471673629E-2</v>
      </c>
      <c r="I13" s="329">
        <f>('NI IE Traffic'!I25-'NI IE Traffic'!I13)/'NI IE Traffic'!I13</f>
        <v>2.8666184722340209E-2</v>
      </c>
      <c r="J13" s="112"/>
    </row>
    <row r="14" spans="1:11" ht="15.5" x14ac:dyDescent="0.35">
      <c r="A14" s="322" t="s">
        <v>678</v>
      </c>
      <c r="B14" s="321">
        <f>('NI IE Traffic'!B26-'NI IE Traffic'!B14)/'NI IE Traffic'!B14</f>
        <v>2.6489938562447472E-2</v>
      </c>
      <c r="C14" s="321">
        <f>('NI IE Traffic'!C26-'NI IE Traffic'!C14)/'NI IE Traffic'!C14</f>
        <v>6.9048639094545644E-2</v>
      </c>
      <c r="D14" s="321">
        <f>('NI IE Traffic'!D26-'NI IE Traffic'!D14)/'NI IE Traffic'!D14</f>
        <v>-1.2531243249066988E-2</v>
      </c>
      <c r="E14" s="321">
        <f>('NI IE Traffic'!E26-'NI IE Traffic'!E14)/'NI IE Traffic'!E14</f>
        <v>6.8616225871752146E-2</v>
      </c>
      <c r="F14" s="321">
        <f>('NI IE Traffic'!F26-'NI IE Traffic'!F14)/'NI IE Traffic'!F14</f>
        <v>-3.5594962849983341E-2</v>
      </c>
      <c r="G14" s="321">
        <f>('NI IE Traffic'!G26-'NI IE Traffic'!G14)/'NI IE Traffic'!G14</f>
        <v>5.4824006249989087E-2</v>
      </c>
      <c r="H14" s="321">
        <f>('NI IE Traffic'!H26-'NI IE Traffic'!H14)/'NI IE Traffic'!H14</f>
        <v>-9.1242473821090304E-3</v>
      </c>
      <c r="I14" s="329">
        <f>('NI IE Traffic'!I26-'NI IE Traffic'!I14)/'NI IE Traffic'!I14</f>
        <v>3.1083547295388744E-2</v>
      </c>
      <c r="J14" s="112"/>
    </row>
    <row r="15" spans="1:11" ht="15.5" x14ac:dyDescent="0.35">
      <c r="A15" s="322" t="s">
        <v>679</v>
      </c>
      <c r="B15" s="321">
        <f>('NI IE Traffic'!B27-'NI IE Traffic'!B15)/'NI IE Traffic'!B15</f>
        <v>2.4420074663409282E-2</v>
      </c>
      <c r="C15" s="321">
        <f>('NI IE Traffic'!C27-'NI IE Traffic'!C15)/'NI IE Traffic'!C15</f>
        <v>7.007148725978414E-2</v>
      </c>
      <c r="D15" s="321">
        <f>('NI IE Traffic'!D27-'NI IE Traffic'!D15)/'NI IE Traffic'!D15</f>
        <v>-3.3709456458915553E-3</v>
      </c>
      <c r="E15" s="321">
        <f>('NI IE Traffic'!E27-'NI IE Traffic'!E15)/'NI IE Traffic'!E15</f>
        <v>6.9000545342899636E-2</v>
      </c>
      <c r="F15" s="321">
        <f>('NI IE Traffic'!F27-'NI IE Traffic'!F15)/'NI IE Traffic'!F15</f>
        <v>-2.8841503922168124E-2</v>
      </c>
      <c r="G15" s="321">
        <f>('NI IE Traffic'!G27-'NI IE Traffic'!G15)/'NI IE Traffic'!G15</f>
        <v>5.2314266400486704E-2</v>
      </c>
      <c r="H15" s="321">
        <f>('NI IE Traffic'!H27-'NI IE Traffic'!H15)/'NI IE Traffic'!H15</f>
        <v>-9.097334080897938E-3</v>
      </c>
      <c r="I15" s="329">
        <f>('NI IE Traffic'!I27-'NI IE Traffic'!I15)/'NI IE Traffic'!I15</f>
        <v>2.9751645272042632E-2</v>
      </c>
      <c r="J15" s="112"/>
    </row>
    <row r="16" spans="1:11" ht="15.5" x14ac:dyDescent="0.35">
      <c r="A16" s="322" t="s">
        <v>680</v>
      </c>
      <c r="B16" s="321">
        <f>('NI IE Traffic'!B28-'NI IE Traffic'!B16)/'NI IE Traffic'!B16</f>
        <v>1.8770382388967603E-2</v>
      </c>
      <c r="C16" s="321">
        <f>('NI IE Traffic'!C28-'NI IE Traffic'!C16)/'NI IE Traffic'!C16</f>
        <v>6.3590231415618134E-2</v>
      </c>
      <c r="D16" s="321">
        <f>('NI IE Traffic'!D28-'NI IE Traffic'!D16)/'NI IE Traffic'!D16</f>
        <v>-3.9688705749600416E-3</v>
      </c>
      <c r="E16" s="321">
        <f>('NI IE Traffic'!E28-'NI IE Traffic'!E16)/'NI IE Traffic'!E16</f>
        <v>6.4661108282099117E-2</v>
      </c>
      <c r="F16" s="321">
        <f>('NI IE Traffic'!F28-'NI IE Traffic'!F16)/'NI IE Traffic'!F16</f>
        <v>-3.0783576379966895E-2</v>
      </c>
      <c r="G16" s="321">
        <f>('NI IE Traffic'!G28-'NI IE Traffic'!G16)/'NI IE Traffic'!G16</f>
        <v>4.1132403786889239E-2</v>
      </c>
      <c r="H16" s="321">
        <f>('NI IE Traffic'!H28-'NI IE Traffic'!H16)/'NI IE Traffic'!H16</f>
        <v>-3.5697772646575893E-2</v>
      </c>
      <c r="I16" s="329">
        <f>('NI IE Traffic'!I28-'NI IE Traffic'!I16)/'NI IE Traffic'!I16</f>
        <v>2.4159566907576834E-2</v>
      </c>
      <c r="J16" s="112"/>
    </row>
    <row r="17" spans="1:10" ht="15.5" x14ac:dyDescent="0.35">
      <c r="A17" s="322" t="s">
        <v>681</v>
      </c>
      <c r="B17" s="321">
        <f>('NI IE Traffic'!B29-'NI IE Traffic'!B17)/'NI IE Traffic'!B17</f>
        <v>1.6593518585297992E-2</v>
      </c>
      <c r="C17" s="321">
        <f>('NI IE Traffic'!C29-'NI IE Traffic'!C17)/'NI IE Traffic'!C17</f>
        <v>6.0938187544190947E-2</v>
      </c>
      <c r="D17" s="321">
        <f>('NI IE Traffic'!D29-'NI IE Traffic'!D17)/'NI IE Traffic'!D17</f>
        <v>-1.0750457632344051E-3</v>
      </c>
      <c r="E17" s="321">
        <f>('NI IE Traffic'!E29-'NI IE Traffic'!E17)/'NI IE Traffic'!E17</f>
        <v>6.4093212078937437E-2</v>
      </c>
      <c r="F17" s="321">
        <f>('NI IE Traffic'!F29-'NI IE Traffic'!F17)/'NI IE Traffic'!F17</f>
        <v>-2.2622329499382227E-2</v>
      </c>
      <c r="G17" s="321">
        <f>('NI IE Traffic'!G29-'NI IE Traffic'!G17)/'NI IE Traffic'!G17</f>
        <v>3.4955370022089302E-2</v>
      </c>
      <c r="H17" s="321">
        <f>('NI IE Traffic'!H29-'NI IE Traffic'!H17)/'NI IE Traffic'!H17</f>
        <v>-2.6147853831423845E-2</v>
      </c>
      <c r="I17" s="329">
        <f>('NI IE Traffic'!I29-'NI IE Traffic'!I17)/'NI IE Traffic'!I17</f>
        <v>2.2241181293807928E-2</v>
      </c>
      <c r="J17" s="112"/>
    </row>
    <row r="18" spans="1:10" ht="15.5" x14ac:dyDescent="0.35">
      <c r="A18" s="322" t="s">
        <v>682</v>
      </c>
      <c r="B18" s="321">
        <f>('NI IE Traffic'!B30-'NI IE Traffic'!B18)/'NI IE Traffic'!B18</f>
        <v>1.3946431079912253E-2</v>
      </c>
      <c r="C18" s="321">
        <f>('NI IE Traffic'!C30-'NI IE Traffic'!C18)/'NI IE Traffic'!C18</f>
        <v>6.2927996950704987E-2</v>
      </c>
      <c r="D18" s="321">
        <f>('NI IE Traffic'!D30-'NI IE Traffic'!D18)/'NI IE Traffic'!D18</f>
        <v>8.0847196897301001E-3</v>
      </c>
      <c r="E18" s="321">
        <f>('NI IE Traffic'!E30-'NI IE Traffic'!E18)/'NI IE Traffic'!E18</f>
        <v>6.630325661901805E-2</v>
      </c>
      <c r="F18" s="321">
        <f>('NI IE Traffic'!F30-'NI IE Traffic'!F18)/'NI IE Traffic'!F18</f>
        <v>-2.1355832063499402E-2</v>
      </c>
      <c r="G18" s="321">
        <f>('NI IE Traffic'!G30-'NI IE Traffic'!G18)/'NI IE Traffic'!G18</f>
        <v>2.8991852619498232E-2</v>
      </c>
      <c r="H18" s="321">
        <f>('NI IE Traffic'!H30-'NI IE Traffic'!H18)/'NI IE Traffic'!H18</f>
        <v>-3.3335425422064087E-2</v>
      </c>
      <c r="I18" s="329">
        <f>('NI IE Traffic'!I30-'NI IE Traffic'!I18)/'NI IE Traffic'!I18</f>
        <v>2.0528384347109754E-2</v>
      </c>
      <c r="J18" s="112"/>
    </row>
    <row r="19" spans="1:10" ht="15.5" x14ac:dyDescent="0.35">
      <c r="A19" s="322" t="s">
        <v>683</v>
      </c>
      <c r="B19" s="321">
        <f>('NI IE Traffic'!B31-'NI IE Traffic'!B19)/'NI IE Traffic'!B19</f>
        <v>1.3800277122334609E-2</v>
      </c>
      <c r="C19" s="321">
        <f>('NI IE Traffic'!C31-'NI IE Traffic'!C19)/'NI IE Traffic'!C19</f>
        <v>6.3915571392606715E-2</v>
      </c>
      <c r="D19" s="321">
        <f>('NI IE Traffic'!D31-'NI IE Traffic'!D19)/'NI IE Traffic'!D19</f>
        <v>1.1729085490510197E-2</v>
      </c>
      <c r="E19" s="321">
        <f>('NI IE Traffic'!E31-'NI IE Traffic'!E19)/'NI IE Traffic'!E19</f>
        <v>6.0102186135970938E-2</v>
      </c>
      <c r="F19" s="321">
        <f>('NI IE Traffic'!F31-'NI IE Traffic'!F19)/'NI IE Traffic'!F19</f>
        <v>-1.5913587806299954E-2</v>
      </c>
      <c r="G19" s="321">
        <f>('NI IE Traffic'!G31-'NI IE Traffic'!G19)/'NI IE Traffic'!G19</f>
        <v>2.1044634893860537E-2</v>
      </c>
      <c r="H19" s="321">
        <f>('NI IE Traffic'!H31-'NI IE Traffic'!H19)/'NI IE Traffic'!H19</f>
        <v>-2.9864209665425735E-2</v>
      </c>
      <c r="I19" s="329">
        <f>('NI IE Traffic'!I31-'NI IE Traffic'!I19)/'NI IE Traffic'!I19</f>
        <v>2.0235514278877809E-2</v>
      </c>
      <c r="J19" s="112"/>
    </row>
    <row r="20" spans="1:10" ht="15.5" x14ac:dyDescent="0.35">
      <c r="A20" s="322" t="s">
        <v>684</v>
      </c>
      <c r="B20" s="321">
        <f>('NI IE Traffic'!B32-'NI IE Traffic'!B20)/'NI IE Traffic'!B20</f>
        <v>2.2308514103242971E-2</v>
      </c>
      <c r="C20" s="321">
        <f>('NI IE Traffic'!C32-'NI IE Traffic'!C20)/'NI IE Traffic'!C20</f>
        <v>7.5215006525978637E-2</v>
      </c>
      <c r="D20" s="321">
        <f>('NI IE Traffic'!D32-'NI IE Traffic'!D20)/'NI IE Traffic'!D20</f>
        <v>2.4554324052546161E-2</v>
      </c>
      <c r="E20" s="321">
        <f>('NI IE Traffic'!E32-'NI IE Traffic'!E20)/'NI IE Traffic'!E20</f>
        <v>6.6503366395478269E-2</v>
      </c>
      <c r="F20" s="321">
        <f>('NI IE Traffic'!F32-'NI IE Traffic'!F20)/'NI IE Traffic'!F20</f>
        <v>-8.3918611598134216E-4</v>
      </c>
      <c r="G20" s="321">
        <f>('NI IE Traffic'!G32-'NI IE Traffic'!G20)/'NI IE Traffic'!G20</f>
        <v>2.5847342896250465E-2</v>
      </c>
      <c r="H20" s="321">
        <f>('NI IE Traffic'!H32-'NI IE Traffic'!H20)/'NI IE Traffic'!H20</f>
        <v>-2.0026105600089706E-2</v>
      </c>
      <c r="I20" s="329">
        <f>('NI IE Traffic'!I32-'NI IE Traffic'!I20)/'NI IE Traffic'!I20</f>
        <v>2.8979187483568331E-2</v>
      </c>
      <c r="J20" s="112"/>
    </row>
    <row r="21" spans="1:10" ht="15.5" x14ac:dyDescent="0.35">
      <c r="A21" s="322" t="s">
        <v>685</v>
      </c>
      <c r="B21" s="321">
        <f>('NI IE Traffic'!B33-'NI IE Traffic'!B21)/'NI IE Traffic'!B21</f>
        <v>2.4597707875888698E-2</v>
      </c>
      <c r="C21" s="321">
        <f>('NI IE Traffic'!C33-'NI IE Traffic'!C21)/'NI IE Traffic'!C21</f>
        <v>7.9423206626002371E-2</v>
      </c>
      <c r="D21" s="321">
        <f>('NI IE Traffic'!D33-'NI IE Traffic'!D21)/'NI IE Traffic'!D21</f>
        <v>2.720330877493524E-2</v>
      </c>
      <c r="E21" s="321">
        <f>('NI IE Traffic'!E33-'NI IE Traffic'!E21)/'NI IE Traffic'!E21</f>
        <v>6.6009522991648584E-2</v>
      </c>
      <c r="F21" s="321">
        <f>('NI IE Traffic'!F33-'NI IE Traffic'!F21)/'NI IE Traffic'!F21</f>
        <v>1.6196243796962894E-2</v>
      </c>
      <c r="G21" s="321">
        <f>('NI IE Traffic'!G33-'NI IE Traffic'!G21)/'NI IE Traffic'!G21</f>
        <v>2.2037855326770037E-2</v>
      </c>
      <c r="H21" s="321">
        <f>('NI IE Traffic'!H33-'NI IE Traffic'!H21)/'NI IE Traffic'!H21</f>
        <v>-1.6944397688380183E-2</v>
      </c>
      <c r="I21" s="329">
        <f>('NI IE Traffic'!I33-'NI IE Traffic'!I21)/'NI IE Traffic'!I21</f>
        <v>3.1344876894236269E-2</v>
      </c>
      <c r="J21" s="112"/>
    </row>
    <row r="22" spans="1:10" ht="15.5" x14ac:dyDescent="0.35">
      <c r="A22" s="322" t="s">
        <v>686</v>
      </c>
      <c r="B22" s="321">
        <f>('NI IE Traffic'!B34-'NI IE Traffic'!B22)/'NI IE Traffic'!B22</f>
        <v>2.8669418582157245E-2</v>
      </c>
      <c r="C22" s="321">
        <f>('NI IE Traffic'!C34-'NI IE Traffic'!C22)/'NI IE Traffic'!C22</f>
        <v>8.1450913810609399E-2</v>
      </c>
      <c r="D22" s="321">
        <f>('NI IE Traffic'!D34-'NI IE Traffic'!D22)/'NI IE Traffic'!D22</f>
        <v>2.7629873160411114E-2</v>
      </c>
      <c r="E22" s="321">
        <f>('NI IE Traffic'!E34-'NI IE Traffic'!E22)/'NI IE Traffic'!E22</f>
        <v>6.2792550938281025E-2</v>
      </c>
      <c r="F22" s="321">
        <f>('NI IE Traffic'!F34-'NI IE Traffic'!F22)/'NI IE Traffic'!F22</f>
        <v>2.5804546059637914E-2</v>
      </c>
      <c r="G22" s="321">
        <f>('NI IE Traffic'!G34-'NI IE Traffic'!G22)/'NI IE Traffic'!G22</f>
        <v>2.1954065665941758E-2</v>
      </c>
      <c r="H22" s="321">
        <f>('NI IE Traffic'!H34-'NI IE Traffic'!H22)/'NI IE Traffic'!H22</f>
        <v>-1.8196942913590516E-2</v>
      </c>
      <c r="I22" s="329">
        <f>('NI IE Traffic'!I34-'NI IE Traffic'!I22)/'NI IE Traffic'!I22</f>
        <v>3.4758965369636165E-2</v>
      </c>
      <c r="J22" s="112"/>
    </row>
    <row r="23" spans="1:10" ht="15.5" x14ac:dyDescent="0.35">
      <c r="A23" s="322" t="s">
        <v>687</v>
      </c>
      <c r="B23" s="321">
        <f>('NI IE Traffic'!B35-'NI IE Traffic'!B23)/'NI IE Traffic'!B23</f>
        <v>2.8503798011200784E-2</v>
      </c>
      <c r="C23" s="321">
        <f>('NI IE Traffic'!C35-'NI IE Traffic'!C23)/'NI IE Traffic'!C23</f>
        <v>8.8285375797460333E-2</v>
      </c>
      <c r="D23" s="321">
        <f>('NI IE Traffic'!D35-'NI IE Traffic'!D23)/'NI IE Traffic'!D23</f>
        <v>2.9684729624249818E-2</v>
      </c>
      <c r="E23" s="321">
        <f>('NI IE Traffic'!E35-'NI IE Traffic'!E23)/'NI IE Traffic'!E23</f>
        <v>6.0856054710849553E-2</v>
      </c>
      <c r="F23" s="321">
        <f>('NI IE Traffic'!F35-'NI IE Traffic'!F23)/'NI IE Traffic'!F23</f>
        <v>3.162890309247423E-2</v>
      </c>
      <c r="G23" s="321">
        <f>('NI IE Traffic'!G35-'NI IE Traffic'!G23)/'NI IE Traffic'!G23</f>
        <v>1.8943225936303303E-2</v>
      </c>
      <c r="H23" s="321">
        <f>('NI IE Traffic'!H35-'NI IE Traffic'!H23)/'NI IE Traffic'!H23</f>
        <v>-2.6342655487584306E-2</v>
      </c>
      <c r="I23" s="329">
        <f>('NI IE Traffic'!I35-'NI IE Traffic'!I23)/'NI IE Traffic'!I23</f>
        <v>3.5143414457625595E-2</v>
      </c>
      <c r="J23" s="112"/>
    </row>
    <row r="24" spans="1:10" ht="15.5" x14ac:dyDescent="0.35">
      <c r="A24" s="322" t="s">
        <v>688</v>
      </c>
      <c r="B24" s="321">
        <f>('NI IE Traffic'!B36-'NI IE Traffic'!B24)/'NI IE Traffic'!B24</f>
        <v>2.9814864246660383E-2</v>
      </c>
      <c r="C24" s="321">
        <f>('NI IE Traffic'!C36-'NI IE Traffic'!C24)/'NI IE Traffic'!C24</f>
        <v>9.4114223690257792E-2</v>
      </c>
      <c r="D24" s="321">
        <f>('NI IE Traffic'!D36-'NI IE Traffic'!D24)/'NI IE Traffic'!D24</f>
        <v>4.0570855163177003E-2</v>
      </c>
      <c r="E24" s="321">
        <f>('NI IE Traffic'!E36-'NI IE Traffic'!E24)/'NI IE Traffic'!E24</f>
        <v>6.0292436001036794E-2</v>
      </c>
      <c r="F24" s="321">
        <f>('NI IE Traffic'!F36-'NI IE Traffic'!F24)/'NI IE Traffic'!F24</f>
        <v>4.4927451046249955E-2</v>
      </c>
      <c r="G24" s="321">
        <f>('NI IE Traffic'!G36-'NI IE Traffic'!G24)/'NI IE Traffic'!G24</f>
        <v>2.4613885557082448E-2</v>
      </c>
      <c r="H24" s="321">
        <f>('NI IE Traffic'!H36-'NI IE Traffic'!H24)/'NI IE Traffic'!H24</f>
        <v>-1.164922527784538E-2</v>
      </c>
      <c r="I24" s="329">
        <f>('NI IE Traffic'!I36-'NI IE Traffic'!I24)/'NI IE Traffic'!I24</f>
        <v>3.7131036813821801E-2</v>
      </c>
      <c r="J24" s="112"/>
    </row>
    <row r="25" spans="1:10" ht="15.5" x14ac:dyDescent="0.35">
      <c r="A25" s="322" t="s">
        <v>689</v>
      </c>
      <c r="B25" s="321">
        <f>('NI IE Traffic'!B37-'NI IE Traffic'!B25)/'NI IE Traffic'!B25</f>
        <v>3.0061103546602148E-2</v>
      </c>
      <c r="C25" s="321">
        <f>('NI IE Traffic'!C37-'NI IE Traffic'!C25)/'NI IE Traffic'!C25</f>
        <v>9.6021011656668404E-2</v>
      </c>
      <c r="D25" s="321">
        <f>('NI IE Traffic'!D37-'NI IE Traffic'!D25)/'NI IE Traffic'!D25</f>
        <v>4.0024183921612728E-2</v>
      </c>
      <c r="E25" s="321">
        <f>('NI IE Traffic'!E37-'NI IE Traffic'!E25)/'NI IE Traffic'!E25</f>
        <v>5.1240631099152299E-2</v>
      </c>
      <c r="F25" s="321">
        <f>('NI IE Traffic'!F37-'NI IE Traffic'!F25)/'NI IE Traffic'!F25</f>
        <v>4.2541733979536887E-2</v>
      </c>
      <c r="G25" s="321">
        <f>('NI IE Traffic'!G37-'NI IE Traffic'!G25)/'NI IE Traffic'!G25</f>
        <v>1.7839661470120737E-2</v>
      </c>
      <c r="H25" s="321">
        <f>('NI IE Traffic'!H37-'NI IE Traffic'!H25)/'NI IE Traffic'!H25</f>
        <v>-1.3753211264379102E-2</v>
      </c>
      <c r="I25" s="329">
        <f>('NI IE Traffic'!I37-'NI IE Traffic'!I25)/'NI IE Traffic'!I25</f>
        <v>3.6914641766700063E-2</v>
      </c>
      <c r="J25" s="112"/>
    </row>
    <row r="26" spans="1:10" ht="15.5" x14ac:dyDescent="0.35">
      <c r="A26" s="322" t="s">
        <v>690</v>
      </c>
      <c r="B26" s="321">
        <f>('NI IE Traffic'!B38-'NI IE Traffic'!B26)/'NI IE Traffic'!B26</f>
        <v>2.9660061762208045E-2</v>
      </c>
      <c r="C26" s="321">
        <f>('NI IE Traffic'!C38-'NI IE Traffic'!C26)/'NI IE Traffic'!C26</f>
        <v>9.6533753201406489E-2</v>
      </c>
      <c r="D26" s="321">
        <f>('NI IE Traffic'!D38-'NI IE Traffic'!D26)/'NI IE Traffic'!D26</f>
        <v>3.7702852146182138E-2</v>
      </c>
      <c r="E26" s="321">
        <f>('NI IE Traffic'!E38-'NI IE Traffic'!E26)/'NI IE Traffic'!E26</f>
        <v>4.322429556370961E-2</v>
      </c>
      <c r="F26" s="321">
        <f>('NI IE Traffic'!F38-'NI IE Traffic'!F26)/'NI IE Traffic'!F26</f>
        <v>4.1084838329299322E-2</v>
      </c>
      <c r="G26" s="321">
        <f>('NI IE Traffic'!G38-'NI IE Traffic'!G26)/'NI IE Traffic'!G26</f>
        <v>1.6842066548624211E-2</v>
      </c>
      <c r="H26" s="321">
        <f>('NI IE Traffic'!H38-'NI IE Traffic'!H26)/'NI IE Traffic'!H26</f>
        <v>-1.0144000524831069E-2</v>
      </c>
      <c r="I26" s="329">
        <f>('NI IE Traffic'!I38-'NI IE Traffic'!I26)/'NI IE Traffic'!I26</f>
        <v>3.6124146176614365E-2</v>
      </c>
      <c r="J26" s="112"/>
    </row>
    <row r="27" spans="1:10" ht="15.5" x14ac:dyDescent="0.35">
      <c r="A27" s="322" t="s">
        <v>691</v>
      </c>
      <c r="B27" s="321">
        <f>('NI IE Traffic'!B39-'NI IE Traffic'!B27)/'NI IE Traffic'!B27</f>
        <v>3.0160909306260034E-2</v>
      </c>
      <c r="C27" s="321">
        <f>('NI IE Traffic'!C39-'NI IE Traffic'!C27)/'NI IE Traffic'!C27</f>
        <v>0.10591128212856916</v>
      </c>
      <c r="D27" s="321">
        <f>('NI IE Traffic'!D39-'NI IE Traffic'!D27)/'NI IE Traffic'!D27</f>
        <v>4.6295659846009425E-2</v>
      </c>
      <c r="E27" s="321">
        <f>('NI IE Traffic'!E39-'NI IE Traffic'!E27)/'NI IE Traffic'!E27</f>
        <v>5.2769546970489391E-2</v>
      </c>
      <c r="F27" s="321">
        <f>('NI IE Traffic'!F39-'NI IE Traffic'!F27)/'NI IE Traffic'!F27</f>
        <v>4.3679799586317153E-2</v>
      </c>
      <c r="G27" s="321">
        <f>('NI IE Traffic'!G39-'NI IE Traffic'!G27)/'NI IE Traffic'!G27</f>
        <v>1.7675102570543416E-2</v>
      </c>
      <c r="H27" s="321">
        <f>('NI IE Traffic'!H39-'NI IE Traffic'!H27)/'NI IE Traffic'!H27</f>
        <v>-1.6035354566767687E-2</v>
      </c>
      <c r="I27" s="329">
        <f>('NI IE Traffic'!I39-'NI IE Traffic'!I27)/'NI IE Traffic'!I27</f>
        <v>3.8104124614388543E-2</v>
      </c>
      <c r="J27" s="112"/>
    </row>
    <row r="28" spans="1:10" ht="15.5" x14ac:dyDescent="0.35">
      <c r="A28" s="322" t="s">
        <v>692</v>
      </c>
      <c r="B28" s="321">
        <f>('NI IE Traffic'!B40-'NI IE Traffic'!B28)/'NI IE Traffic'!B28</f>
        <v>3.7368354298562792E-2</v>
      </c>
      <c r="C28" s="321">
        <f>('NI IE Traffic'!C40-'NI IE Traffic'!C28)/'NI IE Traffic'!C28</f>
        <v>0.11824819590705285</v>
      </c>
      <c r="D28" s="321">
        <f>('NI IE Traffic'!D40-'NI IE Traffic'!D28)/'NI IE Traffic'!D28</f>
        <v>5.2916076012904906E-2</v>
      </c>
      <c r="E28" s="321">
        <f>('NI IE Traffic'!E40-'NI IE Traffic'!E28)/'NI IE Traffic'!E28</f>
        <v>5.9866874522681822E-2</v>
      </c>
      <c r="F28" s="321">
        <f>('NI IE Traffic'!F40-'NI IE Traffic'!F28)/'NI IE Traffic'!F28</f>
        <v>5.4987750253656362E-2</v>
      </c>
      <c r="G28" s="321">
        <f>('NI IE Traffic'!G40-'NI IE Traffic'!G28)/'NI IE Traffic'!G28</f>
        <v>2.2001912070929972E-2</v>
      </c>
      <c r="H28" s="321">
        <f>('NI IE Traffic'!H40-'NI IE Traffic'!H28)/'NI IE Traffic'!H28</f>
        <v>-2.1127168826866535E-2</v>
      </c>
      <c r="I28" s="329">
        <f>('NI IE Traffic'!I40-'NI IE Traffic'!I28)/'NI IE Traffic'!I28</f>
        <v>4.5713415400487227E-2</v>
      </c>
      <c r="J28" s="112"/>
    </row>
    <row r="29" spans="1:10" ht="15.5" x14ac:dyDescent="0.35">
      <c r="A29" s="322" t="s">
        <v>693</v>
      </c>
      <c r="B29" s="321">
        <f>('NI IE Traffic'!B41-'NI IE Traffic'!B29)/'NI IE Traffic'!B29</f>
        <v>4.4190740472408015E-2</v>
      </c>
      <c r="C29" s="321">
        <f>('NI IE Traffic'!C41-'NI IE Traffic'!C29)/'NI IE Traffic'!C29</f>
        <v>0.12582915466420877</v>
      </c>
      <c r="D29" s="321">
        <f>('NI IE Traffic'!D41-'NI IE Traffic'!D29)/'NI IE Traffic'!D29</f>
        <v>6.0614845312074346E-2</v>
      </c>
      <c r="E29" s="321">
        <f>('NI IE Traffic'!E41-'NI IE Traffic'!E29)/'NI IE Traffic'!E29</f>
        <v>6.4888725337512387E-2</v>
      </c>
      <c r="F29" s="321">
        <f>('NI IE Traffic'!F41-'NI IE Traffic'!F29)/'NI IE Traffic'!F29</f>
        <v>6.2855047806582104E-2</v>
      </c>
      <c r="G29" s="321">
        <f>('NI IE Traffic'!G41-'NI IE Traffic'!G29)/'NI IE Traffic'!G29</f>
        <v>2.5582259338911301E-2</v>
      </c>
      <c r="H29" s="321">
        <f>('NI IE Traffic'!H41-'NI IE Traffic'!H29)/'NI IE Traffic'!H29</f>
        <v>-3.1301388354836333E-2</v>
      </c>
      <c r="I29" s="329">
        <f>('NI IE Traffic'!I41-'NI IE Traffic'!I29)/'NI IE Traffic'!I29</f>
        <v>5.2458610047514689E-2</v>
      </c>
      <c r="J29" s="112"/>
    </row>
    <row r="30" spans="1:10" ht="15.5" x14ac:dyDescent="0.35">
      <c r="A30" s="322" t="s">
        <v>694</v>
      </c>
      <c r="B30" s="321">
        <f>('NI IE Traffic'!B42-'NI IE Traffic'!B30)/'NI IE Traffic'!B30</f>
        <v>5.3816187092073725E-2</v>
      </c>
      <c r="C30" s="321">
        <f>('NI IE Traffic'!C42-'NI IE Traffic'!C30)/'NI IE Traffic'!C30</f>
        <v>0.13606111122592141</v>
      </c>
      <c r="D30" s="321">
        <f>('NI IE Traffic'!D42-'NI IE Traffic'!D30)/'NI IE Traffic'!D30</f>
        <v>7.1528017347592524E-2</v>
      </c>
      <c r="E30" s="321">
        <f>('NI IE Traffic'!E42-'NI IE Traffic'!E30)/'NI IE Traffic'!E30</f>
        <v>7.256030904619834E-2</v>
      </c>
      <c r="F30" s="321">
        <f>('NI IE Traffic'!F42-'NI IE Traffic'!F30)/'NI IE Traffic'!F30</f>
        <v>6.9080940701197524E-2</v>
      </c>
      <c r="G30" s="321">
        <f>('NI IE Traffic'!G42-'NI IE Traffic'!G30)/'NI IE Traffic'!G30</f>
        <v>3.8010285660363512E-2</v>
      </c>
      <c r="H30" s="321">
        <f>('NI IE Traffic'!H42-'NI IE Traffic'!H30)/'NI IE Traffic'!H30</f>
        <v>-2.7787834902244749E-2</v>
      </c>
      <c r="I30" s="329">
        <f>('NI IE Traffic'!I42-'NI IE Traffic'!I30)/'NI IE Traffic'!I30</f>
        <v>6.2088072968543323E-2</v>
      </c>
      <c r="J30" s="112"/>
    </row>
    <row r="31" spans="1:10" ht="15.5" x14ac:dyDescent="0.35">
      <c r="A31" s="322" t="s">
        <v>695</v>
      </c>
      <c r="B31" s="321">
        <f>('NI IE Traffic'!B43-'NI IE Traffic'!B31)/'NI IE Traffic'!B31</f>
        <v>5.5661991867481948E-2</v>
      </c>
      <c r="C31" s="321">
        <f>('NI IE Traffic'!C43-'NI IE Traffic'!C31)/'NI IE Traffic'!C31</f>
        <v>0.13929934919505405</v>
      </c>
      <c r="D31" s="321">
        <f>('NI IE Traffic'!D43-'NI IE Traffic'!D31)/'NI IE Traffic'!D31</f>
        <v>7.1323568553423061E-2</v>
      </c>
      <c r="E31" s="321">
        <f>('NI IE Traffic'!E43-'NI IE Traffic'!E31)/'NI IE Traffic'!E31</f>
        <v>7.431435346339621E-2</v>
      </c>
      <c r="F31" s="321">
        <f>('NI IE Traffic'!F43-'NI IE Traffic'!F31)/'NI IE Traffic'!F31</f>
        <v>7.183908045977011E-2</v>
      </c>
      <c r="G31" s="321">
        <f>('NI IE Traffic'!G43-'NI IE Traffic'!G31)/'NI IE Traffic'!G31</f>
        <v>4.7682607679930281E-2</v>
      </c>
      <c r="H31" s="321">
        <f>('NI IE Traffic'!H43-'NI IE Traffic'!H31)/'NI IE Traffic'!H31</f>
        <v>-3.1267473604578495E-2</v>
      </c>
      <c r="I31" s="329">
        <f>('NI IE Traffic'!I43-'NI IE Traffic'!I31)/'NI IE Traffic'!I31</f>
        <v>6.4096923494041586E-2</v>
      </c>
      <c r="J31" s="112"/>
    </row>
    <row r="32" spans="1:10" ht="15.5" x14ac:dyDescent="0.35">
      <c r="A32" s="322" t="s">
        <v>696</v>
      </c>
      <c r="B32" s="321">
        <f>('NI IE Traffic'!B44-'NI IE Traffic'!B32)/'NI IE Traffic'!B32</f>
        <v>5.2591679325083157E-2</v>
      </c>
      <c r="C32" s="321">
        <f>('NI IE Traffic'!C44-'NI IE Traffic'!C32)/'NI IE Traffic'!C32</f>
        <v>0.14040913414988485</v>
      </c>
      <c r="D32" s="321">
        <f>('NI IE Traffic'!D44-'NI IE Traffic'!D32)/'NI IE Traffic'!D32</f>
        <v>7.2460458178399814E-2</v>
      </c>
      <c r="E32" s="321">
        <f>('NI IE Traffic'!E44-'NI IE Traffic'!E32)/'NI IE Traffic'!E32</f>
        <v>7.8474386816018732E-2</v>
      </c>
      <c r="F32" s="321">
        <f>('NI IE Traffic'!F44-'NI IE Traffic'!F32)/'NI IE Traffic'!F32</f>
        <v>6.9104591397585027E-2</v>
      </c>
      <c r="G32" s="321">
        <f>('NI IE Traffic'!G44-'NI IE Traffic'!G32)/'NI IE Traffic'!G32</f>
        <v>5.2932062820757755E-2</v>
      </c>
      <c r="H32" s="321">
        <f>('NI IE Traffic'!H44-'NI IE Traffic'!H32)/'NI IE Traffic'!H32</f>
        <v>-3.9222918972089023E-2</v>
      </c>
      <c r="I32" s="329">
        <f>('NI IE Traffic'!I44-'NI IE Traffic'!I32)/'NI IE Traffic'!I32</f>
        <v>6.1997770267589389E-2</v>
      </c>
      <c r="J32" s="112"/>
    </row>
    <row r="33" spans="1:10" ht="15.5" x14ac:dyDescent="0.35">
      <c r="A33" s="322" t="s">
        <v>697</v>
      </c>
      <c r="B33" s="321">
        <f>('NI IE Traffic'!B45-'NI IE Traffic'!B33)/'NI IE Traffic'!B33</f>
        <v>4.7878611213646248E-2</v>
      </c>
      <c r="C33" s="321">
        <f>('NI IE Traffic'!C45-'NI IE Traffic'!C33)/'NI IE Traffic'!C33</f>
        <v>0.13601558358271573</v>
      </c>
      <c r="D33" s="321">
        <f>('NI IE Traffic'!D45-'NI IE Traffic'!D33)/'NI IE Traffic'!D33</f>
        <v>6.563172191449243E-2</v>
      </c>
      <c r="E33" s="321">
        <f>('NI IE Traffic'!E45-'NI IE Traffic'!E33)/'NI IE Traffic'!E33</f>
        <v>7.1049686674711454E-2</v>
      </c>
      <c r="F33" s="321">
        <f>('NI IE Traffic'!F45-'NI IE Traffic'!F33)/'NI IE Traffic'!F33</f>
        <v>6.2319626290130603E-2</v>
      </c>
      <c r="G33" s="321">
        <f>('NI IE Traffic'!G45-'NI IE Traffic'!G33)/'NI IE Traffic'!G33</f>
        <v>5.1548031615152534E-2</v>
      </c>
      <c r="H33" s="321">
        <f>('NI IE Traffic'!H45-'NI IE Traffic'!H33)/'NI IE Traffic'!H33</f>
        <v>-5.4868851256043766E-2</v>
      </c>
      <c r="I33" s="329">
        <f>('NI IE Traffic'!I45-'NI IE Traffic'!I33)/'NI IE Traffic'!I33</f>
        <v>5.7134447569774309E-2</v>
      </c>
      <c r="J33" s="112"/>
    </row>
    <row r="34" spans="1:10" ht="15.5" x14ac:dyDescent="0.35">
      <c r="A34" s="322" t="s">
        <v>698</v>
      </c>
      <c r="B34" s="321">
        <f>('NI IE Traffic'!B46-'NI IE Traffic'!B34)/'NI IE Traffic'!B34</f>
        <v>4.2299519884098122E-2</v>
      </c>
      <c r="C34" s="321">
        <f>('NI IE Traffic'!C46-'NI IE Traffic'!C34)/'NI IE Traffic'!C34</f>
        <v>0.13954263707076037</v>
      </c>
      <c r="D34" s="321">
        <f>('NI IE Traffic'!D46-'NI IE Traffic'!D34)/'NI IE Traffic'!D34</f>
        <v>6.7313854454403341E-2</v>
      </c>
      <c r="E34" s="321">
        <f>('NI IE Traffic'!E46-'NI IE Traffic'!E34)/'NI IE Traffic'!E34</f>
        <v>7.3739390519796541E-2</v>
      </c>
      <c r="F34" s="321">
        <f>('NI IE Traffic'!F46-'NI IE Traffic'!F34)/'NI IE Traffic'!F34</f>
        <v>5.684606244449221E-2</v>
      </c>
      <c r="G34" s="321">
        <f>('NI IE Traffic'!G46-'NI IE Traffic'!G34)/'NI IE Traffic'!G34</f>
        <v>4.6934120175015179E-2</v>
      </c>
      <c r="H34" s="321">
        <f>('NI IE Traffic'!H46-'NI IE Traffic'!H34)/'NI IE Traffic'!H34</f>
        <v>-6.3411434995845076E-2</v>
      </c>
      <c r="I34" s="329">
        <f>('NI IE Traffic'!I46-'NI IE Traffic'!I34)/'NI IE Traffic'!I34</f>
        <v>5.3032392181815338E-2</v>
      </c>
      <c r="J34" s="112"/>
    </row>
    <row r="35" spans="1:10" ht="15.5" x14ac:dyDescent="0.35">
      <c r="A35" s="322" t="s">
        <v>699</v>
      </c>
      <c r="B35" s="321">
        <f>('NI IE Traffic'!B47-'NI IE Traffic'!B35)/'NI IE Traffic'!B35</f>
        <v>4.6393673561072407E-2</v>
      </c>
      <c r="C35" s="321">
        <f>('NI IE Traffic'!C47-'NI IE Traffic'!C35)/'NI IE Traffic'!C35</f>
        <v>0.13392942394414017</v>
      </c>
      <c r="D35" s="321">
        <f>('NI IE Traffic'!D47-'NI IE Traffic'!D35)/'NI IE Traffic'!D35</f>
        <v>5.9166467532415376E-2</v>
      </c>
      <c r="E35" s="321">
        <f>('NI IE Traffic'!E47-'NI IE Traffic'!E35)/'NI IE Traffic'!E35</f>
        <v>6.7926488666018858E-2</v>
      </c>
      <c r="F35" s="321">
        <f>('NI IE Traffic'!F47-'NI IE Traffic'!F35)/'NI IE Traffic'!F35</f>
        <v>5.9084869119886266E-2</v>
      </c>
      <c r="G35" s="321">
        <f>('NI IE Traffic'!G47-'NI IE Traffic'!G35)/'NI IE Traffic'!G35</f>
        <v>5.7995347688788973E-2</v>
      </c>
      <c r="H35" s="321">
        <f>('NI IE Traffic'!H47-'NI IE Traffic'!H35)/'NI IE Traffic'!H35</f>
        <v>-3.6360033685044833E-2</v>
      </c>
      <c r="I35" s="329">
        <f>('NI IE Traffic'!I47-'NI IE Traffic'!I35)/'NI IE Traffic'!I35</f>
        <v>5.5611042087033581E-2</v>
      </c>
      <c r="J35" s="112"/>
    </row>
    <row r="36" spans="1:10" ht="15.5" x14ac:dyDescent="0.35">
      <c r="A36" s="322" t="s">
        <v>700</v>
      </c>
      <c r="B36" s="321">
        <f>('NI IE Traffic'!B48-'NI IE Traffic'!B36)/'NI IE Traffic'!B36</f>
        <v>4.4772451130170789E-2</v>
      </c>
      <c r="C36" s="321">
        <f>('NI IE Traffic'!C48-'NI IE Traffic'!C36)/'NI IE Traffic'!C36</f>
        <v>0.13656072749549811</v>
      </c>
      <c r="D36" s="321">
        <f>('NI IE Traffic'!D48-'NI IE Traffic'!D36)/'NI IE Traffic'!D36</f>
        <v>5.9117648523851984E-2</v>
      </c>
      <c r="E36" s="321">
        <f>('NI IE Traffic'!E48-'NI IE Traffic'!E36)/'NI IE Traffic'!E36</f>
        <v>7.4244776698279211E-2</v>
      </c>
      <c r="F36" s="321">
        <f>('NI IE Traffic'!F48-'NI IE Traffic'!F36)/'NI IE Traffic'!F36</f>
        <v>6.8533660124153725E-2</v>
      </c>
      <c r="G36" s="321">
        <f>('NI IE Traffic'!G48-'NI IE Traffic'!G36)/'NI IE Traffic'!G36</f>
        <v>5.7587300274699008E-2</v>
      </c>
      <c r="H36" s="321">
        <f>('NI IE Traffic'!H48-'NI IE Traffic'!H36)/'NI IE Traffic'!H36</f>
        <v>-3.891770770064186E-2</v>
      </c>
      <c r="I36" s="329">
        <f>('NI IE Traffic'!I48-'NI IE Traffic'!I36)/'NI IE Traffic'!I36</f>
        <v>5.4992297611893601E-2</v>
      </c>
      <c r="J36" s="112"/>
    </row>
    <row r="37" spans="1:10" ht="15.5" x14ac:dyDescent="0.35">
      <c r="A37" s="322" t="s">
        <v>701</v>
      </c>
      <c r="B37" s="321">
        <f>('NI IE Traffic'!B49-'NI IE Traffic'!B37)/'NI IE Traffic'!B37</f>
        <v>4.6505899577019047E-2</v>
      </c>
      <c r="C37" s="321">
        <f>('NI IE Traffic'!C49-'NI IE Traffic'!C37)/'NI IE Traffic'!C37</f>
        <v>0.14109958085233848</v>
      </c>
      <c r="D37" s="321">
        <f>('NI IE Traffic'!D49-'NI IE Traffic'!D37)/'NI IE Traffic'!D37</f>
        <v>5.7455517285165549E-2</v>
      </c>
      <c r="E37" s="321">
        <f>('NI IE Traffic'!E49-'NI IE Traffic'!E37)/'NI IE Traffic'!E37</f>
        <v>7.8309662285587167E-2</v>
      </c>
      <c r="F37" s="321">
        <f>('NI IE Traffic'!F49-'NI IE Traffic'!F37)/'NI IE Traffic'!F37</f>
        <v>9.3832084054071369E-2</v>
      </c>
      <c r="G37" s="321">
        <f>('NI IE Traffic'!G49-'NI IE Traffic'!G37)/'NI IE Traffic'!G37</f>
        <v>6.0332234503264172E-2</v>
      </c>
      <c r="H37" s="321">
        <f>('NI IE Traffic'!H49-'NI IE Traffic'!H37)/'NI IE Traffic'!H37</f>
        <v>-4.0084615703679126E-2</v>
      </c>
      <c r="I37" s="329">
        <f>('NI IE Traffic'!I49-'NI IE Traffic'!I37)/'NI IE Traffic'!I37</f>
        <v>5.7228617876601245E-2</v>
      </c>
      <c r="J37" s="112"/>
    </row>
    <row r="38" spans="1:10" ht="15.5" x14ac:dyDescent="0.35">
      <c r="A38" s="322" t="s">
        <v>702</v>
      </c>
      <c r="B38" s="321">
        <f>('NI IE Traffic'!B50-'NI IE Traffic'!B38)/'NI IE Traffic'!B38</f>
        <v>4.319024656126895E-2</v>
      </c>
      <c r="C38" s="321">
        <f>('NI IE Traffic'!C50-'NI IE Traffic'!C38)/'NI IE Traffic'!C38</f>
        <v>0.14535463019629463</v>
      </c>
      <c r="D38" s="321">
        <f>('NI IE Traffic'!D50-'NI IE Traffic'!D38)/'NI IE Traffic'!D38</f>
        <v>5.8797987558551638E-2</v>
      </c>
      <c r="E38" s="321">
        <f>('NI IE Traffic'!E50-'NI IE Traffic'!E38)/'NI IE Traffic'!E38</f>
        <v>8.6848265509806261E-2</v>
      </c>
      <c r="F38" s="321">
        <f>('NI IE Traffic'!F50-'NI IE Traffic'!F38)/'NI IE Traffic'!F38</f>
        <v>0.11249279682066567</v>
      </c>
      <c r="G38" s="321">
        <f>('NI IE Traffic'!G50-'NI IE Traffic'!G38)/'NI IE Traffic'!G38</f>
        <v>6.2968752018394844E-2</v>
      </c>
      <c r="H38" s="321">
        <f>('NI IE Traffic'!H50-'NI IE Traffic'!H38)/'NI IE Traffic'!H38</f>
        <v>-5.4213922970498811E-2</v>
      </c>
      <c r="I38" s="329">
        <f>('NI IE Traffic'!I50-'NI IE Traffic'!I38)/'NI IE Traffic'!I38</f>
        <v>5.5571923420521363E-2</v>
      </c>
      <c r="J38" s="112"/>
    </row>
    <row r="39" spans="1:10" ht="15.5" x14ac:dyDescent="0.35">
      <c r="A39" s="322" t="s">
        <v>703</v>
      </c>
      <c r="B39" s="321">
        <f>('NI IE Traffic'!B51-'NI IE Traffic'!B39)/'NI IE Traffic'!B39</f>
        <v>4.1834049783099181E-2</v>
      </c>
      <c r="C39" s="321">
        <f>('NI IE Traffic'!C51-'NI IE Traffic'!C39)/'NI IE Traffic'!C39</f>
        <v>0.14386046218520493</v>
      </c>
      <c r="D39" s="321">
        <f>('NI IE Traffic'!D51-'NI IE Traffic'!D39)/'NI IE Traffic'!D39</f>
        <v>4.3254914150065549E-2</v>
      </c>
      <c r="E39" s="321">
        <f>('NI IE Traffic'!E51-'NI IE Traffic'!E39)/'NI IE Traffic'!E39</f>
        <v>7.4317783518208988E-2</v>
      </c>
      <c r="F39" s="321">
        <f>('NI IE Traffic'!F51-'NI IE Traffic'!F39)/'NI IE Traffic'!F39</f>
        <v>0.13731992625316325</v>
      </c>
      <c r="G39" s="321">
        <f>('NI IE Traffic'!G51-'NI IE Traffic'!G39)/'NI IE Traffic'!G39</f>
        <v>5.7262085048504746E-2</v>
      </c>
      <c r="H39" s="321">
        <f>('NI IE Traffic'!H51-'NI IE Traffic'!H39)/'NI IE Traffic'!H39</f>
        <v>-8.5061517259700792E-2</v>
      </c>
      <c r="I39" s="329">
        <f>('NI IE Traffic'!I51-'NI IE Traffic'!I39)/'NI IE Traffic'!I39</f>
        <v>5.3345109924408093E-2</v>
      </c>
      <c r="J39" s="112"/>
    </row>
    <row r="40" spans="1:10" ht="15.5" x14ac:dyDescent="0.35">
      <c r="A40" s="322" t="s">
        <v>704</v>
      </c>
      <c r="B40" s="321">
        <f>('NI IE Traffic'!B52-'NI IE Traffic'!B40)/'NI IE Traffic'!B40</f>
        <v>3.7952914413528584E-2</v>
      </c>
      <c r="C40" s="321">
        <f>('NI IE Traffic'!C52-'NI IE Traffic'!C40)/'NI IE Traffic'!C40</f>
        <v>0.14043753194838721</v>
      </c>
      <c r="D40" s="321">
        <f>('NI IE Traffic'!D52-'NI IE Traffic'!D40)/'NI IE Traffic'!D40</f>
        <v>3.5287213113475553E-2</v>
      </c>
      <c r="E40" s="321">
        <f>('NI IE Traffic'!E52-'NI IE Traffic'!E40)/'NI IE Traffic'!E40</f>
        <v>6.4139634886710928E-2</v>
      </c>
      <c r="F40" s="321">
        <f>('NI IE Traffic'!F52-'NI IE Traffic'!F40)/'NI IE Traffic'!F40</f>
        <v>0.15604450595419608</v>
      </c>
      <c r="G40" s="321">
        <f>('NI IE Traffic'!G52-'NI IE Traffic'!G40)/'NI IE Traffic'!G40</f>
        <v>5.4633058677294101E-2</v>
      </c>
      <c r="H40" s="321">
        <f>('NI IE Traffic'!H52-'NI IE Traffic'!H40)/'NI IE Traffic'!H40</f>
        <v>-7.6306749919623676E-2</v>
      </c>
      <c r="I40" s="329">
        <f>('NI IE Traffic'!I52-'NI IE Traffic'!I40)/'NI IE Traffic'!I40</f>
        <v>4.9298103601009918E-2</v>
      </c>
      <c r="J40" s="112"/>
    </row>
    <row r="41" spans="1:10" ht="15.5" x14ac:dyDescent="0.35">
      <c r="A41" s="322" t="s">
        <v>705</v>
      </c>
      <c r="B41" s="321">
        <f>('NI IE Traffic'!B53-'NI IE Traffic'!B41)/'NI IE Traffic'!B41</f>
        <v>2.9155165831431136E-2</v>
      </c>
      <c r="C41" s="321">
        <f>('NI IE Traffic'!C53-'NI IE Traffic'!C41)/'NI IE Traffic'!C41</f>
        <v>0.14073883861551989</v>
      </c>
      <c r="D41" s="321">
        <f>('NI IE Traffic'!D53-'NI IE Traffic'!D41)/'NI IE Traffic'!D41</f>
        <v>2.8760459384198758E-2</v>
      </c>
      <c r="E41" s="321">
        <f>('NI IE Traffic'!E53-'NI IE Traffic'!E41)/'NI IE Traffic'!E41</f>
        <v>6.1389251902913979E-2</v>
      </c>
      <c r="F41" s="321">
        <f>('NI IE Traffic'!F53-'NI IE Traffic'!F41)/'NI IE Traffic'!F41</f>
        <v>0.17348366517187519</v>
      </c>
      <c r="G41" s="321">
        <f>('NI IE Traffic'!G53-'NI IE Traffic'!G41)/'NI IE Traffic'!G41</f>
        <v>4.6962213900141839E-2</v>
      </c>
      <c r="H41" s="321">
        <f>('NI IE Traffic'!H53-'NI IE Traffic'!H41)/'NI IE Traffic'!H41</f>
        <v>-0.10625395886998015</v>
      </c>
      <c r="I41" s="329">
        <f>('NI IE Traffic'!I53-'NI IE Traffic'!I41)/'NI IE Traffic'!I41</f>
        <v>4.1879847721388121E-2</v>
      </c>
      <c r="J41" s="112"/>
    </row>
    <row r="42" spans="1:10" ht="15.5" x14ac:dyDescent="0.35">
      <c r="A42" s="322" t="s">
        <v>706</v>
      </c>
      <c r="B42" s="321">
        <f>('NI IE Traffic'!B54-'NI IE Traffic'!B42)/'NI IE Traffic'!B42</f>
        <v>2.1674237823128502E-2</v>
      </c>
      <c r="C42" s="321">
        <f>('NI IE Traffic'!C54-'NI IE Traffic'!C42)/'NI IE Traffic'!C42</f>
        <v>0.13472594810671731</v>
      </c>
      <c r="D42" s="321">
        <f>('NI IE Traffic'!D54-'NI IE Traffic'!D42)/'NI IE Traffic'!D42</f>
        <v>1.6500037369422613E-2</v>
      </c>
      <c r="E42" s="321">
        <f>('NI IE Traffic'!E54-'NI IE Traffic'!E42)/'NI IE Traffic'!E42</f>
        <v>5.2790348692059785E-2</v>
      </c>
      <c r="F42" s="321">
        <f>('NI IE Traffic'!F54-'NI IE Traffic'!F42)/'NI IE Traffic'!F42</f>
        <v>0.19412129882048099</v>
      </c>
      <c r="G42" s="321">
        <f>('NI IE Traffic'!G54-'NI IE Traffic'!G42)/'NI IE Traffic'!G42</f>
        <v>3.7845672886316517E-2</v>
      </c>
      <c r="H42" s="321">
        <f>('NI IE Traffic'!H54-'NI IE Traffic'!H42)/'NI IE Traffic'!H42</f>
        <v>-0.10905536135961609</v>
      </c>
      <c r="I42" s="329">
        <f>('NI IE Traffic'!I54-'NI IE Traffic'!I42)/'NI IE Traffic'!I42</f>
        <v>3.458234206162579E-2</v>
      </c>
      <c r="J42" s="112"/>
    </row>
    <row r="43" spans="1:10" ht="15.5" x14ac:dyDescent="0.35">
      <c r="A43" s="322" t="s">
        <v>707</v>
      </c>
      <c r="B43" s="321">
        <f>('NI IE Traffic'!B55-'NI IE Traffic'!B43)/'NI IE Traffic'!B43</f>
        <v>1.7928308763135569E-2</v>
      </c>
      <c r="C43" s="321">
        <f>('NI IE Traffic'!C55-'NI IE Traffic'!C43)/'NI IE Traffic'!C43</f>
        <v>0.12989666130464117</v>
      </c>
      <c r="D43" s="321">
        <f>('NI IE Traffic'!D55-'NI IE Traffic'!D43)/'NI IE Traffic'!D43</f>
        <v>1.0738488470314835E-2</v>
      </c>
      <c r="E43" s="321">
        <f>('NI IE Traffic'!E55-'NI IE Traffic'!E43)/'NI IE Traffic'!E43</f>
        <v>4.7843964344260845E-2</v>
      </c>
      <c r="F43" s="321">
        <f>('NI IE Traffic'!F55-'NI IE Traffic'!F43)/'NI IE Traffic'!F43</f>
        <v>0.21078872574513369</v>
      </c>
      <c r="G43" s="321">
        <f>('NI IE Traffic'!G55-'NI IE Traffic'!G43)/'NI IE Traffic'!G43</f>
        <v>2.6149211101576544E-2</v>
      </c>
      <c r="H43" s="321">
        <f>('NI IE Traffic'!H55-'NI IE Traffic'!H43)/'NI IE Traffic'!H43</f>
        <v>-0.11378539082162305</v>
      </c>
      <c r="I43" s="329">
        <f>('NI IE Traffic'!I55-'NI IE Traffic'!I43)/'NI IE Traffic'!I43</f>
        <v>3.0726297952214432E-2</v>
      </c>
      <c r="J43" s="112"/>
    </row>
    <row r="44" spans="1:10" ht="15.5" x14ac:dyDescent="0.35">
      <c r="A44" s="322" t="s">
        <v>708</v>
      </c>
      <c r="B44" s="321">
        <f>('NI IE Traffic'!B56-'NI IE Traffic'!B44)/'NI IE Traffic'!B44</f>
        <v>1.6442313069172113E-2</v>
      </c>
      <c r="C44" s="321">
        <f>('NI IE Traffic'!C56-'NI IE Traffic'!C44)/'NI IE Traffic'!C44</f>
        <v>0.12961620408370442</v>
      </c>
      <c r="D44" s="321">
        <f>('NI IE Traffic'!D56-'NI IE Traffic'!D44)/'NI IE Traffic'!D44</f>
        <v>4.9683134543753674E-3</v>
      </c>
      <c r="E44" s="321">
        <f>('NI IE Traffic'!E56-'NI IE Traffic'!E44)/'NI IE Traffic'!E44</f>
        <v>4.8728388512242926E-2</v>
      </c>
      <c r="F44" s="321">
        <f>('NI IE Traffic'!F56-'NI IE Traffic'!F44)/'NI IE Traffic'!F44</f>
        <v>0.23467822939909061</v>
      </c>
      <c r="G44" s="321">
        <f>('NI IE Traffic'!G56-'NI IE Traffic'!G44)/'NI IE Traffic'!G44</f>
        <v>1.6998547207070839E-2</v>
      </c>
      <c r="H44" s="321">
        <f>('NI IE Traffic'!H56-'NI IE Traffic'!H44)/'NI IE Traffic'!H44</f>
        <v>-0.11554474874157496</v>
      </c>
      <c r="I44" s="329">
        <f>('NI IE Traffic'!I56-'NI IE Traffic'!I44)/'NI IE Traffic'!I44</f>
        <v>2.9543570717540484E-2</v>
      </c>
      <c r="J44" s="112"/>
    </row>
    <row r="45" spans="1:10" ht="15.5" x14ac:dyDescent="0.35">
      <c r="A45" s="322" t="s">
        <v>709</v>
      </c>
      <c r="B45" s="321">
        <f>('NI IE Traffic'!B57-'NI IE Traffic'!B45)/'NI IE Traffic'!B45</f>
        <v>1.6997764354353517E-2</v>
      </c>
      <c r="C45" s="321">
        <f>('NI IE Traffic'!C57-'NI IE Traffic'!C45)/'NI IE Traffic'!C45</f>
        <v>0.13160839391237769</v>
      </c>
      <c r="D45" s="321">
        <f>('NI IE Traffic'!D57-'NI IE Traffic'!D45)/'NI IE Traffic'!D45</f>
        <v>3.6529454606305275E-3</v>
      </c>
      <c r="E45" s="321">
        <f>('NI IE Traffic'!E57-'NI IE Traffic'!E45)/'NI IE Traffic'!E45</f>
        <v>5.3637015702245994E-2</v>
      </c>
      <c r="F45" s="321">
        <f>('NI IE Traffic'!F57-'NI IE Traffic'!F45)/'NI IE Traffic'!F45</f>
        <v>0.2605937934673126</v>
      </c>
      <c r="G45" s="321">
        <f>('NI IE Traffic'!G57-'NI IE Traffic'!G45)/'NI IE Traffic'!G45</f>
        <v>1.641641145181089E-2</v>
      </c>
      <c r="H45" s="321">
        <f>('NI IE Traffic'!H57-'NI IE Traffic'!H45)/'NI IE Traffic'!H45</f>
        <v>-0.11120840252765976</v>
      </c>
      <c r="I45" s="329">
        <f>('NI IE Traffic'!I57-'NI IE Traffic'!I45)/'NI IE Traffic'!I45</f>
        <v>3.0662396368242827E-2</v>
      </c>
      <c r="J45" s="112"/>
    </row>
    <row r="46" spans="1:10" ht="15.5" x14ac:dyDescent="0.35">
      <c r="A46" s="322" t="s">
        <v>710</v>
      </c>
      <c r="B46" s="321">
        <f>('NI IE Traffic'!B58-'NI IE Traffic'!B46)/'NI IE Traffic'!B46</f>
        <v>1.4714772353777333E-2</v>
      </c>
      <c r="C46" s="321">
        <f>('NI IE Traffic'!C58-'NI IE Traffic'!C46)/'NI IE Traffic'!C46</f>
        <v>0.12289410643097654</v>
      </c>
      <c r="D46" s="321">
        <f>('NI IE Traffic'!D58-'NI IE Traffic'!D46)/'NI IE Traffic'!D46</f>
        <v>-9.1759341647526492E-3</v>
      </c>
      <c r="E46" s="321">
        <f>('NI IE Traffic'!E58-'NI IE Traffic'!E46)/'NI IE Traffic'!E46</f>
        <v>4.6111954911174147E-2</v>
      </c>
      <c r="F46" s="321">
        <f>('NI IE Traffic'!F58-'NI IE Traffic'!F46)/'NI IE Traffic'!F46</f>
        <v>0.28440414497831007</v>
      </c>
      <c r="G46" s="321">
        <f>('NI IE Traffic'!G58-'NI IE Traffic'!G46)/'NI IE Traffic'!G46</f>
        <v>1.6397160800002974E-2</v>
      </c>
      <c r="H46" s="321">
        <f>('NI IE Traffic'!H58-'NI IE Traffic'!H46)/'NI IE Traffic'!H46</f>
        <v>-0.11799499836903338</v>
      </c>
      <c r="I46" s="329">
        <f>('NI IE Traffic'!I58-'NI IE Traffic'!I46)/'NI IE Traffic'!I46</f>
        <v>2.7494680349779657E-2</v>
      </c>
      <c r="J46" s="112"/>
    </row>
    <row r="47" spans="1:10" ht="15.5" x14ac:dyDescent="0.35">
      <c r="A47" s="322" t="s">
        <v>711</v>
      </c>
      <c r="B47" s="321">
        <f>('NI IE Traffic'!B59-'NI IE Traffic'!B47)/'NI IE Traffic'!B47</f>
        <v>9.5000059050419292E-3</v>
      </c>
      <c r="C47" s="321">
        <f>('NI IE Traffic'!C59-'NI IE Traffic'!C47)/'NI IE Traffic'!C47</f>
        <v>0.12620983376042691</v>
      </c>
      <c r="D47" s="321">
        <f>('NI IE Traffic'!D59-'NI IE Traffic'!D47)/'NI IE Traffic'!D47</f>
        <v>-7.5712871235507602E-3</v>
      </c>
      <c r="E47" s="321">
        <f>('NI IE Traffic'!E59-'NI IE Traffic'!E47)/'NI IE Traffic'!E47</f>
        <v>5.1492167365488478E-2</v>
      </c>
      <c r="F47" s="321">
        <f>('NI IE Traffic'!F59-'NI IE Traffic'!F47)/'NI IE Traffic'!F47</f>
        <v>0.30360915560097934</v>
      </c>
      <c r="G47" s="321">
        <f>('NI IE Traffic'!G59-'NI IE Traffic'!G47)/'NI IE Traffic'!G47</f>
        <v>3.1861920215000405E-3</v>
      </c>
      <c r="H47" s="321">
        <f>('NI IE Traffic'!H59-'NI IE Traffic'!H47)/'NI IE Traffic'!H47</f>
        <v>-0.15753354238420808</v>
      </c>
      <c r="I47" s="329">
        <f>('NI IE Traffic'!I59-'NI IE Traffic'!I47)/'NI IE Traffic'!I47</f>
        <v>2.3871136777608878E-2</v>
      </c>
      <c r="J47" s="112"/>
    </row>
    <row r="48" spans="1:10" ht="15.5" x14ac:dyDescent="0.35">
      <c r="A48" s="322" t="s">
        <v>712</v>
      </c>
      <c r="B48" s="321">
        <f>('NI IE Traffic'!B60-'NI IE Traffic'!B48)/'NI IE Traffic'!B48</f>
        <v>1.2511896907718799E-2</v>
      </c>
      <c r="C48" s="321">
        <f>('NI IE Traffic'!C60-'NI IE Traffic'!C48)/'NI IE Traffic'!C48</f>
        <v>0.12521102067344322</v>
      </c>
      <c r="D48" s="321">
        <f>('NI IE Traffic'!D60-'NI IE Traffic'!D48)/'NI IE Traffic'!D48</f>
        <v>-1.7663762995738085E-2</v>
      </c>
      <c r="E48" s="321">
        <f>('NI IE Traffic'!E60-'NI IE Traffic'!E48)/'NI IE Traffic'!E48</f>
        <v>4.4467782963501519E-2</v>
      </c>
      <c r="F48" s="321">
        <f>('NI IE Traffic'!F60-'NI IE Traffic'!F48)/'NI IE Traffic'!F48</f>
        <v>0.31153409390017373</v>
      </c>
      <c r="G48" s="321">
        <f>('NI IE Traffic'!G60-'NI IE Traffic'!G48)/'NI IE Traffic'!G48</f>
        <v>4.1368002961489642E-3</v>
      </c>
      <c r="H48" s="321">
        <f>('NI IE Traffic'!H60-'NI IE Traffic'!H48)/'NI IE Traffic'!H48</f>
        <v>-0.16649230309370797</v>
      </c>
      <c r="I48" s="329">
        <f>('NI IE Traffic'!I60-'NI IE Traffic'!I48)/'NI IE Traffic'!I48</f>
        <v>2.5699432941930903E-2</v>
      </c>
      <c r="J48" s="112"/>
    </row>
    <row r="49" spans="1:10" ht="15.5" x14ac:dyDescent="0.35">
      <c r="A49" s="322" t="s">
        <v>713</v>
      </c>
      <c r="B49" s="321">
        <f>('NI IE Traffic'!B61-'NI IE Traffic'!B49)/'NI IE Traffic'!B49</f>
        <v>1.2271217517777632E-2</v>
      </c>
      <c r="C49" s="321">
        <f>('NI IE Traffic'!C61-'NI IE Traffic'!C49)/'NI IE Traffic'!C49</f>
        <v>0.11984408697060424</v>
      </c>
      <c r="D49" s="321">
        <f>('NI IE Traffic'!D61-'NI IE Traffic'!D49)/'NI IE Traffic'!D49</f>
        <v>-2.3509567530904385E-2</v>
      </c>
      <c r="E49" s="321">
        <f>('NI IE Traffic'!E61-'NI IE Traffic'!E49)/'NI IE Traffic'!E49</f>
        <v>3.8213148553880943E-2</v>
      </c>
      <c r="F49" s="321">
        <f>('NI IE Traffic'!F61-'NI IE Traffic'!F49)/'NI IE Traffic'!F49</f>
        <v>0.28857741106531271</v>
      </c>
      <c r="G49" s="321">
        <f>('NI IE Traffic'!G61-'NI IE Traffic'!G49)/'NI IE Traffic'!G49</f>
        <v>1.0816610177757187E-2</v>
      </c>
      <c r="H49" s="321">
        <f>('NI IE Traffic'!H61-'NI IE Traffic'!H49)/'NI IE Traffic'!H49</f>
        <v>-0.13265579494093144</v>
      </c>
      <c r="I49" s="329">
        <f>('NI IE Traffic'!I61-'NI IE Traffic'!I49)/'NI IE Traffic'!I49</f>
        <v>2.46276379155718E-2</v>
      </c>
      <c r="J49" s="112"/>
    </row>
    <row r="50" spans="1:10" ht="15.5" x14ac:dyDescent="0.35">
      <c r="A50" s="322" t="s">
        <v>714</v>
      </c>
      <c r="B50" s="321">
        <f>('NI IE Traffic'!B62-'NI IE Traffic'!B50)/'NI IE Traffic'!B50</f>
        <v>1.3533577932038797E-2</v>
      </c>
      <c r="C50" s="321">
        <f>('NI IE Traffic'!C62-'NI IE Traffic'!C50)/'NI IE Traffic'!C50</f>
        <v>0.11679008297001438</v>
      </c>
      <c r="D50" s="321">
        <f>('NI IE Traffic'!D62-'NI IE Traffic'!D50)/'NI IE Traffic'!D50</f>
        <v>-2.4201431412424302E-2</v>
      </c>
      <c r="E50" s="321">
        <f>('NI IE Traffic'!E62-'NI IE Traffic'!E50)/'NI IE Traffic'!E50</f>
        <v>4.1069433004271794E-2</v>
      </c>
      <c r="F50" s="321">
        <f>('NI IE Traffic'!F62-'NI IE Traffic'!F50)/'NI IE Traffic'!F50</f>
        <v>0.26681217871546919</v>
      </c>
      <c r="G50" s="321">
        <f>('NI IE Traffic'!G62-'NI IE Traffic'!G50)/'NI IE Traffic'!G50</f>
        <v>1.601213305528415E-2</v>
      </c>
      <c r="H50" s="321">
        <f>('NI IE Traffic'!H62-'NI IE Traffic'!H50)/'NI IE Traffic'!H50</f>
        <v>-0.10455226299238808</v>
      </c>
      <c r="I50" s="329">
        <f>('NI IE Traffic'!I62-'NI IE Traffic'!I50)/'NI IE Traffic'!I50</f>
        <v>2.5626870980171315E-2</v>
      </c>
      <c r="J50" s="112"/>
    </row>
    <row r="51" spans="1:10" ht="15.5" x14ac:dyDescent="0.35">
      <c r="A51" s="322" t="s">
        <v>715</v>
      </c>
      <c r="B51" s="321">
        <f>('NI IE Traffic'!B63-'NI IE Traffic'!B51)/'NI IE Traffic'!B51</f>
        <v>1.3367135602715128E-2</v>
      </c>
      <c r="C51" s="321">
        <f>('NI IE Traffic'!C63-'NI IE Traffic'!C51)/'NI IE Traffic'!C51</f>
        <v>0.11214785974884846</v>
      </c>
      <c r="D51" s="321">
        <f>('NI IE Traffic'!D63-'NI IE Traffic'!D51)/'NI IE Traffic'!D51</f>
        <v>-2.0677319057701784E-2</v>
      </c>
      <c r="E51" s="321">
        <f>('NI IE Traffic'!E63-'NI IE Traffic'!E51)/'NI IE Traffic'!E51</f>
        <v>4.5381333695831194E-2</v>
      </c>
      <c r="F51" s="321">
        <f>('NI IE Traffic'!F63-'NI IE Traffic'!F51)/'NI IE Traffic'!F51</f>
        <v>0.23957876903705311</v>
      </c>
      <c r="G51" s="321">
        <f>('NI IE Traffic'!G63-'NI IE Traffic'!G51)/'NI IE Traffic'!G51</f>
        <v>2.31122176622548E-2</v>
      </c>
      <c r="H51" s="321">
        <f>('NI IE Traffic'!H63-'NI IE Traffic'!H51)/'NI IE Traffic'!H51</f>
        <v>-6.500956480964111E-2</v>
      </c>
      <c r="I51" s="329">
        <f>('NI IE Traffic'!I63-'NI IE Traffic'!I51)/'NI IE Traffic'!I51</f>
        <v>2.5521594324540448E-2</v>
      </c>
      <c r="J51" s="112"/>
    </row>
    <row r="52" spans="1:10" ht="15.5" x14ac:dyDescent="0.35">
      <c r="A52" s="322" t="s">
        <v>716</v>
      </c>
      <c r="B52" s="321">
        <f>('NI IE Traffic'!B64-'NI IE Traffic'!B52)/'NI IE Traffic'!B52</f>
        <v>1.3282030758995199E-2</v>
      </c>
      <c r="C52" s="321">
        <f>('NI IE Traffic'!C64-'NI IE Traffic'!C52)/'NI IE Traffic'!C52</f>
        <v>0.10750089171260016</v>
      </c>
      <c r="D52" s="321">
        <f>('NI IE Traffic'!D64-'NI IE Traffic'!D52)/'NI IE Traffic'!D52</f>
        <v>-2.127190036768831E-2</v>
      </c>
      <c r="E52" s="321">
        <f>('NI IE Traffic'!E64-'NI IE Traffic'!E52)/'NI IE Traffic'!E52</f>
        <v>4.9063392258926822E-2</v>
      </c>
      <c r="F52" s="321">
        <f>('NI IE Traffic'!F64-'NI IE Traffic'!F52)/'NI IE Traffic'!F52</f>
        <v>0.21570961452826795</v>
      </c>
      <c r="G52" s="321">
        <f>('NI IE Traffic'!G64-'NI IE Traffic'!G52)/'NI IE Traffic'!G52</f>
        <v>2.4576873509958682E-2</v>
      </c>
      <c r="H52" s="321">
        <f>('NI IE Traffic'!H64-'NI IE Traffic'!H52)/'NI IE Traffic'!H52</f>
        <v>-4.1447210571724673E-2</v>
      </c>
      <c r="I52" s="329">
        <f>('NI IE Traffic'!I64-'NI IE Traffic'!I52)/'NI IE Traffic'!I52</f>
        <v>2.5220499326177273E-2</v>
      </c>
      <c r="J52" s="112"/>
    </row>
    <row r="53" spans="1:10" ht="15.5" x14ac:dyDescent="0.35">
      <c r="A53" s="322" t="s">
        <v>717</v>
      </c>
      <c r="B53" s="321">
        <f>('NI IE Traffic'!B65-'NI IE Traffic'!B53)/'NI IE Traffic'!B53</f>
        <v>1.7929651607584751E-2</v>
      </c>
      <c r="C53" s="321">
        <f>('NI IE Traffic'!C65-'NI IE Traffic'!C53)/'NI IE Traffic'!C53</f>
        <v>0.10639553965368452</v>
      </c>
      <c r="D53" s="321">
        <f>('NI IE Traffic'!D65-'NI IE Traffic'!D53)/'NI IE Traffic'!D53</f>
        <v>-1.7577661739642234E-2</v>
      </c>
      <c r="E53" s="321">
        <f>('NI IE Traffic'!E65-'NI IE Traffic'!E53)/'NI IE Traffic'!E53</f>
        <v>5.3555869222868133E-2</v>
      </c>
      <c r="F53" s="321">
        <f>('NI IE Traffic'!F65-'NI IE Traffic'!F53)/'NI IE Traffic'!F53</f>
        <v>0.19644031090619254</v>
      </c>
      <c r="G53" s="321">
        <f>('NI IE Traffic'!G65-'NI IE Traffic'!G53)/'NI IE Traffic'!G53</f>
        <v>3.5575004406062094E-2</v>
      </c>
      <c r="H53" s="321">
        <f>('NI IE Traffic'!H65-'NI IE Traffic'!H53)/'NI IE Traffic'!H53</f>
        <v>4.2146473002767099E-3</v>
      </c>
      <c r="I53" s="329">
        <f>('NI IE Traffic'!I65-'NI IE Traffic'!I53)/'NI IE Traffic'!I53</f>
        <v>2.9396024084824963E-2</v>
      </c>
      <c r="J53" s="112"/>
    </row>
    <row r="54" spans="1:10" ht="15.5" x14ac:dyDescent="0.35">
      <c r="A54" s="322" t="s">
        <v>718</v>
      </c>
      <c r="B54" s="321">
        <f>('NI IE Traffic'!B66-'NI IE Traffic'!B54)/'NI IE Traffic'!B54</f>
        <v>1.7420419997208132E-2</v>
      </c>
      <c r="C54" s="321">
        <f>('NI IE Traffic'!C66-'NI IE Traffic'!C54)/'NI IE Traffic'!C54</f>
        <v>0.10346450272086641</v>
      </c>
      <c r="D54" s="321">
        <f>('NI IE Traffic'!D66-'NI IE Traffic'!D54)/'NI IE Traffic'!D54</f>
        <v>-2.1069224084159975E-2</v>
      </c>
      <c r="E54" s="321">
        <f>('NI IE Traffic'!E66-'NI IE Traffic'!E54)/'NI IE Traffic'!E54</f>
        <v>4.8165758058500048E-2</v>
      </c>
      <c r="F54" s="321">
        <f>('NI IE Traffic'!F66-'NI IE Traffic'!F54)/'NI IE Traffic'!F54</f>
        <v>0.17753607933759771</v>
      </c>
      <c r="G54" s="321">
        <f>('NI IE Traffic'!G66-'NI IE Traffic'!G54)/'NI IE Traffic'!G54</f>
        <v>3.5384439522766813E-2</v>
      </c>
      <c r="H54" s="321">
        <f>('NI IE Traffic'!H66-'NI IE Traffic'!H54)/'NI IE Traffic'!H54</f>
        <v>3.0757663408297688E-2</v>
      </c>
      <c r="I54" s="329">
        <f>('NI IE Traffic'!I66-'NI IE Traffic'!I54)/'NI IE Traffic'!I54</f>
        <v>2.8315164164076392E-2</v>
      </c>
      <c r="J54" s="112"/>
    </row>
    <row r="55" spans="1:10" ht="15.5" x14ac:dyDescent="0.35">
      <c r="A55" s="322" t="s">
        <v>719</v>
      </c>
      <c r="B55" s="321">
        <f>('NI IE Traffic'!B67-'NI IE Traffic'!B55)/'NI IE Traffic'!B55</f>
        <v>1.9550366302481172E-2</v>
      </c>
      <c r="C55" s="321">
        <f>('NI IE Traffic'!C67-'NI IE Traffic'!C55)/'NI IE Traffic'!C55</f>
        <v>0.1028230832900191</v>
      </c>
      <c r="D55" s="321">
        <f>('NI IE Traffic'!D67-'NI IE Traffic'!D55)/'NI IE Traffic'!D55</f>
        <v>-1.9307122254435091E-2</v>
      </c>
      <c r="E55" s="321">
        <f>('NI IE Traffic'!E67-'NI IE Traffic'!E55)/'NI IE Traffic'!E55</f>
        <v>4.9120290296196106E-2</v>
      </c>
      <c r="F55" s="321">
        <f>('NI IE Traffic'!F67-'NI IE Traffic'!F55)/'NI IE Traffic'!F55</f>
        <v>0.16309820576797932</v>
      </c>
      <c r="G55" s="321">
        <f>('NI IE Traffic'!G67-'NI IE Traffic'!G55)/'NI IE Traffic'!G55</f>
        <v>4.0349158169211488E-2</v>
      </c>
      <c r="H55" s="321">
        <f>('NI IE Traffic'!H67-'NI IE Traffic'!H55)/'NI IE Traffic'!H55</f>
        <v>4.2569570755884661E-2</v>
      </c>
      <c r="I55" s="329">
        <f>('NI IE Traffic'!I67-'NI IE Traffic'!I55)/'NI IE Traffic'!I55</f>
        <v>3.008227982013597E-2</v>
      </c>
      <c r="J55" s="112"/>
    </row>
    <row r="56" spans="1:10" ht="15.5" x14ac:dyDescent="0.35">
      <c r="A56" s="322" t="s">
        <v>720</v>
      </c>
      <c r="B56" s="321">
        <f>('NI IE Traffic'!B68-'NI IE Traffic'!B56)/'NI IE Traffic'!B56</f>
        <v>2.168822629906993E-2</v>
      </c>
      <c r="C56" s="321">
        <f>('NI IE Traffic'!C68-'NI IE Traffic'!C56)/'NI IE Traffic'!C56</f>
        <v>0.10249445932079942</v>
      </c>
      <c r="D56" s="321">
        <f>('NI IE Traffic'!D68-'NI IE Traffic'!D56)/'NI IE Traffic'!D56</f>
        <v>-1.4819272695487318E-2</v>
      </c>
      <c r="E56" s="321">
        <f>('NI IE Traffic'!E68-'NI IE Traffic'!E56)/'NI IE Traffic'!E56</f>
        <v>4.3911314343455909E-2</v>
      </c>
      <c r="F56" s="321">
        <f>('NI IE Traffic'!F68-'NI IE Traffic'!F56)/'NI IE Traffic'!F56</f>
        <v>0.1491822650429124</v>
      </c>
      <c r="G56" s="321">
        <f>('NI IE Traffic'!G68-'NI IE Traffic'!G56)/'NI IE Traffic'!G56</f>
        <v>4.309777300564422E-2</v>
      </c>
      <c r="H56" s="321">
        <f>('NI IE Traffic'!H68-'NI IE Traffic'!H56)/'NI IE Traffic'!H56</f>
        <v>5.1386889857052712E-2</v>
      </c>
      <c r="I56" s="329">
        <f>('NI IE Traffic'!I68-'NI IE Traffic'!I56)/'NI IE Traffic'!I56</f>
        <v>3.1581158834532344E-2</v>
      </c>
      <c r="J56" s="112"/>
    </row>
    <row r="57" spans="1:10" ht="15.5" x14ac:dyDescent="0.35">
      <c r="A57" s="322" t="s">
        <v>721</v>
      </c>
      <c r="B57" s="321">
        <f>('NI IE Traffic'!B69-'NI IE Traffic'!B57)/'NI IE Traffic'!B57</f>
        <v>2.318571624957641E-2</v>
      </c>
      <c r="C57" s="321">
        <f>('NI IE Traffic'!C69-'NI IE Traffic'!C57)/'NI IE Traffic'!C57</f>
        <v>0.10250207602211825</v>
      </c>
      <c r="D57" s="321">
        <f>('NI IE Traffic'!D69-'NI IE Traffic'!D57)/'NI IE Traffic'!D57</f>
        <v>-1.2094590429373272E-2</v>
      </c>
      <c r="E57" s="321">
        <f>('NI IE Traffic'!E69-'NI IE Traffic'!E57)/'NI IE Traffic'!E57</f>
        <v>3.9209878794630428E-2</v>
      </c>
      <c r="F57" s="321">
        <f>('NI IE Traffic'!F69-'NI IE Traffic'!F57)/'NI IE Traffic'!F57</f>
        <v>0.13561097092421762</v>
      </c>
      <c r="G57" s="321">
        <f>('NI IE Traffic'!G69-'NI IE Traffic'!G57)/'NI IE Traffic'!G57</f>
        <v>4.2358543546903153E-2</v>
      </c>
      <c r="H57" s="321">
        <f>('NI IE Traffic'!H69-'NI IE Traffic'!H57)/'NI IE Traffic'!H57</f>
        <v>6.2983388197642473E-2</v>
      </c>
      <c r="I57" s="329">
        <f>('NI IE Traffic'!I69-'NI IE Traffic'!I57)/'NI IE Traffic'!I57</f>
        <v>3.2552628494680907E-2</v>
      </c>
      <c r="J57" s="112"/>
    </row>
    <row r="58" spans="1:10" ht="15.5" x14ac:dyDescent="0.35">
      <c r="A58" s="322" t="s">
        <v>722</v>
      </c>
      <c r="B58" s="321">
        <f>('NI IE Traffic'!B70-'NI IE Traffic'!B58)/'NI IE Traffic'!B58</f>
        <v>3.0837516743097239E-2</v>
      </c>
      <c r="C58" s="321">
        <f>('NI IE Traffic'!C70-'NI IE Traffic'!C58)/'NI IE Traffic'!C58</f>
        <v>0.10940542469604658</v>
      </c>
      <c r="D58" s="321">
        <f>('NI IE Traffic'!D70-'NI IE Traffic'!D58)/'NI IE Traffic'!D58</f>
        <v>-2.3180921595128182E-3</v>
      </c>
      <c r="E58" s="321">
        <f>('NI IE Traffic'!E70-'NI IE Traffic'!E58)/'NI IE Traffic'!E58</f>
        <v>3.8188783895243959E-2</v>
      </c>
      <c r="F58" s="321">
        <f>('NI IE Traffic'!F70-'NI IE Traffic'!F58)/'NI IE Traffic'!F58</f>
        <v>0.13069013385556344</v>
      </c>
      <c r="G58" s="321">
        <f>('NI IE Traffic'!G70-'NI IE Traffic'!G58)/'NI IE Traffic'!G58</f>
        <v>4.0743022999759612E-2</v>
      </c>
      <c r="H58" s="321">
        <f>('NI IE Traffic'!H70-'NI IE Traffic'!H58)/'NI IE Traffic'!H58</f>
        <v>8.2033166933547799E-2</v>
      </c>
      <c r="I58" s="329">
        <f>('NI IE Traffic'!I70-'NI IE Traffic'!I58)/'NI IE Traffic'!I58</f>
        <v>3.9569288006151379E-2</v>
      </c>
      <c r="J58" s="112"/>
    </row>
    <row r="59" spans="1:10" ht="15.5" x14ac:dyDescent="0.35">
      <c r="A59" s="322" t="s">
        <v>723</v>
      </c>
      <c r="B59" s="321">
        <f>('NI IE Traffic'!B71-'NI IE Traffic'!B59)/'NI IE Traffic'!B59</f>
        <v>3.2251413149412302E-2</v>
      </c>
      <c r="C59" s="321">
        <f>('NI IE Traffic'!C71-'NI IE Traffic'!C59)/'NI IE Traffic'!C59</f>
        <v>0.10907610660993299</v>
      </c>
      <c r="D59" s="321">
        <f>('NI IE Traffic'!D71-'NI IE Traffic'!D59)/'NI IE Traffic'!D59</f>
        <v>2.567053838538007E-3</v>
      </c>
      <c r="E59" s="321">
        <f>('NI IE Traffic'!E71-'NI IE Traffic'!E59)/'NI IE Traffic'!E59</f>
        <v>3.3659756157706812E-2</v>
      </c>
      <c r="F59" s="321">
        <f>('NI IE Traffic'!F71-'NI IE Traffic'!F59)/'NI IE Traffic'!F59</f>
        <v>0.11675895575156137</v>
      </c>
      <c r="G59" s="321">
        <f>('NI IE Traffic'!G71-'NI IE Traffic'!G59)/'NI IE Traffic'!G59</f>
        <v>4.6558009325670779E-2</v>
      </c>
      <c r="H59" s="321">
        <f>('NI IE Traffic'!H71-'NI IE Traffic'!H59)/'NI IE Traffic'!H59</f>
        <v>0.11527857994065363</v>
      </c>
      <c r="I59" s="329">
        <f>('NI IE Traffic'!I71-'NI IE Traffic'!I59)/'NI IE Traffic'!I59</f>
        <v>4.059730226263334E-2</v>
      </c>
      <c r="J59" s="112"/>
    </row>
    <row r="60" spans="1:10" ht="15.5" x14ac:dyDescent="0.35">
      <c r="A60" s="322" t="s">
        <v>724</v>
      </c>
      <c r="B60" s="321">
        <f>('NI IE Traffic'!B72-'NI IE Traffic'!B60)/'NI IE Traffic'!B60</f>
        <v>2.6233988209089676E-2</v>
      </c>
      <c r="C60" s="321">
        <f>('NI IE Traffic'!C72-'NI IE Traffic'!C60)/'NI IE Traffic'!C60</f>
        <v>0.10476732508131392</v>
      </c>
      <c r="D60" s="321">
        <f>('NI IE Traffic'!D72-'NI IE Traffic'!D60)/'NI IE Traffic'!D60</f>
        <v>6.1578488613246518E-3</v>
      </c>
      <c r="E60" s="321">
        <f>('NI IE Traffic'!E72-'NI IE Traffic'!E60)/'NI IE Traffic'!E60</f>
        <v>2.7149917014923891E-2</v>
      </c>
      <c r="F60" s="321">
        <f>('NI IE Traffic'!F72-'NI IE Traffic'!F60)/'NI IE Traffic'!F60</f>
        <v>0.10402846865563121</v>
      </c>
      <c r="G60" s="321">
        <f>('NI IE Traffic'!G72-'NI IE Traffic'!G60)/'NI IE Traffic'!G60</f>
        <v>3.3914896552925823E-2</v>
      </c>
      <c r="H60" s="321">
        <f>('NI IE Traffic'!H72-'NI IE Traffic'!H60)/'NI IE Traffic'!H60</f>
        <v>9.7655760077301132E-2</v>
      </c>
      <c r="I60" s="329">
        <f>('NI IE Traffic'!I72-'NI IE Traffic'!I60)/'NI IE Traffic'!I60</f>
        <v>3.4877732047016642E-2</v>
      </c>
      <c r="J60" s="112"/>
    </row>
    <row r="61" spans="1:10" ht="15.5" x14ac:dyDescent="0.35">
      <c r="A61" s="322" t="s">
        <v>725</v>
      </c>
      <c r="B61" s="321">
        <f>('NI IE Traffic'!B73-'NI IE Traffic'!B61)/'NI IE Traffic'!B61</f>
        <v>2.5765179221616273E-2</v>
      </c>
      <c r="C61" s="321">
        <f>('NI IE Traffic'!C73-'NI IE Traffic'!C61)/'NI IE Traffic'!C61</f>
        <v>0.10469652032977968</v>
      </c>
      <c r="D61" s="321">
        <f>('NI IE Traffic'!D73-'NI IE Traffic'!D61)/'NI IE Traffic'!D61</f>
        <v>1.0845121992022316E-2</v>
      </c>
      <c r="E61" s="321">
        <f>('NI IE Traffic'!E73-'NI IE Traffic'!E61)/'NI IE Traffic'!E61</f>
        <v>3.0006085357013369E-2</v>
      </c>
      <c r="F61" s="321">
        <f>('NI IE Traffic'!F73-'NI IE Traffic'!F61)/'NI IE Traffic'!F61</f>
        <v>0.10514302896766242</v>
      </c>
      <c r="G61" s="321">
        <f>('NI IE Traffic'!G73-'NI IE Traffic'!G61)/'NI IE Traffic'!G61</f>
        <v>2.698231221406348E-2</v>
      </c>
      <c r="H61" s="321">
        <f>('NI IE Traffic'!H73-'NI IE Traffic'!H61)/'NI IE Traffic'!H61</f>
        <v>5.5806946692552824E-2</v>
      </c>
      <c r="I61" s="329">
        <f>('NI IE Traffic'!I73-'NI IE Traffic'!I61)/'NI IE Traffic'!I61</f>
        <v>3.4679563632488732E-2</v>
      </c>
      <c r="J61" s="112"/>
    </row>
    <row r="62" spans="1:10" ht="15.5" x14ac:dyDescent="0.35">
      <c r="A62" s="322" t="s">
        <v>726</v>
      </c>
      <c r="B62" s="321">
        <f>('NI IE Traffic'!B74-'NI IE Traffic'!B62)/'NI IE Traffic'!B62</f>
        <v>2.6343299131932497E-2</v>
      </c>
      <c r="C62" s="321">
        <f>('NI IE Traffic'!C74-'NI IE Traffic'!C62)/'NI IE Traffic'!C62</f>
        <v>0.10390205102511028</v>
      </c>
      <c r="D62" s="321">
        <f>('NI IE Traffic'!D74-'NI IE Traffic'!D62)/'NI IE Traffic'!D62</f>
        <v>1.2110661592017555E-2</v>
      </c>
      <c r="E62" s="321">
        <f>('NI IE Traffic'!E74-'NI IE Traffic'!E62)/'NI IE Traffic'!E62</f>
        <v>2.3605557537824062E-2</v>
      </c>
      <c r="F62" s="321">
        <f>('NI IE Traffic'!F74-'NI IE Traffic'!F62)/'NI IE Traffic'!F62</f>
        <v>0.10715504435415617</v>
      </c>
      <c r="G62" s="321">
        <f>('NI IE Traffic'!G74-'NI IE Traffic'!G62)/'NI IE Traffic'!G62</f>
        <v>2.2611905119835397E-2</v>
      </c>
      <c r="H62" s="321">
        <f>('NI IE Traffic'!H74-'NI IE Traffic'!H62)/'NI IE Traffic'!H62</f>
        <v>2.374102667101145E-2</v>
      </c>
      <c r="I62" s="329">
        <f>('NI IE Traffic'!I74-'NI IE Traffic'!I62)/'NI IE Traffic'!I62</f>
        <v>3.4650080562308901E-2</v>
      </c>
      <c r="J62" s="112"/>
    </row>
    <row r="63" spans="1:10" ht="15.5" x14ac:dyDescent="0.35">
      <c r="A63" s="322" t="s">
        <v>727</v>
      </c>
      <c r="B63" s="321">
        <f>('NI IE Traffic'!B75-'NI IE Traffic'!B63)/'NI IE Traffic'!B63</f>
        <v>2.6484742491924774E-2</v>
      </c>
      <c r="C63" s="321">
        <f>('NI IE Traffic'!C75-'NI IE Traffic'!C63)/'NI IE Traffic'!C63</f>
        <v>0.10295668730348774</v>
      </c>
      <c r="D63" s="321">
        <f>('NI IE Traffic'!D75-'NI IE Traffic'!D63)/'NI IE Traffic'!D63</f>
        <v>1.6487813771200302E-2</v>
      </c>
      <c r="E63" s="321">
        <f>('NI IE Traffic'!E75-'NI IE Traffic'!E63)/'NI IE Traffic'!E63</f>
        <v>1.2923266359717654E-2</v>
      </c>
      <c r="F63" s="321">
        <f>('NI IE Traffic'!F75-'NI IE Traffic'!F63)/'NI IE Traffic'!F63</f>
        <v>0.10235963615326503</v>
      </c>
      <c r="G63" s="321">
        <f>('NI IE Traffic'!G75-'NI IE Traffic'!G63)/'NI IE Traffic'!G63</f>
        <v>1.2169511605171652E-2</v>
      </c>
      <c r="H63" s="321">
        <f>('NI IE Traffic'!H75-'NI IE Traffic'!H63)/'NI IE Traffic'!H63</f>
        <v>8.5218650590046675E-3</v>
      </c>
      <c r="I63" s="329">
        <f>('NI IE Traffic'!I75-'NI IE Traffic'!I63)/'NI IE Traffic'!I63</f>
        <v>3.3991491313785337E-2</v>
      </c>
      <c r="J63" s="112"/>
    </row>
    <row r="64" spans="1:10" ht="15.5" x14ac:dyDescent="0.35">
      <c r="A64" s="322" t="s">
        <v>728</v>
      </c>
      <c r="B64" s="321">
        <f>('NI IE Traffic'!B76-'NI IE Traffic'!B64)/'NI IE Traffic'!B64</f>
        <v>2.3791946599879269E-2</v>
      </c>
      <c r="C64" s="321">
        <f>('NI IE Traffic'!C76-'NI IE Traffic'!C64)/'NI IE Traffic'!C64</f>
        <v>0.10365741866089424</v>
      </c>
      <c r="D64" s="321">
        <f>('NI IE Traffic'!D76-'NI IE Traffic'!D64)/'NI IE Traffic'!D64</f>
        <v>2.1483382863562456E-2</v>
      </c>
      <c r="E64" s="321">
        <f>('NI IE Traffic'!E76-'NI IE Traffic'!E64)/'NI IE Traffic'!E64</f>
        <v>1.0010662817855707E-2</v>
      </c>
      <c r="F64" s="321">
        <f>('NI IE Traffic'!F76-'NI IE Traffic'!F64)/'NI IE Traffic'!F64</f>
        <v>9.6428567769437964E-2</v>
      </c>
      <c r="G64" s="321">
        <f>('NI IE Traffic'!G76-'NI IE Traffic'!G64)/'NI IE Traffic'!G64</f>
        <v>5.3638905707781128E-3</v>
      </c>
      <c r="H64" s="321">
        <f>('NI IE Traffic'!H76-'NI IE Traffic'!H64)/'NI IE Traffic'!H64</f>
        <v>-1.9713594101049763E-2</v>
      </c>
      <c r="I64" s="329">
        <f>('NI IE Traffic'!I76-'NI IE Traffic'!I64)/'NI IE Traffic'!I64</f>
        <v>3.1734523215930434E-2</v>
      </c>
      <c r="J64" s="112"/>
    </row>
    <row r="65" spans="1:10" ht="15.5" x14ac:dyDescent="0.35">
      <c r="A65" s="322" t="s">
        <v>729</v>
      </c>
      <c r="B65" s="321">
        <f>('NI IE Traffic'!B77-'NI IE Traffic'!B65)/'NI IE Traffic'!B65</f>
        <v>2.1153005116637674E-2</v>
      </c>
      <c r="C65" s="321">
        <f>('NI IE Traffic'!C77-'NI IE Traffic'!C65)/'NI IE Traffic'!C65</f>
        <v>0.1001149286254778</v>
      </c>
      <c r="D65" s="321">
        <f>('NI IE Traffic'!D77-'NI IE Traffic'!D65)/'NI IE Traffic'!D65</f>
        <v>1.9734990777775255E-2</v>
      </c>
      <c r="E65" s="321">
        <f>('NI IE Traffic'!E77-'NI IE Traffic'!E65)/'NI IE Traffic'!E65</f>
        <v>1.0579948850748032E-3</v>
      </c>
      <c r="F65" s="321">
        <f>('NI IE Traffic'!F77-'NI IE Traffic'!F65)/'NI IE Traffic'!F65</f>
        <v>9.0928758557608763E-2</v>
      </c>
      <c r="G65" s="321">
        <f>('NI IE Traffic'!G77-'NI IE Traffic'!G65)/'NI IE Traffic'!G65</f>
        <v>-6.2792782682255981E-3</v>
      </c>
      <c r="H65" s="321">
        <f>('NI IE Traffic'!H77-'NI IE Traffic'!H65)/'NI IE Traffic'!H65</f>
        <v>-5.3964524067535546E-2</v>
      </c>
      <c r="I65" s="329">
        <f>('NI IE Traffic'!I77-'NI IE Traffic'!I65)/'NI IE Traffic'!I65</f>
        <v>2.8495858558722418E-2</v>
      </c>
      <c r="J65" s="112"/>
    </row>
    <row r="66" spans="1:10" ht="15.5" x14ac:dyDescent="0.35">
      <c r="A66" s="322" t="s">
        <v>730</v>
      </c>
      <c r="B66" s="321">
        <f>('NI IE Traffic'!B78-'NI IE Traffic'!B66)/'NI IE Traffic'!B66</f>
        <v>2.1379247336831744E-2</v>
      </c>
      <c r="C66" s="321">
        <f>('NI IE Traffic'!C78-'NI IE Traffic'!C66)/'NI IE Traffic'!C66</f>
        <v>9.8089161152314253E-2</v>
      </c>
      <c r="D66" s="321">
        <f>('NI IE Traffic'!D78-'NI IE Traffic'!D66)/'NI IE Traffic'!D66</f>
        <v>2.4026291175714167E-2</v>
      </c>
      <c r="E66" s="321">
        <f>('NI IE Traffic'!E78-'NI IE Traffic'!E66)/'NI IE Traffic'!E66</f>
        <v>-1.7900332968185471E-3</v>
      </c>
      <c r="F66" s="321">
        <f>('NI IE Traffic'!F78-'NI IE Traffic'!F66)/'NI IE Traffic'!F66</f>
        <v>8.6546438646890309E-2</v>
      </c>
      <c r="G66" s="321">
        <f>('NI IE Traffic'!G78-'NI IE Traffic'!G66)/'NI IE Traffic'!G66</f>
        <v>-1.3154717663775002E-2</v>
      </c>
      <c r="H66" s="321">
        <f>('NI IE Traffic'!H78-'NI IE Traffic'!H66)/'NI IE Traffic'!H66</f>
        <v>-9.74406385302653E-2</v>
      </c>
      <c r="I66" s="329">
        <f>('NI IE Traffic'!I78-'NI IE Traffic'!I66)/'NI IE Traffic'!I66</f>
        <v>2.8228729844075279E-2</v>
      </c>
      <c r="J66" s="112"/>
    </row>
    <row r="67" spans="1:10" ht="15.5" x14ac:dyDescent="0.35">
      <c r="A67" s="322" t="s">
        <v>731</v>
      </c>
      <c r="B67" s="321">
        <f>('NI IE Traffic'!B79-'NI IE Traffic'!B67)/'NI IE Traffic'!B67</f>
        <v>1.8825317243932767E-2</v>
      </c>
      <c r="C67" s="321">
        <f>('NI IE Traffic'!C79-'NI IE Traffic'!C67)/'NI IE Traffic'!C67</f>
        <v>9.7995770958985928E-2</v>
      </c>
      <c r="D67" s="321">
        <f>('NI IE Traffic'!D79-'NI IE Traffic'!D67)/'NI IE Traffic'!D67</f>
        <v>2.4729788965630359E-2</v>
      </c>
      <c r="E67" s="321">
        <f>('NI IE Traffic'!E79-'NI IE Traffic'!E67)/'NI IE Traffic'!E67</f>
        <v>-4.8909668534717681E-3</v>
      </c>
      <c r="F67" s="321">
        <f>('NI IE Traffic'!F79-'NI IE Traffic'!F67)/'NI IE Traffic'!F67</f>
        <v>7.9630230903373941E-2</v>
      </c>
      <c r="G67" s="321">
        <f>('NI IE Traffic'!G79-'NI IE Traffic'!G67)/'NI IE Traffic'!G67</f>
        <v>-1.5280688589898036E-2</v>
      </c>
      <c r="H67" s="321">
        <f>('NI IE Traffic'!H79-'NI IE Traffic'!H67)/'NI IE Traffic'!H67</f>
        <v>-9.9625306187720933E-2</v>
      </c>
      <c r="I67" s="329">
        <f>('NI IE Traffic'!I79-'NI IE Traffic'!I67)/'NI IE Traffic'!I67</f>
        <v>2.5979750519634612E-2</v>
      </c>
      <c r="J67" s="112"/>
    </row>
    <row r="68" spans="1:10" ht="15.5" x14ac:dyDescent="0.35">
      <c r="A68" s="322" t="s">
        <v>732</v>
      </c>
      <c r="B68" s="321">
        <f>('NI IE Traffic'!B80-'NI IE Traffic'!B68)/'NI IE Traffic'!B68</f>
        <v>1.7981085363724114E-2</v>
      </c>
      <c r="C68" s="321">
        <f>('NI IE Traffic'!C80-'NI IE Traffic'!C68)/'NI IE Traffic'!C68</f>
        <v>9.3482561410797346E-2</v>
      </c>
      <c r="D68" s="321">
        <f>('NI IE Traffic'!D80-'NI IE Traffic'!D68)/'NI IE Traffic'!D68</f>
        <v>1.8715954890221348E-2</v>
      </c>
      <c r="E68" s="321">
        <f>('NI IE Traffic'!E80-'NI IE Traffic'!E68)/'NI IE Traffic'!E68</f>
        <v>-9.4719310015937558E-3</v>
      </c>
      <c r="F68" s="321">
        <f>('NI IE Traffic'!F80-'NI IE Traffic'!F68)/'NI IE Traffic'!F68</f>
        <v>7.1179828359093533E-2</v>
      </c>
      <c r="G68" s="321">
        <f>('NI IE Traffic'!G80-'NI IE Traffic'!G68)/'NI IE Traffic'!G68</f>
        <v>-1.6792051710874008E-2</v>
      </c>
      <c r="H68" s="321">
        <f>('NI IE Traffic'!H80-'NI IE Traffic'!H68)/'NI IE Traffic'!H68</f>
        <v>-9.648639681028548E-2</v>
      </c>
      <c r="I68" s="329">
        <f>('NI IE Traffic'!I80-'NI IE Traffic'!I68)/'NI IE Traffic'!I68</f>
        <v>2.4388859896156447E-2</v>
      </c>
      <c r="J68" s="112"/>
    </row>
    <row r="69" spans="1:10" ht="15.5" x14ac:dyDescent="0.35">
      <c r="A69" s="322" t="s">
        <v>733</v>
      </c>
      <c r="B69" s="321">
        <f>('NI IE Traffic'!B81-'NI IE Traffic'!B69)/'NI IE Traffic'!B69</f>
        <v>1.7063852055917081E-2</v>
      </c>
      <c r="C69" s="321">
        <f>('NI IE Traffic'!C81-'NI IE Traffic'!C69)/'NI IE Traffic'!C69</f>
        <v>8.8921788235014745E-2</v>
      </c>
      <c r="D69" s="321">
        <f>('NI IE Traffic'!D81-'NI IE Traffic'!D69)/'NI IE Traffic'!D69</f>
        <v>1.5821028993667975E-2</v>
      </c>
      <c r="E69" s="321">
        <f>('NI IE Traffic'!E81-'NI IE Traffic'!E69)/'NI IE Traffic'!E69</f>
        <v>-8.8361945193151225E-3</v>
      </c>
      <c r="F69" s="321">
        <f>('NI IE Traffic'!F81-'NI IE Traffic'!F69)/'NI IE Traffic'!F69</f>
        <v>6.3440623355037154E-2</v>
      </c>
      <c r="G69" s="321">
        <f>('NI IE Traffic'!G81-'NI IE Traffic'!G69)/'NI IE Traffic'!G69</f>
        <v>-2.237606500521655E-2</v>
      </c>
      <c r="H69" s="321">
        <f>('NI IE Traffic'!H81-'NI IE Traffic'!H69)/'NI IE Traffic'!H69</f>
        <v>-0.10832367635920261</v>
      </c>
      <c r="I69" s="329">
        <f>('NI IE Traffic'!I81-'NI IE Traffic'!I69)/'NI IE Traffic'!I69</f>
        <v>2.3052415107340699E-2</v>
      </c>
      <c r="J69" s="112"/>
    </row>
    <row r="70" spans="1:10" ht="15.5" x14ac:dyDescent="0.35">
      <c r="A70" s="322" t="s">
        <v>734</v>
      </c>
      <c r="B70" s="321">
        <f>('NI IE Traffic'!B82-'NI IE Traffic'!B70)/'NI IE Traffic'!B70</f>
        <v>-1.2907965699997068E-2</v>
      </c>
      <c r="C70" s="321">
        <f>('NI IE Traffic'!C82-'NI IE Traffic'!C70)/'NI IE Traffic'!C70</f>
        <v>6.7547068877283081E-2</v>
      </c>
      <c r="D70" s="321">
        <f>('NI IE Traffic'!D82-'NI IE Traffic'!D70)/'NI IE Traffic'!D70</f>
        <v>6.1043908185940531E-3</v>
      </c>
      <c r="E70" s="321">
        <f>('NI IE Traffic'!E82-'NI IE Traffic'!E70)/'NI IE Traffic'!E70</f>
        <v>-7.2851680718531795E-3</v>
      </c>
      <c r="F70" s="321">
        <f>('NI IE Traffic'!F82-'NI IE Traffic'!F70)/'NI IE Traffic'!F70</f>
        <v>2.3263153991232539E-2</v>
      </c>
      <c r="G70" s="321">
        <f>('NI IE Traffic'!G82-'NI IE Traffic'!G70)/'NI IE Traffic'!G70</f>
        <v>-2.910376184577922E-2</v>
      </c>
      <c r="H70" s="321">
        <f>('NI IE Traffic'!H82-'NI IE Traffic'!H70)/'NI IE Traffic'!H70</f>
        <v>-0.1148435895736226</v>
      </c>
      <c r="I70" s="329">
        <f>('NI IE Traffic'!I82-'NI IE Traffic'!I70)/'NI IE Traffic'!I70</f>
        <v>-3.3731878204467823E-3</v>
      </c>
      <c r="J70" s="112"/>
    </row>
    <row r="71" spans="1:10" ht="15.5" x14ac:dyDescent="0.35">
      <c r="A71" s="322" t="s">
        <v>735</v>
      </c>
      <c r="B71" s="321">
        <f>('NI IE Traffic'!B83-'NI IE Traffic'!B71)/'NI IE Traffic'!B71</f>
        <v>-7.8168676007905974E-2</v>
      </c>
      <c r="C71" s="321">
        <f>('NI IE Traffic'!C83-'NI IE Traffic'!C71)/'NI IE Traffic'!C71</f>
        <v>4.4230361039607731E-3</v>
      </c>
      <c r="D71" s="321">
        <f>('NI IE Traffic'!D83-'NI IE Traffic'!D71)/'NI IE Traffic'!D71</f>
        <v>-4.0903283065095643E-2</v>
      </c>
      <c r="E71" s="321">
        <f>('NI IE Traffic'!E83-'NI IE Traffic'!E71)/'NI IE Traffic'!E71</f>
        <v>-3.0593584353914786E-2</v>
      </c>
      <c r="F71" s="321">
        <f>('NI IE Traffic'!F83-'NI IE Traffic'!F71)/'NI IE Traffic'!F71</f>
        <v>-4.4937266992081767E-2</v>
      </c>
      <c r="G71" s="321">
        <f>('NI IE Traffic'!G83-'NI IE Traffic'!G71)/'NI IE Traffic'!G71</f>
        <v>-7.9151992636849952E-2</v>
      </c>
      <c r="H71" s="321">
        <f>('NI IE Traffic'!H83-'NI IE Traffic'!H71)/'NI IE Traffic'!H71</f>
        <v>-0.16118982365955598</v>
      </c>
      <c r="I71" s="329">
        <f>('NI IE Traffic'!I83-'NI IE Traffic'!I71)/'NI IE Traffic'!I71</f>
        <v>-6.5232858600678165E-2</v>
      </c>
      <c r="J71" s="112"/>
    </row>
    <row r="72" spans="1:10" ht="15.5" x14ac:dyDescent="0.35">
      <c r="A72" s="322" t="s">
        <v>736</v>
      </c>
      <c r="B72" s="321">
        <f>('NI IE Traffic'!B84-'NI IE Traffic'!B72)/'NI IE Traffic'!B72</f>
        <v>-0.13250844488109706</v>
      </c>
      <c r="C72" s="321">
        <f>('NI IE Traffic'!C84-'NI IE Traffic'!C72)/'NI IE Traffic'!C72</f>
        <v>-4.4122454838877619E-2</v>
      </c>
      <c r="D72" s="321">
        <f>('NI IE Traffic'!D84-'NI IE Traffic'!D72)/'NI IE Traffic'!D72</f>
        <v>-7.5800538712087209E-2</v>
      </c>
      <c r="E72" s="321">
        <f>('NI IE Traffic'!E84-'NI IE Traffic'!E72)/'NI IE Traffic'!E72</f>
        <v>-4.4560842466745208E-2</v>
      </c>
      <c r="F72" s="321">
        <f>('NI IE Traffic'!F84-'NI IE Traffic'!F72)/'NI IE Traffic'!F72</f>
        <v>-0.11857307374521818</v>
      </c>
      <c r="G72" s="321">
        <f>('NI IE Traffic'!G84-'NI IE Traffic'!G72)/'NI IE Traffic'!G72</f>
        <v>-0.10198526216009664</v>
      </c>
      <c r="H72" s="321">
        <f>('NI IE Traffic'!H84-'NI IE Traffic'!H72)/'NI IE Traffic'!H72</f>
        <v>-0.208358427265945</v>
      </c>
      <c r="I72" s="329">
        <f>('NI IE Traffic'!I84-'NI IE Traffic'!I72)/'NI IE Traffic'!I72</f>
        <v>-0.11583962330737299</v>
      </c>
      <c r="J72" s="112"/>
    </row>
    <row r="73" spans="1:10" ht="15.5" x14ac:dyDescent="0.35">
      <c r="A73" s="322" t="s">
        <v>737</v>
      </c>
      <c r="B73" s="321">
        <f>('NI IE Traffic'!B85-'NI IE Traffic'!B73)/'NI IE Traffic'!B73</f>
        <v>-0.17146695798853759</v>
      </c>
      <c r="C73" s="321">
        <f>('NI IE Traffic'!C85-'NI IE Traffic'!C73)/'NI IE Traffic'!C73</f>
        <v>-6.6958160434184733E-2</v>
      </c>
      <c r="D73" s="321">
        <f>('NI IE Traffic'!D85-'NI IE Traffic'!D73)/'NI IE Traffic'!D73</f>
        <v>-9.0303863425058986E-2</v>
      </c>
      <c r="E73" s="321">
        <f>('NI IE Traffic'!E85-'NI IE Traffic'!E73)/'NI IE Traffic'!E73</f>
        <v>-5.0986292580497437E-2</v>
      </c>
      <c r="F73" s="321">
        <f>('NI IE Traffic'!F85-'NI IE Traffic'!F73)/'NI IE Traffic'!F73</f>
        <v>-0.19268199669291061</v>
      </c>
      <c r="G73" s="321">
        <f>('NI IE Traffic'!G85-'NI IE Traffic'!G73)/'NI IE Traffic'!G73</f>
        <v>-0.11986312425621823</v>
      </c>
      <c r="H73" s="321">
        <f>('NI IE Traffic'!H85-'NI IE Traffic'!H73)/'NI IE Traffic'!H73</f>
        <v>-0.26928182813689894</v>
      </c>
      <c r="I73" s="329">
        <f>('NI IE Traffic'!I85-'NI IE Traffic'!I73)/'NI IE Traffic'!I73</f>
        <v>-0.1505845485638066</v>
      </c>
      <c r="J73" s="112"/>
    </row>
    <row r="74" spans="1:10" ht="15.5" x14ac:dyDescent="0.35">
      <c r="A74" s="322" t="s">
        <v>738</v>
      </c>
      <c r="B74" s="321">
        <f>('NI IE Traffic'!B86-'NI IE Traffic'!B74)/'NI IE Traffic'!B74</f>
        <v>-0.19109743088895936</v>
      </c>
      <c r="C74" s="321">
        <f>('NI IE Traffic'!C86-'NI IE Traffic'!C74)/'NI IE Traffic'!C74</f>
        <v>-7.530178013701247E-2</v>
      </c>
      <c r="D74" s="321">
        <f>('NI IE Traffic'!D86-'NI IE Traffic'!D74)/'NI IE Traffic'!D74</f>
        <v>-9.6324491302846524E-2</v>
      </c>
      <c r="E74" s="321">
        <f>('NI IE Traffic'!E86-'NI IE Traffic'!E74)/'NI IE Traffic'!E74</f>
        <v>-5.1514696309382213E-2</v>
      </c>
      <c r="F74" s="321">
        <f>('NI IE Traffic'!F86-'NI IE Traffic'!F74)/'NI IE Traffic'!F74</f>
        <v>-0.25665749802527227</v>
      </c>
      <c r="G74" s="321">
        <f>('NI IE Traffic'!G86-'NI IE Traffic'!G74)/'NI IE Traffic'!G74</f>
        <v>-0.1283739944000836</v>
      </c>
      <c r="H74" s="321">
        <f>('NI IE Traffic'!H86-'NI IE Traffic'!H74)/'NI IE Traffic'!H74</f>
        <v>-0.28238524931658071</v>
      </c>
      <c r="I74" s="329">
        <f>('NI IE Traffic'!I86-'NI IE Traffic'!I74)/'NI IE Traffic'!I74</f>
        <v>-0.16768914930380879</v>
      </c>
      <c r="J74" s="112"/>
    </row>
    <row r="75" spans="1:10" ht="15.5" x14ac:dyDescent="0.35">
      <c r="A75" s="322" t="s">
        <v>739</v>
      </c>
      <c r="B75" s="321">
        <f>('NI IE Traffic'!B87-'NI IE Traffic'!B75)/'NI IE Traffic'!B75</f>
        <v>-0.20356620451871654</v>
      </c>
      <c r="C75" s="321">
        <f>('NI IE Traffic'!C87-'NI IE Traffic'!C75)/'NI IE Traffic'!C75</f>
        <v>-8.44950251809512E-2</v>
      </c>
      <c r="D75" s="321">
        <f>('NI IE Traffic'!D87-'NI IE Traffic'!D75)/'NI IE Traffic'!D75</f>
        <v>-0.11034075172215348</v>
      </c>
      <c r="E75" s="321">
        <f>('NI IE Traffic'!E87-'NI IE Traffic'!E75)/'NI IE Traffic'!E75</f>
        <v>-4.4430951163791574E-2</v>
      </c>
      <c r="F75" s="321">
        <f>('NI IE Traffic'!F87-'NI IE Traffic'!F75)/'NI IE Traffic'!F75</f>
        <v>-0.30685134802983322</v>
      </c>
      <c r="G75" s="321">
        <f>('NI IE Traffic'!G87-'NI IE Traffic'!G75)/'NI IE Traffic'!G75</f>
        <v>-0.12185279160890058</v>
      </c>
      <c r="H75" s="321">
        <f>('NI IE Traffic'!H87-'NI IE Traffic'!H75)/'NI IE Traffic'!H75</f>
        <v>-0.26665606682510329</v>
      </c>
      <c r="I75" s="329">
        <f>('NI IE Traffic'!I87-'NI IE Traffic'!I75)/'NI IE Traffic'!I75</f>
        <v>-0.17872232090945414</v>
      </c>
      <c r="J75" s="112"/>
    </row>
    <row r="76" spans="1:10" ht="15.5" x14ac:dyDescent="0.35">
      <c r="A76" s="322" t="s">
        <v>740</v>
      </c>
      <c r="B76" s="321">
        <f>('NI IE Traffic'!B88-'NI IE Traffic'!B76)/'NI IE Traffic'!B76</f>
        <v>-0.21395364368531405</v>
      </c>
      <c r="C76" s="321">
        <f>('NI IE Traffic'!C88-'NI IE Traffic'!C76)/'NI IE Traffic'!C76</f>
        <v>-9.1434201165634554E-2</v>
      </c>
      <c r="D76" s="321">
        <f>('NI IE Traffic'!D88-'NI IE Traffic'!D76)/'NI IE Traffic'!D76</f>
        <v>-0.1165944185592234</v>
      </c>
      <c r="E76" s="321">
        <f>('NI IE Traffic'!E88-'NI IE Traffic'!E76)/'NI IE Traffic'!E76</f>
        <v>-3.5330581544249638E-2</v>
      </c>
      <c r="F76" s="321">
        <f>('NI IE Traffic'!F88-'NI IE Traffic'!F76)/'NI IE Traffic'!F76</f>
        <v>-0.34892241696665011</v>
      </c>
      <c r="G76" s="321">
        <f>('NI IE Traffic'!G88-'NI IE Traffic'!G76)/'NI IE Traffic'!G76</f>
        <v>-0.10413410806499165</v>
      </c>
      <c r="H76" s="321">
        <f>('NI IE Traffic'!H88-'NI IE Traffic'!H76)/'NI IE Traffic'!H76</f>
        <v>-0.24137367675961593</v>
      </c>
      <c r="I76" s="329">
        <f>('NI IE Traffic'!I88-'NI IE Traffic'!I76)/'NI IE Traffic'!I76</f>
        <v>-0.18730658347141757</v>
      </c>
      <c r="J76" s="112"/>
    </row>
    <row r="77" spans="1:10" ht="15.5" x14ac:dyDescent="0.35">
      <c r="A77" s="322" t="s">
        <v>741</v>
      </c>
      <c r="B77" s="321">
        <f>('NI IE Traffic'!B89-'NI IE Traffic'!B77)/'NI IE Traffic'!B77</f>
        <v>-0.25213632590949914</v>
      </c>
      <c r="C77" s="321">
        <f>('NI IE Traffic'!C89-'NI IE Traffic'!C77)/'NI IE Traffic'!C77</f>
        <v>-0.11218572061591392</v>
      </c>
      <c r="D77" s="321">
        <f>('NI IE Traffic'!D89-'NI IE Traffic'!D77)/'NI IE Traffic'!D77</f>
        <v>-0.12806193183554801</v>
      </c>
      <c r="E77" s="321">
        <f>('NI IE Traffic'!E89-'NI IE Traffic'!E77)/'NI IE Traffic'!E77</f>
        <v>-3.1030796929329061E-2</v>
      </c>
      <c r="F77" s="321">
        <f>('NI IE Traffic'!F89-'NI IE Traffic'!F77)/'NI IE Traffic'!F77</f>
        <v>-0.39223488623394487</v>
      </c>
      <c r="G77" s="321">
        <f>('NI IE Traffic'!G89-'NI IE Traffic'!G77)/'NI IE Traffic'!G77</f>
        <v>-0.10260630741442403</v>
      </c>
      <c r="H77" s="321">
        <f>('NI IE Traffic'!H89-'NI IE Traffic'!H77)/'NI IE Traffic'!H77</f>
        <v>-0.23612475742059444</v>
      </c>
      <c r="I77" s="329">
        <f>('NI IE Traffic'!I89-'NI IE Traffic'!I77)/'NI IE Traffic'!I77</f>
        <v>-0.21990086729921676</v>
      </c>
      <c r="J77" s="112"/>
    </row>
    <row r="78" spans="1:10" ht="15.5" x14ac:dyDescent="0.35">
      <c r="A78" s="322" t="s">
        <v>742</v>
      </c>
      <c r="B78" s="321">
        <f>('NI IE Traffic'!B90-'NI IE Traffic'!B78)/'NI IE Traffic'!B78</f>
        <v>-0.2880455295810746</v>
      </c>
      <c r="C78" s="321">
        <f>('NI IE Traffic'!C90-'NI IE Traffic'!C78)/'NI IE Traffic'!C78</f>
        <v>-0.12864889802323137</v>
      </c>
      <c r="D78" s="321">
        <f>('NI IE Traffic'!D90-'NI IE Traffic'!D78)/'NI IE Traffic'!D78</f>
        <v>-0.1385042485571911</v>
      </c>
      <c r="E78" s="321">
        <f>('NI IE Traffic'!E90-'NI IE Traffic'!E78)/'NI IE Traffic'!E78</f>
        <v>-2.1894109024115552E-2</v>
      </c>
      <c r="F78" s="321">
        <f>('NI IE Traffic'!F90-'NI IE Traffic'!F78)/'NI IE Traffic'!F78</f>
        <v>-0.4316223560969486</v>
      </c>
      <c r="G78" s="321">
        <f>('NI IE Traffic'!G90-'NI IE Traffic'!G78)/'NI IE Traffic'!G78</f>
        <v>-9.6882003905988945E-2</v>
      </c>
      <c r="H78" s="321">
        <f>('NI IE Traffic'!H90-'NI IE Traffic'!H78)/'NI IE Traffic'!H78</f>
        <v>-0.20517590514382006</v>
      </c>
      <c r="I78" s="329">
        <f>('NI IE Traffic'!I90-'NI IE Traffic'!I78)/'NI IE Traffic'!I78</f>
        <v>-0.2498567801456901</v>
      </c>
      <c r="J78" s="112"/>
    </row>
    <row r="79" spans="1:10" ht="15.5" x14ac:dyDescent="0.35">
      <c r="A79" s="322" t="s">
        <v>743</v>
      </c>
      <c r="B79" s="321">
        <f>('NI IE Traffic'!B91-'NI IE Traffic'!B79)/'NI IE Traffic'!B79</f>
        <v>-0.31199530720652563</v>
      </c>
      <c r="C79" s="321">
        <f>('NI IE Traffic'!C91-'NI IE Traffic'!C79)/'NI IE Traffic'!C79</f>
        <v>-0.13867712759572245</v>
      </c>
      <c r="D79" s="321">
        <f>('NI IE Traffic'!D91-'NI IE Traffic'!D79)/'NI IE Traffic'!D79</f>
        <v>-0.13828751602258901</v>
      </c>
      <c r="E79" s="321">
        <f>('NI IE Traffic'!E91-'NI IE Traffic'!E79)/'NI IE Traffic'!E79</f>
        <v>-5.6862440351710874E-3</v>
      </c>
      <c r="F79" s="321">
        <f>('NI IE Traffic'!F91-'NI IE Traffic'!F79)/'NI IE Traffic'!F79</f>
        <v>-0.45355316845328664</v>
      </c>
      <c r="G79" s="321">
        <f>('NI IE Traffic'!G91-'NI IE Traffic'!G79)/'NI IE Traffic'!G79</f>
        <v>-8.630458594399254E-2</v>
      </c>
      <c r="H79" s="321">
        <f>('NI IE Traffic'!H91-'NI IE Traffic'!H79)/'NI IE Traffic'!H79</f>
        <v>-0.18999082643985604</v>
      </c>
      <c r="I79" s="329">
        <f>('NI IE Traffic'!I91-'NI IE Traffic'!I79)/'NI IE Traffic'!I79</f>
        <v>-0.26882861270488434</v>
      </c>
      <c r="J79" s="112"/>
    </row>
    <row r="80" spans="1:10" ht="15.5" x14ac:dyDescent="0.35">
      <c r="A80" s="322" t="s">
        <v>744</v>
      </c>
      <c r="B80" s="321">
        <f>('NI IE Traffic'!B92-'NI IE Traffic'!B80)/'NI IE Traffic'!B80</f>
        <v>-0.35492030024560317</v>
      </c>
      <c r="C80" s="321">
        <f>('NI IE Traffic'!C92-'NI IE Traffic'!C80)/'NI IE Traffic'!C80</f>
        <v>-0.16778157781348457</v>
      </c>
      <c r="D80" s="321">
        <f>('NI IE Traffic'!D92-'NI IE Traffic'!D80)/'NI IE Traffic'!D80</f>
        <v>-0.15560268008767489</v>
      </c>
      <c r="E80" s="321">
        <f>('NI IE Traffic'!E92-'NI IE Traffic'!E80)/'NI IE Traffic'!E80</f>
        <v>-1.0898867699927255E-2</v>
      </c>
      <c r="F80" s="321">
        <f>('NI IE Traffic'!F92-'NI IE Traffic'!F80)/'NI IE Traffic'!F80</f>
        <v>-0.48679662290179015</v>
      </c>
      <c r="G80" s="321">
        <f>('NI IE Traffic'!G92-'NI IE Traffic'!G80)/'NI IE Traffic'!G80</f>
        <v>-9.5660843385258751E-2</v>
      </c>
      <c r="H80" s="321">
        <f>('NI IE Traffic'!H92-'NI IE Traffic'!H80)/'NI IE Traffic'!H80</f>
        <v>-0.20529375351752088</v>
      </c>
      <c r="I80" s="329">
        <f>('NI IE Traffic'!I92-'NI IE Traffic'!I80)/'NI IE Traffic'!I80</f>
        <v>-0.30694772734474418</v>
      </c>
      <c r="J80" s="112"/>
    </row>
    <row r="81" spans="1:10" ht="15.5" x14ac:dyDescent="0.35">
      <c r="A81" s="322" t="s">
        <v>745</v>
      </c>
      <c r="B81" s="321">
        <f>('NI IE Traffic'!B93-'NI IE Traffic'!B81)/'NI IE Traffic'!B81</f>
        <v>-0.40043790791124723</v>
      </c>
      <c r="C81" s="321">
        <f>('NI IE Traffic'!C93-'NI IE Traffic'!C81)/'NI IE Traffic'!C81</f>
        <v>-0.19906270839930104</v>
      </c>
      <c r="D81" s="321">
        <f>('NI IE Traffic'!D93-'NI IE Traffic'!D81)/'NI IE Traffic'!D81</f>
        <v>-0.17455633171766663</v>
      </c>
      <c r="E81" s="321">
        <f>('NI IE Traffic'!E93-'NI IE Traffic'!E81)/'NI IE Traffic'!E81</f>
        <v>-2.4864293569135183E-2</v>
      </c>
      <c r="F81" s="321">
        <f>('NI IE Traffic'!F93-'NI IE Traffic'!F81)/'NI IE Traffic'!F81</f>
        <v>-0.52406238898939983</v>
      </c>
      <c r="G81" s="321">
        <f>('NI IE Traffic'!G93-'NI IE Traffic'!G81)/'NI IE Traffic'!G81</f>
        <v>-9.9339055377893878E-2</v>
      </c>
      <c r="H81" s="321">
        <f>('NI IE Traffic'!H93-'NI IE Traffic'!H81)/'NI IE Traffic'!H81</f>
        <v>-0.20208955429206535</v>
      </c>
      <c r="I81" s="329">
        <f>('NI IE Traffic'!I93-'NI IE Traffic'!I81)/'NI IE Traffic'!I81</f>
        <v>-0.34778774229498516</v>
      </c>
      <c r="J81" s="112"/>
    </row>
    <row r="82" spans="1:10" ht="15.5" x14ac:dyDescent="0.35">
      <c r="A82" s="322" t="s">
        <v>746</v>
      </c>
      <c r="B82" s="321">
        <f>('NI IE Traffic'!B94-'NI IE Traffic'!B82)/'NI IE Traffic'!B82</f>
        <v>-0.39668150660535956</v>
      </c>
      <c r="C82" s="321">
        <f>('NI IE Traffic'!C94-'NI IE Traffic'!C82)/'NI IE Traffic'!C82</f>
        <v>-0.18537581077843499</v>
      </c>
      <c r="D82" s="321">
        <f>('NI IE Traffic'!D94-'NI IE Traffic'!D82)/'NI IE Traffic'!D82</f>
        <v>-0.16359955775000554</v>
      </c>
      <c r="E82" s="321">
        <f>('NI IE Traffic'!E94-'NI IE Traffic'!E82)/'NI IE Traffic'!E82</f>
        <v>-9.9591867644070464E-3</v>
      </c>
      <c r="F82" s="321">
        <f>('NI IE Traffic'!F94-'NI IE Traffic'!F82)/'NI IE Traffic'!F82</f>
        <v>-0.52518731931264673</v>
      </c>
      <c r="G82" s="321">
        <f>('NI IE Traffic'!G94-'NI IE Traffic'!G82)/'NI IE Traffic'!G82</f>
        <v>-7.5896565399647731E-2</v>
      </c>
      <c r="H82" s="321">
        <f>('NI IE Traffic'!H94-'NI IE Traffic'!H82)/'NI IE Traffic'!H82</f>
        <v>-0.19735647129675088</v>
      </c>
      <c r="I82" s="329">
        <f>('NI IE Traffic'!I94-'NI IE Traffic'!I82)/'NI IE Traffic'!I82</f>
        <v>-0.34101385751184654</v>
      </c>
      <c r="J82" s="112"/>
    </row>
    <row r="83" spans="1:10" ht="15.5" x14ac:dyDescent="0.35">
      <c r="A83" s="322" t="s">
        <v>747</v>
      </c>
      <c r="B83" s="321">
        <f>('NI IE Traffic'!B95-'NI IE Traffic'!B83)/'NI IE Traffic'!B83</f>
        <v>-0.32007326556772142</v>
      </c>
      <c r="C83" s="321">
        <f>('NI IE Traffic'!C95-'NI IE Traffic'!C83)/'NI IE Traffic'!C83</f>
        <v>-9.5348953842385467E-2</v>
      </c>
      <c r="D83" s="321">
        <f>('NI IE Traffic'!D95-'NI IE Traffic'!D83)/'NI IE Traffic'!D83</f>
        <v>-9.0521429807009834E-2</v>
      </c>
      <c r="E83" s="321">
        <f>('NI IE Traffic'!E95-'NI IE Traffic'!E83)/'NI IE Traffic'!E83</f>
        <v>4.2040093369984134E-2</v>
      </c>
      <c r="F83" s="321">
        <f>('NI IE Traffic'!F95-'NI IE Traffic'!F83)/'NI IE Traffic'!F83</f>
        <v>-0.47563666713167341</v>
      </c>
      <c r="G83" s="321">
        <f>('NI IE Traffic'!G95-'NI IE Traffic'!G83)/'NI IE Traffic'!G83</f>
        <v>2.5072157192782146E-2</v>
      </c>
      <c r="H83" s="321">
        <f>('NI IE Traffic'!H95-'NI IE Traffic'!H83)/'NI IE Traffic'!H83</f>
        <v>-0.11384298328030543</v>
      </c>
      <c r="I83" s="329">
        <f>('NI IE Traffic'!I95-'NI IE Traffic'!I83)/'NI IE Traffic'!I83</f>
        <v>-0.26310792074061534</v>
      </c>
      <c r="J83" s="112"/>
    </row>
    <row r="84" spans="1:10" ht="15.5" x14ac:dyDescent="0.35">
      <c r="A84" s="344" t="s">
        <v>748</v>
      </c>
      <c r="B84" s="321">
        <f>('NI IE Traffic'!B96-'NI IE Traffic'!B84)/'NI IE Traffic'!B84</f>
        <v>-0.23287392596758322</v>
      </c>
      <c r="C84" s="321">
        <f>('NI IE Traffic'!C96-'NI IE Traffic'!C84)/'NI IE Traffic'!C84</f>
        <v>-1.4098999822411548E-2</v>
      </c>
      <c r="D84" s="321">
        <f>('NI IE Traffic'!D96-'NI IE Traffic'!D84)/'NI IE Traffic'!D84</f>
        <v>-3.846786187283497E-2</v>
      </c>
      <c r="E84" s="321">
        <f>('NI IE Traffic'!E96-'NI IE Traffic'!E84)/'NI IE Traffic'!E84</f>
        <v>7.7307169519285485E-2</v>
      </c>
      <c r="F84" s="321">
        <f>('NI IE Traffic'!F96-'NI IE Traffic'!F84)/'NI IE Traffic'!F84</f>
        <v>-0.41376765367841228</v>
      </c>
      <c r="G84" s="321">
        <f>('NI IE Traffic'!G96-'NI IE Traffic'!G84)/'NI IE Traffic'!G84</f>
        <v>9.2045602717415659E-2</v>
      </c>
      <c r="H84" s="321">
        <f>('NI IE Traffic'!H96-'NI IE Traffic'!H84)/'NI IE Traffic'!H84</f>
        <v>-1.3222216346813679E-2</v>
      </c>
      <c r="I84" s="329">
        <f>('NI IE Traffic'!I96-'NI IE Traffic'!I84)/'NI IE Traffic'!I84</f>
        <v>-0.17972243089172363</v>
      </c>
      <c r="J84" s="112"/>
    </row>
    <row r="85" spans="1:10" ht="15.5" x14ac:dyDescent="0.35">
      <c r="A85" s="344" t="s">
        <v>749</v>
      </c>
      <c r="B85" s="321">
        <f>('NI IE Traffic'!B97-'NI IE Traffic'!B85)/'NI IE Traffic'!B85</f>
        <v>-0.16904295094396821</v>
      </c>
      <c r="C85" s="321">
        <f>('NI IE Traffic'!C97-'NI IE Traffic'!C85)/'NI IE Traffic'!C85</f>
        <v>2.6413676970237554E-2</v>
      </c>
      <c r="D85" s="321">
        <f>('NI IE Traffic'!D97-'NI IE Traffic'!D85)/'NI IE Traffic'!D85</f>
        <v>-1.510389124406555E-2</v>
      </c>
      <c r="E85" s="321">
        <f>('NI IE Traffic'!E97-'NI IE Traffic'!E85)/'NI IE Traffic'!E85</f>
        <v>8.6576955229757058E-2</v>
      </c>
      <c r="F85" s="321">
        <f>('NI IE Traffic'!F97-'NI IE Traffic'!F85)/'NI IE Traffic'!F85</f>
        <v>-0.3447754921346885</v>
      </c>
      <c r="G85" s="321">
        <f>('NI IE Traffic'!G97-'NI IE Traffic'!G85)/'NI IE Traffic'!G85</f>
        <v>0.13173428149090349</v>
      </c>
      <c r="H85" s="321">
        <f>('NI IE Traffic'!H97-'NI IE Traffic'!H85)/'NI IE Traffic'!H85</f>
        <v>0.13872199411919828</v>
      </c>
      <c r="I85" s="329">
        <f>('NI IE Traffic'!I97-'NI IE Traffic'!I85)/'NI IE Traffic'!I85</f>
        <v>-0.12199642738260769</v>
      </c>
      <c r="J85" s="112"/>
    </row>
    <row r="86" spans="1:10" ht="15.5" x14ac:dyDescent="0.35">
      <c r="A86" s="344" t="s">
        <v>762</v>
      </c>
      <c r="B86" s="321">
        <f>('NI IE Traffic'!B98-'NI IE Traffic'!B86)/'NI IE Traffic'!B86</f>
        <v>-0.14348890608292172</v>
      </c>
      <c r="C86" s="321">
        <f>('NI IE Traffic'!C98-'NI IE Traffic'!C86)/'NI IE Traffic'!C86</f>
        <v>3.6141441268224966E-2</v>
      </c>
      <c r="D86" s="321">
        <f>('NI IE Traffic'!D98-'NI IE Traffic'!D86)/'NI IE Traffic'!D86</f>
        <v>-6.4609245281966937E-3</v>
      </c>
      <c r="E86" s="321">
        <f>('NI IE Traffic'!E98-'NI IE Traffic'!E86)/'NI IE Traffic'!E86</f>
        <v>8.2897453714401326E-2</v>
      </c>
      <c r="F86" s="321">
        <f>('NI IE Traffic'!F98-'NI IE Traffic'!F86)/'NI IE Traffic'!F86</f>
        <v>-0.27895992305219885</v>
      </c>
      <c r="G86" s="321">
        <f>('NI IE Traffic'!G98-'NI IE Traffic'!G86)/'NI IE Traffic'!G86</f>
        <v>0.13972239657183952</v>
      </c>
      <c r="H86" s="321">
        <f>('NI IE Traffic'!H98-'NI IE Traffic'!H86)/'NI IE Traffic'!H86</f>
        <v>0.1890749800549289</v>
      </c>
      <c r="I86" s="329">
        <f>('NI IE Traffic'!I98-'NI IE Traffic'!I86)/'NI IE Traffic'!I86</f>
        <v>-9.9788339188097069E-2</v>
      </c>
      <c r="J86" s="112"/>
    </row>
    <row r="87" spans="1:10" ht="15.5" x14ac:dyDescent="0.35">
      <c r="A87" s="322" t="s">
        <v>775</v>
      </c>
      <c r="B87" s="321">
        <f>('NI IE Traffic'!B99-'NI IE Traffic'!B87)/'NI IE Traffic'!B87</f>
        <v>-0.1296252114507562</v>
      </c>
      <c r="C87" s="321">
        <f>('NI IE Traffic'!C99-'NI IE Traffic'!C87)/'NI IE Traffic'!C87</f>
        <v>4.9278265474145433E-2</v>
      </c>
      <c r="D87" s="321">
        <f>('NI IE Traffic'!D99-'NI IE Traffic'!D87)/'NI IE Traffic'!D87</f>
        <v>1.5981538744749439E-2</v>
      </c>
      <c r="E87" s="321">
        <f>('NI IE Traffic'!E99-'NI IE Traffic'!E87)/'NI IE Traffic'!E87</f>
        <v>8.2289811609801269E-2</v>
      </c>
      <c r="F87" s="321">
        <f>('NI IE Traffic'!F99-'NI IE Traffic'!F87)/'NI IE Traffic'!F87</f>
        <v>-0.21348322012361973</v>
      </c>
      <c r="G87" s="321">
        <f>('NI IE Traffic'!G99-'NI IE Traffic'!G87)/'NI IE Traffic'!G87</f>
        <v>0.13717387383915719</v>
      </c>
      <c r="H87" s="321">
        <f>('NI IE Traffic'!H99-'NI IE Traffic'!H87)/'NI IE Traffic'!H87</f>
        <v>0.16010661721862332</v>
      </c>
      <c r="I87" s="329">
        <f>('NI IE Traffic'!I99-'NI IE Traffic'!I87)/'NI IE Traffic'!I87</f>
        <v>-8.6167799976131429E-2</v>
      </c>
      <c r="J87" s="112"/>
    </row>
    <row r="88" spans="1:10" ht="15.5" x14ac:dyDescent="0.35">
      <c r="A88" s="344" t="s">
        <v>1074</v>
      </c>
      <c r="B88" s="532">
        <f>('NI IE Traffic'!B100-'NI IE Traffic'!B88)/'NI IE Traffic'!B88</f>
        <v>-0.11009559525862642</v>
      </c>
      <c r="C88" s="532">
        <f>('NI IE Traffic'!C100-'NI IE Traffic'!C88)/'NI IE Traffic'!C88</f>
        <v>6.4773283809431384E-2</v>
      </c>
      <c r="D88" s="532">
        <f>('NI IE Traffic'!D100-'NI IE Traffic'!D88)/'NI IE Traffic'!D88</f>
        <v>3.4106804546009034E-2</v>
      </c>
      <c r="E88" s="532">
        <f>('NI IE Traffic'!E100-'NI IE Traffic'!E88)/'NI IE Traffic'!E88</f>
        <v>7.2688368597388892E-2</v>
      </c>
      <c r="F88" s="532">
        <f>('NI IE Traffic'!F100-'NI IE Traffic'!F88)/'NI IE Traffic'!F88</f>
        <v>-0.14138765290961344</v>
      </c>
      <c r="G88" s="532">
        <f>('NI IE Traffic'!G100-'NI IE Traffic'!G88)/'NI IE Traffic'!G88</f>
        <v>0.12278400163510178</v>
      </c>
      <c r="H88" s="532">
        <f>('NI IE Traffic'!H100-'NI IE Traffic'!H88)/'NI IE Traffic'!H88</f>
        <v>0.12328004605109666</v>
      </c>
      <c r="I88" s="533">
        <f>('NI IE Traffic'!I100-'NI IE Traffic'!I88)/'NI IE Traffic'!I88</f>
        <v>-6.8705819491684722E-2</v>
      </c>
    </row>
    <row r="89" spans="1:10" ht="15.5" x14ac:dyDescent="0.35">
      <c r="A89" s="344" t="s">
        <v>1075</v>
      </c>
      <c r="B89" s="532">
        <f>('NI IE Traffic'!B101-'NI IE Traffic'!B89)/'NI IE Traffic'!B89</f>
        <v>-2.3190546671153844E-2</v>
      </c>
      <c r="C89" s="532">
        <f>('NI IE Traffic'!C101-'NI IE Traffic'!C89)/'NI IE Traffic'!C89</f>
        <v>0.10957622001484975</v>
      </c>
      <c r="D89" s="532">
        <f>('NI IE Traffic'!D101-'NI IE Traffic'!D89)/'NI IE Traffic'!D89</f>
        <v>5.1442060490628674E-2</v>
      </c>
      <c r="E89" s="532">
        <f>('NI IE Traffic'!E101-'NI IE Traffic'!E89)/'NI IE Traffic'!E89</f>
        <v>6.1865426224261763E-2</v>
      </c>
      <c r="F89" s="532">
        <f>('NI IE Traffic'!F101-'NI IE Traffic'!F89)/'NI IE Traffic'!F89</f>
        <v>-5.0672422733196137E-2</v>
      </c>
      <c r="G89" s="532">
        <f>('NI IE Traffic'!G101-'NI IE Traffic'!G89)/'NI IE Traffic'!G89</f>
        <v>0.13584372811384829</v>
      </c>
      <c r="H89" s="532">
        <f>('NI IE Traffic'!H101-'NI IE Traffic'!H89)/'NI IE Traffic'!H89</f>
        <v>0.16517334218273808</v>
      </c>
      <c r="I89" s="533">
        <f>('NI IE Traffic'!I101-'NI IE Traffic'!I89)/'NI IE Traffic'!I89</f>
        <v>4.1909114908047392E-3</v>
      </c>
    </row>
    <row r="90" spans="1:10" ht="15.5" x14ac:dyDescent="0.35">
      <c r="A90" s="574" t="s">
        <v>1110</v>
      </c>
      <c r="B90" s="578">
        <f>('NI IE Traffic'!B102-'NI IE Traffic'!B90)/'NI IE Traffic'!B90</f>
        <v>6.4905410311603601E-2</v>
      </c>
      <c r="C90" s="578">
        <f>('NI IE Traffic'!C102-'NI IE Traffic'!C90)/'NI IE Traffic'!C90</f>
        <v>0.15187859640470108</v>
      </c>
      <c r="D90" s="578">
        <f>('NI IE Traffic'!D102-'NI IE Traffic'!D90)/'NI IE Traffic'!D90</f>
        <v>7.3620330910736734E-2</v>
      </c>
      <c r="E90" s="578">
        <f>('NI IE Traffic'!E102-'NI IE Traffic'!E90)/'NI IE Traffic'!E90</f>
        <v>6.0098402731553861E-2</v>
      </c>
      <c r="F90" s="578">
        <f>('NI IE Traffic'!F102-'NI IE Traffic'!F90)/'NI IE Traffic'!F90</f>
        <v>5.2263059631470835E-2</v>
      </c>
      <c r="G90" s="578">
        <f>('NI IE Traffic'!G102-'NI IE Traffic'!G90)/'NI IE Traffic'!G90</f>
        <v>0.14478995294933297</v>
      </c>
      <c r="H90" s="578">
        <f>('NI IE Traffic'!H102-'NI IE Traffic'!H90)/'NI IE Traffic'!H90</f>
        <v>0.14813960832333956</v>
      </c>
      <c r="I90" s="577">
        <f>('NI IE Traffic'!I102-'NI IE Traffic'!I90)/'NI IE Traffic'!I90</f>
        <v>7.737299613129163E-2</v>
      </c>
    </row>
    <row r="91" spans="1:10" ht="15.5" x14ac:dyDescent="0.35">
      <c r="A91" s="574" t="s">
        <v>1111</v>
      </c>
      <c r="B91" s="578">
        <f>('NI IE Traffic'!B103-'NI IE Traffic'!B91)/'NI IE Traffic'!B91</f>
        <v>0.12559193860655188</v>
      </c>
      <c r="C91" s="578">
        <f>('NI IE Traffic'!C103-'NI IE Traffic'!C91)/'NI IE Traffic'!C91</f>
        <v>0.17600745888835109</v>
      </c>
      <c r="D91" s="578">
        <f>('NI IE Traffic'!D103-'NI IE Traffic'!D91)/'NI IE Traffic'!D91</f>
        <v>7.3343505258332178E-2</v>
      </c>
      <c r="E91" s="578">
        <f>('NI IE Traffic'!E103-'NI IE Traffic'!E91)/'NI IE Traffic'!E91</f>
        <v>3.9363875050392204E-2</v>
      </c>
      <c r="F91" s="578">
        <f>('NI IE Traffic'!F103-'NI IE Traffic'!F91)/'NI IE Traffic'!F91</f>
        <v>0.11277864413900049</v>
      </c>
      <c r="G91" s="578">
        <f>('NI IE Traffic'!G103-'NI IE Traffic'!G91)/'NI IE Traffic'!G91</f>
        <v>0.12922895547805624</v>
      </c>
      <c r="H91" s="578">
        <f>('NI IE Traffic'!H103-'NI IE Traffic'!H91)/'NI IE Traffic'!H91</f>
        <v>0.11256782756201872</v>
      </c>
      <c r="I91" s="577">
        <f>('NI IE Traffic'!I103-'NI IE Traffic'!I91)/'NI IE Traffic'!I91</f>
        <v>0.12409551602606582</v>
      </c>
    </row>
    <row r="92" spans="1:10" ht="15.5" x14ac:dyDescent="0.35">
      <c r="A92" s="574" t="s">
        <v>1179</v>
      </c>
      <c r="B92" s="578">
        <f>('NI IE Traffic'!B104-'NI IE Traffic'!B92)/'NI IE Traffic'!B92</f>
        <v>0.24771205006973582</v>
      </c>
      <c r="C92" s="578">
        <f>('NI IE Traffic'!C104-'NI IE Traffic'!C92)/'NI IE Traffic'!C92</f>
        <v>0.24667349567673624</v>
      </c>
      <c r="D92" s="578">
        <f>('NI IE Traffic'!D104-'NI IE Traffic'!D92)/'NI IE Traffic'!D92</f>
        <v>0.11158592261073562</v>
      </c>
      <c r="E92" s="578">
        <f>('NI IE Traffic'!E104-'NI IE Traffic'!E92)/'NI IE Traffic'!E92</f>
        <v>5.6481813202602683E-2</v>
      </c>
      <c r="F92" s="578">
        <f>('NI IE Traffic'!F104-'NI IE Traffic'!F92)/'NI IE Traffic'!F92</f>
        <v>0.2170831808733219</v>
      </c>
      <c r="G92" s="578">
        <f>('NI IE Traffic'!G104-'NI IE Traffic'!G92)/'NI IE Traffic'!G92</f>
        <v>0.15801323105994894</v>
      </c>
      <c r="H92" s="578">
        <f>('NI IE Traffic'!H104-'NI IE Traffic'!H92)/'NI IE Traffic'!H92</f>
        <v>0.15053735211518363</v>
      </c>
      <c r="I92" s="577">
        <f>('NI IE Traffic'!I104-'NI IE Traffic'!I92)/'NI IE Traffic'!I92</f>
        <v>0.22633661412306033</v>
      </c>
    </row>
    <row r="93" spans="1:10" ht="15.5" x14ac:dyDescent="0.35">
      <c r="A93" s="574" t="s">
        <v>1184</v>
      </c>
      <c r="B93" s="578">
        <f>('NI IE Traffic'!B105-'NI IE Traffic'!B93)/'NI IE Traffic'!B93</f>
        <v>0.39873277543740282</v>
      </c>
      <c r="C93" s="578">
        <f>('NI IE Traffic'!C105-'NI IE Traffic'!C93)/'NI IE Traffic'!C93</f>
        <v>0.32566058163260492</v>
      </c>
      <c r="D93" s="578">
        <f>('NI IE Traffic'!D105-'NI IE Traffic'!D93)/'NI IE Traffic'!D93</f>
        <v>0.14832736882142306</v>
      </c>
      <c r="E93" s="578">
        <f>('NI IE Traffic'!E105-'NI IE Traffic'!E93)/'NI IE Traffic'!E93</f>
        <v>7.3744236911465269E-2</v>
      </c>
      <c r="F93" s="578">
        <f>('NI IE Traffic'!F105-'NI IE Traffic'!F93)/'NI IE Traffic'!F93</f>
        <v>0.34939118597680519</v>
      </c>
      <c r="G93" s="578">
        <f>('NI IE Traffic'!G105-'NI IE Traffic'!G93)/'NI IE Traffic'!G93</f>
        <v>0.17891928890279876</v>
      </c>
      <c r="H93" s="578">
        <f>('NI IE Traffic'!H105-'NI IE Traffic'!H93)/'NI IE Traffic'!H93</f>
        <v>0.15936247435073483</v>
      </c>
      <c r="I93" s="577">
        <f>('NI IE Traffic'!I105-'NI IE Traffic'!I93)/'NI IE Traffic'!I93</f>
        <v>0.34902995923163982</v>
      </c>
    </row>
    <row r="94" spans="1:10" ht="15.5" x14ac:dyDescent="0.35">
      <c r="A94" s="624" t="s">
        <v>1185</v>
      </c>
      <c r="B94" s="578">
        <f>('NI IE Traffic'!B106-'NI IE Traffic'!B94)/'NI IE Traffic'!B94</f>
        <v>0.48243507829202081</v>
      </c>
      <c r="C94" s="578">
        <f>('NI IE Traffic'!C106-'NI IE Traffic'!C94)/'NI IE Traffic'!C94</f>
        <v>0.34324981065812055</v>
      </c>
      <c r="D94" s="578">
        <f>('NI IE Traffic'!D106-'NI IE Traffic'!D94)/'NI IE Traffic'!D94</f>
        <v>0.14583664876711333</v>
      </c>
      <c r="E94" s="578">
        <f>('NI IE Traffic'!E106-'NI IE Traffic'!E94)/'NI IE Traffic'!E94</f>
        <v>5.8193661783052783E-2</v>
      </c>
      <c r="F94" s="578">
        <f>('NI IE Traffic'!F106-'NI IE Traffic'!F94)/'NI IE Traffic'!F94</f>
        <v>0.4353467731848315</v>
      </c>
      <c r="G94" s="578">
        <f>('NI IE Traffic'!G106-'NI IE Traffic'!G94)/'NI IE Traffic'!G94</f>
        <v>0.1643704669099115</v>
      </c>
      <c r="H94" s="578">
        <f>('NI IE Traffic'!H106-'NI IE Traffic'!H94)/'NI IE Traffic'!H94</f>
        <v>0.20419761639020384</v>
      </c>
      <c r="I94" s="577">
        <f>('NI IE Traffic'!I106-'NI IE Traffic'!I94)/'NI IE Traffic'!I94</f>
        <v>0.40916919742761132</v>
      </c>
    </row>
    <row r="95" spans="1:10" ht="15.5" x14ac:dyDescent="0.35">
      <c r="A95" s="624" t="str">
        <f>'NI IE Traffic'!A107</f>
        <v>12 months to Apr 2022</v>
      </c>
      <c r="B95" s="578">
        <f>('NI IE Traffic'!B107-'NI IE Traffic'!B95)/'NI IE Traffic'!B95</f>
        <v>0.45578281027607936</v>
      </c>
      <c r="C95" s="578">
        <f>('NI IE Traffic'!C107-'NI IE Traffic'!C95)/'NI IE Traffic'!C95</f>
        <v>0.29434713768467169</v>
      </c>
      <c r="D95" s="578">
        <f>('NI IE Traffic'!D107-'NI IE Traffic'!D95)/'NI IE Traffic'!D95</f>
        <v>9.7519630298323737E-2</v>
      </c>
      <c r="E95" s="578">
        <f>('NI IE Traffic'!E107-'NI IE Traffic'!E95)/'NI IE Traffic'!E95</f>
        <v>2.5081307768298033E-2</v>
      </c>
      <c r="F95" s="578">
        <f>('NI IE Traffic'!F107-'NI IE Traffic'!F95)/'NI IE Traffic'!F95</f>
        <v>0.42466484289592477</v>
      </c>
      <c r="G95" s="578">
        <f>('NI IE Traffic'!G107-'NI IE Traffic'!G95)/'NI IE Traffic'!G95</f>
        <v>0.11206738420199396</v>
      </c>
      <c r="H95" s="578">
        <f>('NI IE Traffic'!H107-'NI IE Traffic'!H95)/'NI IE Traffic'!H95</f>
        <v>0.17985205539948723</v>
      </c>
      <c r="I95" s="577">
        <f>('NI IE Traffic'!I107-'NI IE Traffic'!I95)/'NI IE Traffic'!I95</f>
        <v>0.37869172326848044</v>
      </c>
    </row>
    <row r="96" spans="1:10" ht="15.5" x14ac:dyDescent="0.35">
      <c r="A96" s="624" t="str">
        <f>'NI IE Traffic'!A108</f>
        <v>12 months to May 2022</v>
      </c>
      <c r="B96" s="578">
        <f>('NI IE Traffic'!B108-'NI IE Traffic'!B96)/'NI IE Traffic'!B96</f>
        <v>0.39536528457572712</v>
      </c>
      <c r="C96" s="578">
        <f>('NI IE Traffic'!C108-'NI IE Traffic'!C96)/'NI IE Traffic'!C96</f>
        <v>0.25008494606092951</v>
      </c>
      <c r="D96" s="578">
        <f>('NI IE Traffic'!D108-'NI IE Traffic'!D96)/'NI IE Traffic'!D96</f>
        <v>7.9407662681792307E-2</v>
      </c>
      <c r="E96" s="578">
        <f>('NI IE Traffic'!E108-'NI IE Traffic'!E96)/'NI IE Traffic'!E96</f>
        <v>1.0384982958479871E-2</v>
      </c>
      <c r="F96" s="578">
        <f>('NI IE Traffic'!F108-'NI IE Traffic'!F96)/'NI IE Traffic'!F96</f>
        <v>0.41773136258629567</v>
      </c>
      <c r="G96" s="578">
        <f>('NI IE Traffic'!G108-'NI IE Traffic'!G96)/'NI IE Traffic'!G96</f>
        <v>7.4434167242659222E-2</v>
      </c>
      <c r="H96" s="578">
        <f>('NI IE Traffic'!H108-'NI IE Traffic'!H96)/'NI IE Traffic'!H96</f>
        <v>0.20260258585665464</v>
      </c>
      <c r="I96" s="577">
        <f>('NI IE Traffic'!I108-'NI IE Traffic'!I96)/'NI IE Traffic'!I96</f>
        <v>0.32838188919858147</v>
      </c>
    </row>
    <row r="97" spans="1:9" ht="15.5" x14ac:dyDescent="0.35">
      <c r="A97" s="624" t="str">
        <f>'NI IE Traffic'!A109</f>
        <v>12 months to Jun 2022</v>
      </c>
      <c r="B97" s="578">
        <f>('NI IE Traffic'!B109-'NI IE Traffic'!B97)/'NI IE Traffic'!B97</f>
        <v>0.3552182893513855</v>
      </c>
      <c r="C97" s="578">
        <f>('NI IE Traffic'!C109-'NI IE Traffic'!C97)/'NI IE Traffic'!C97</f>
        <v>0.22468672589798325</v>
      </c>
      <c r="D97" s="578">
        <f>('NI IE Traffic'!D109-'NI IE Traffic'!D97)/'NI IE Traffic'!D97</f>
        <v>6.2750666079703296E-2</v>
      </c>
      <c r="E97" s="578">
        <f>('NI IE Traffic'!E109-'NI IE Traffic'!E97)/'NI IE Traffic'!E97</f>
        <v>4.0741020191297538E-3</v>
      </c>
      <c r="F97" s="578">
        <f>('NI IE Traffic'!F109-'NI IE Traffic'!F97)/'NI IE Traffic'!F97</f>
        <v>0.41609332808508648</v>
      </c>
      <c r="G97" s="578">
        <f>('NI IE Traffic'!G109-'NI IE Traffic'!G97)/'NI IE Traffic'!G97</f>
        <v>4.8529660294185775E-2</v>
      </c>
      <c r="H97" s="578">
        <f>('NI IE Traffic'!H109-'NI IE Traffic'!H97)/'NI IE Traffic'!H97</f>
        <v>0.1492894489117737</v>
      </c>
      <c r="I97" s="577">
        <f>('NI IE Traffic'!I109-'NI IE Traffic'!I97)/'NI IE Traffic'!I97</f>
        <v>0.29540711977484324</v>
      </c>
    </row>
    <row r="98" spans="1:9" ht="15.5" x14ac:dyDescent="0.35">
      <c r="A98" s="624" t="str">
        <f>'NI IE Traffic'!A110</f>
        <v>12 months to Jul 2022</v>
      </c>
      <c r="B98" s="578">
        <f>('NI IE Traffic'!B110-'NI IE Traffic'!B98)/'NI IE Traffic'!B98</f>
        <v>0.35084009527696519</v>
      </c>
      <c r="C98" s="578">
        <f>('NI IE Traffic'!C110-'NI IE Traffic'!C98)/'NI IE Traffic'!C98</f>
        <v>0.21488631811932132</v>
      </c>
      <c r="D98" s="578">
        <f>('NI IE Traffic'!D110-'NI IE Traffic'!D98)/'NI IE Traffic'!D98</f>
        <v>4.3176033854004495E-2</v>
      </c>
      <c r="E98" s="578">
        <f>('NI IE Traffic'!E110-'NI IE Traffic'!E98)/'NI IE Traffic'!E98</f>
        <v>2.9488926844135131E-3</v>
      </c>
      <c r="F98" s="578">
        <f>('NI IE Traffic'!F110-'NI IE Traffic'!F98)/'NI IE Traffic'!F98</f>
        <v>0.42672293080398171</v>
      </c>
      <c r="G98" s="578">
        <f>('NI IE Traffic'!G110-'NI IE Traffic'!G98)/'NI IE Traffic'!G98</f>
        <v>4.53355060416675E-2</v>
      </c>
      <c r="H98" s="578">
        <f>('NI IE Traffic'!H110-'NI IE Traffic'!H98)/'NI IE Traffic'!H98</f>
        <v>0.14588862386759388</v>
      </c>
      <c r="I98" s="577">
        <f>('NI IE Traffic'!I110-'NI IE Traffic'!I98)/'NI IE Traffic'!I98</f>
        <v>0.29052943257323149</v>
      </c>
    </row>
    <row r="99" spans="1:9" ht="15.5" x14ac:dyDescent="0.35">
      <c r="A99" s="624" t="str">
        <f>'NI IE Traffic'!A111</f>
        <v>12 months to Aug 2022</v>
      </c>
      <c r="B99" s="578">
        <f>('NI IE Traffic'!B111-'NI IE Traffic'!B99)/'NI IE Traffic'!B99</f>
        <v>0.35701693989865008</v>
      </c>
      <c r="C99" s="578">
        <f>('NI IE Traffic'!C111-'NI IE Traffic'!C99)/'NI IE Traffic'!C99</f>
        <v>0.20889597040568436</v>
      </c>
      <c r="D99" s="578">
        <f>('NI IE Traffic'!D111-'NI IE Traffic'!D99)/'NI IE Traffic'!D99</f>
        <v>2.2014750501212096E-2</v>
      </c>
      <c r="E99" s="578">
        <f>('NI IE Traffic'!E111-'NI IE Traffic'!E99)/'NI IE Traffic'!E99</f>
        <v>5.1633005446411924E-3</v>
      </c>
      <c r="F99" s="578">
        <f>('NI IE Traffic'!F111-'NI IE Traffic'!F99)/'NI IE Traffic'!F99</f>
        <v>0.43330832661569041</v>
      </c>
      <c r="G99" s="578">
        <f>('NI IE Traffic'!G111-'NI IE Traffic'!G99)/'NI IE Traffic'!G99</f>
        <v>4.8056747061995815E-2</v>
      </c>
      <c r="H99" s="578">
        <f>('NI IE Traffic'!H111-'NI IE Traffic'!H99)/'NI IE Traffic'!H99</f>
        <v>0.17762294711125187</v>
      </c>
      <c r="I99" s="577">
        <f>('NI IE Traffic'!I111-'NI IE Traffic'!I99)/'NI IE Traffic'!I99</f>
        <v>0.29378990654967546</v>
      </c>
    </row>
    <row r="100" spans="1:9" ht="15.5" x14ac:dyDescent="0.35">
      <c r="A100" s="624" t="str">
        <f>'NI IE Traffic'!A112</f>
        <v>12 months to Sep 2022</v>
      </c>
      <c r="B100" s="578">
        <f>('NI IE Traffic'!B112-'NI IE Traffic'!B100)/'NI IE Traffic'!B100</f>
        <v>0.35592328037149779</v>
      </c>
      <c r="C100" s="578">
        <f>('NI IE Traffic'!C112-'NI IE Traffic'!C100)/'NI IE Traffic'!C100</f>
        <v>0.19590101774660751</v>
      </c>
      <c r="D100" s="578">
        <f>('NI IE Traffic'!D112-'NI IE Traffic'!D100)/'NI IE Traffic'!D100</f>
        <v>-6.4773781529127855E-3</v>
      </c>
      <c r="E100" s="578">
        <f>('NI IE Traffic'!E112-'NI IE Traffic'!E100)/'NI IE Traffic'!E100</f>
        <v>2.824282318241353E-3</v>
      </c>
      <c r="F100" s="578">
        <f>('NI IE Traffic'!F112-'NI IE Traffic'!F100)/'NI IE Traffic'!F100</f>
        <v>0.42441807711219987</v>
      </c>
      <c r="G100" s="578">
        <f>('NI IE Traffic'!G112-'NI IE Traffic'!G100)/'NI IE Traffic'!G100</f>
        <v>4.0774615196481949E-2</v>
      </c>
      <c r="H100" s="578">
        <f>('NI IE Traffic'!H112-'NI IE Traffic'!H100)/'NI IE Traffic'!H100</f>
        <v>0.19026116522996298</v>
      </c>
      <c r="I100" s="577">
        <f>('NI IE Traffic'!I112-'NI IE Traffic'!I100)/'NI IE Traffic'!I100</f>
        <v>0.29014414456531645</v>
      </c>
    </row>
  </sheetData>
  <hyperlinks>
    <hyperlink ref="A7" location="Contents!A1" display="&lt;&lt; link back to contents &gt;&gt;"/>
  </hyperlinks>
  <pageMargins left="0.7" right="0.7" top="0.75" bottom="0.75" header="0.3" footer="0.3"/>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election activeCell="A4" sqref="A4"/>
    </sheetView>
  </sheetViews>
  <sheetFormatPr defaultRowHeight="14.5" x14ac:dyDescent="0.35"/>
  <sheetData>
    <row r="1" spans="1:12" s="100" customFormat="1" ht="28.5" customHeight="1" thickBot="1" x14ac:dyDescent="0.4">
      <c r="A1" s="255" t="s">
        <v>1165</v>
      </c>
      <c r="B1" s="307"/>
      <c r="C1" s="307"/>
      <c r="D1" s="26"/>
      <c r="E1" s="26"/>
      <c r="F1" s="307"/>
      <c r="G1" s="26"/>
      <c r="H1" s="307"/>
      <c r="I1" s="26"/>
      <c r="J1" s="26"/>
      <c r="K1" s="26"/>
      <c r="L1" s="26"/>
    </row>
    <row r="2" spans="1:12" s="100" customFormat="1" ht="28.5" customHeight="1" thickTop="1" x14ac:dyDescent="0.3">
      <c r="A2" s="213" t="s">
        <v>621</v>
      </c>
      <c r="B2" s="307"/>
      <c r="C2" s="307"/>
      <c r="D2" s="26"/>
      <c r="E2" s="26"/>
      <c r="F2" s="307"/>
      <c r="G2" s="26"/>
      <c r="H2" s="307"/>
      <c r="I2" s="26"/>
      <c r="J2" s="26"/>
      <c r="K2" s="26"/>
      <c r="L2" s="26"/>
    </row>
    <row r="3" spans="1:12" s="134" customFormat="1" ht="28.5" customHeight="1" x14ac:dyDescent="0.35">
      <c r="A3" s="112" t="s">
        <v>619</v>
      </c>
      <c r="B3" s="308"/>
      <c r="C3" s="308"/>
      <c r="D3" s="237"/>
      <c r="E3" s="237"/>
      <c r="F3" s="308"/>
      <c r="G3" s="237"/>
      <c r="H3" s="308"/>
      <c r="I3" s="237"/>
      <c r="J3" s="237"/>
      <c r="K3" s="237"/>
      <c r="L3" s="237"/>
    </row>
    <row r="4" spans="1:12" s="47" customFormat="1" ht="28.5" customHeight="1" x14ac:dyDescent="0.25">
      <c r="A4" s="213" t="s">
        <v>608</v>
      </c>
      <c r="B4" s="309"/>
      <c r="C4" s="309"/>
      <c r="D4" s="238"/>
      <c r="E4" s="238"/>
      <c r="F4" s="309"/>
      <c r="G4" s="238"/>
      <c r="H4" s="309"/>
      <c r="I4" s="238"/>
      <c r="J4" s="238"/>
      <c r="K4" s="238"/>
      <c r="L4" s="238"/>
    </row>
    <row r="5" spans="1:12" s="100" customFormat="1" ht="28.5" customHeight="1" x14ac:dyDescent="0.3">
      <c r="A5" s="213" t="s">
        <v>517</v>
      </c>
      <c r="B5" s="264"/>
      <c r="C5" s="251"/>
      <c r="D5" s="264"/>
      <c r="E5" s="251"/>
      <c r="F5" s="264"/>
      <c r="G5" s="251"/>
      <c r="H5" s="264"/>
      <c r="I5" s="251"/>
      <c r="J5" s="251"/>
      <c r="K5" s="264"/>
      <c r="L5" s="251"/>
    </row>
    <row r="6" spans="1:12" s="100" customFormat="1" ht="38.5" customHeight="1" x14ac:dyDescent="0.3">
      <c r="A6" s="213" t="s">
        <v>620</v>
      </c>
      <c r="B6" s="264"/>
      <c r="C6" s="251"/>
      <c r="D6" s="264"/>
      <c r="E6" s="251"/>
      <c r="F6" s="264"/>
      <c r="G6" s="251"/>
      <c r="H6" s="264"/>
      <c r="I6" s="251"/>
      <c r="J6" s="251"/>
      <c r="K6" s="264"/>
      <c r="L6" s="251"/>
    </row>
    <row r="7" spans="1:12" s="112" customFormat="1" ht="30" customHeight="1" x14ac:dyDescent="0.35">
      <c r="A7" s="104" t="s">
        <v>97</v>
      </c>
      <c r="B7" s="81"/>
      <c r="C7" s="81"/>
      <c r="D7" s="81"/>
      <c r="E7" s="81"/>
      <c r="F7" s="81"/>
      <c r="G7" s="172"/>
      <c r="H7" s="172"/>
      <c r="I7" s="172"/>
      <c r="J7" s="81"/>
      <c r="K7" s="81"/>
      <c r="L7" s="81"/>
    </row>
  </sheetData>
  <hyperlinks>
    <hyperlink ref="A7" location="Contents!A1" display="&lt;&lt; link back to contents &gt;&gt;"/>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1"/>
  <sheetViews>
    <sheetView showGridLines="0" workbookViewId="0">
      <selection activeCell="A14" sqref="A14"/>
    </sheetView>
  </sheetViews>
  <sheetFormatPr defaultColWidth="8.7265625" defaultRowHeight="23.5" customHeight="1" x14ac:dyDescent="0.3"/>
  <cols>
    <col min="1" max="1" width="29.453125" style="3" customWidth="1"/>
    <col min="2" max="2" width="37.54296875" style="190" customWidth="1"/>
    <col min="3" max="3" width="24" style="192" customWidth="1"/>
    <col min="4" max="72" width="9.54296875" style="3" bestFit="1" customWidth="1"/>
    <col min="73" max="16384" width="8.7265625" style="3"/>
  </cols>
  <sheetData>
    <row r="1" spans="1:109" s="100" customFormat="1" ht="23.5" customHeight="1" thickBot="1" x14ac:dyDescent="0.4">
      <c r="A1" s="137" t="s">
        <v>857</v>
      </c>
      <c r="B1" s="190"/>
      <c r="C1" s="192"/>
      <c r="D1" s="23"/>
      <c r="E1" s="23"/>
      <c r="F1" s="23"/>
      <c r="G1" s="23"/>
      <c r="H1" s="23"/>
    </row>
    <row r="2" spans="1:109" s="100" customFormat="1" ht="23.5" customHeight="1" thickTop="1" x14ac:dyDescent="0.3">
      <c r="A2" s="135" t="s">
        <v>502</v>
      </c>
      <c r="B2" s="190"/>
      <c r="C2" s="192"/>
      <c r="D2" s="23"/>
      <c r="E2" s="23"/>
      <c r="F2" s="23"/>
      <c r="G2" s="23"/>
      <c r="H2" s="23"/>
    </row>
    <row r="3" spans="1:109" s="134" customFormat="1" ht="23.5" customHeight="1" x14ac:dyDescent="0.35">
      <c r="A3" s="101" t="s">
        <v>486</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3.5" customHeight="1" x14ac:dyDescent="0.3">
      <c r="A4" s="47" t="s">
        <v>487</v>
      </c>
      <c r="B4" s="190"/>
      <c r="C4" s="192"/>
      <c r="D4" s="23"/>
      <c r="E4" s="23"/>
      <c r="F4" s="23"/>
      <c r="G4" s="23"/>
      <c r="H4" s="23"/>
      <c r="I4" s="23"/>
      <c r="J4" s="23"/>
      <c r="K4" s="23"/>
      <c r="L4" s="23"/>
      <c r="M4" s="23"/>
      <c r="N4" s="23"/>
    </row>
    <row r="5" spans="1:109" s="100" customFormat="1" ht="23.5" customHeight="1" x14ac:dyDescent="0.3">
      <c r="A5" s="47" t="s">
        <v>778</v>
      </c>
      <c r="B5" s="190"/>
      <c r="C5" s="192"/>
      <c r="D5" s="23"/>
      <c r="E5" s="23"/>
      <c r="F5" s="23"/>
      <c r="G5" s="23"/>
      <c r="H5" s="23"/>
      <c r="I5" s="23"/>
      <c r="J5" s="23"/>
      <c r="K5" s="23"/>
      <c r="L5" s="23"/>
      <c r="M5" s="23"/>
      <c r="N5" s="23"/>
    </row>
    <row r="6" spans="1:109" s="100" customFormat="1" ht="23.5" customHeight="1" x14ac:dyDescent="0.3">
      <c r="A6" s="47" t="s">
        <v>858</v>
      </c>
      <c r="B6" s="190"/>
      <c r="C6" s="192"/>
      <c r="D6" s="23"/>
      <c r="E6" s="23"/>
      <c r="F6" s="23"/>
      <c r="G6" s="23"/>
      <c r="H6" s="23"/>
      <c r="I6" s="23"/>
      <c r="J6" s="23"/>
      <c r="K6" s="23"/>
      <c r="L6" s="23"/>
      <c r="M6" s="23"/>
      <c r="N6" s="23"/>
    </row>
    <row r="7" spans="1:109" s="113" customFormat="1" ht="19" customHeight="1" x14ac:dyDescent="0.35">
      <c r="A7" s="104" t="s">
        <v>97</v>
      </c>
      <c r="B7" s="100"/>
      <c r="C7" s="100"/>
      <c r="D7" s="100"/>
      <c r="E7" s="100"/>
      <c r="F7" s="100"/>
      <c r="G7" s="100"/>
      <c r="H7" s="158"/>
    </row>
    <row r="8" spans="1:109" ht="23.5" customHeight="1" x14ac:dyDescent="0.3">
      <c r="A8" s="154" t="s">
        <v>1162</v>
      </c>
      <c r="B8" s="182" t="s">
        <v>488</v>
      </c>
      <c r="C8" s="160" t="s">
        <v>140</v>
      </c>
    </row>
    <row r="9" spans="1:109" ht="23.5" customHeight="1" x14ac:dyDescent="0.3">
      <c r="A9" s="196" t="s">
        <v>671</v>
      </c>
      <c r="B9" s="182">
        <v>1849521.42167173</v>
      </c>
      <c r="C9" s="160"/>
    </row>
    <row r="10" spans="1:109" ht="23.5" customHeight="1" x14ac:dyDescent="0.3">
      <c r="A10" s="196" t="s">
        <v>672</v>
      </c>
      <c r="B10" s="182">
        <v>1851402.3551132507</v>
      </c>
      <c r="C10" s="160"/>
    </row>
    <row r="11" spans="1:109" ht="23.5" customHeight="1" x14ac:dyDescent="0.3">
      <c r="A11" s="196" t="s">
        <v>673</v>
      </c>
      <c r="B11" s="182">
        <v>1853062.4272391261</v>
      </c>
      <c r="C11" s="160"/>
    </row>
    <row r="12" spans="1:109" ht="23.5" customHeight="1" x14ac:dyDescent="0.3">
      <c r="A12" s="196" t="s">
        <v>674</v>
      </c>
      <c r="B12" s="182">
        <v>1875195.6301086748</v>
      </c>
      <c r="C12" s="160"/>
    </row>
    <row r="13" spans="1:109" ht="23.5" customHeight="1" x14ac:dyDescent="0.3">
      <c r="A13" s="196" t="s">
        <v>675</v>
      </c>
      <c r="B13" s="182">
        <v>1882948.5030404772</v>
      </c>
      <c r="C13" s="160"/>
    </row>
    <row r="14" spans="1:109" ht="23.5" customHeight="1" x14ac:dyDescent="0.3">
      <c r="A14" s="196" t="s">
        <v>676</v>
      </c>
      <c r="B14" s="182">
        <v>1893856.0775225307</v>
      </c>
      <c r="C14" s="160"/>
    </row>
    <row r="15" spans="1:109" ht="23.5" customHeight="1" x14ac:dyDescent="0.3">
      <c r="A15" s="196" t="s">
        <v>677</v>
      </c>
      <c r="B15" s="182">
        <v>1907646.3557784595</v>
      </c>
      <c r="C15" s="160"/>
    </row>
    <row r="16" spans="1:109" ht="23.5" customHeight="1" x14ac:dyDescent="0.3">
      <c r="A16" s="196" t="s">
        <v>678</v>
      </c>
      <c r="B16" s="182">
        <v>1908124.4800053327</v>
      </c>
      <c r="C16" s="160"/>
    </row>
    <row r="17" spans="1:3" ht="23.5" customHeight="1" x14ac:dyDescent="0.3">
      <c r="A17" s="196" t="s">
        <v>679</v>
      </c>
      <c r="B17" s="182">
        <v>1906321.3964124767</v>
      </c>
      <c r="C17" s="160"/>
    </row>
    <row r="18" spans="1:3" ht="23.5" customHeight="1" x14ac:dyDescent="0.3">
      <c r="A18" s="196" t="s">
        <v>680</v>
      </c>
      <c r="B18" s="182">
        <v>1907929.1659618034</v>
      </c>
      <c r="C18" s="160"/>
    </row>
    <row r="19" spans="1:3" ht="23.5" customHeight="1" x14ac:dyDescent="0.3">
      <c r="A19" s="196" t="s">
        <v>681</v>
      </c>
      <c r="B19" s="182">
        <v>1907001.5762997693</v>
      </c>
      <c r="C19" s="160"/>
    </row>
    <row r="20" spans="1:3" ht="23.5" customHeight="1" x14ac:dyDescent="0.3">
      <c r="A20" s="196" t="s">
        <v>682</v>
      </c>
      <c r="B20" s="182">
        <v>1891447.3182142144</v>
      </c>
      <c r="C20" s="160"/>
    </row>
    <row r="21" spans="1:3" ht="23.5" customHeight="1" x14ac:dyDescent="0.3">
      <c r="A21" s="196" t="s">
        <v>683</v>
      </c>
      <c r="B21" s="182">
        <v>1897876.3195426711</v>
      </c>
      <c r="C21" s="160">
        <f>(hotel_rooms_sold[[#This Row],[Estimated Rooms sold in Hotels]]-B9)/B9</f>
        <v>2.6144545991381093E-2</v>
      </c>
    </row>
    <row r="22" spans="1:3" ht="23.5" customHeight="1" x14ac:dyDescent="0.3">
      <c r="A22" s="196" t="s">
        <v>684</v>
      </c>
      <c r="B22" s="182">
        <v>1880403.0685369316</v>
      </c>
      <c r="C22" s="160">
        <f>(hotel_rooms_sold[[#This Row],[Estimated Rooms sold in Hotels]]-B10)/B10</f>
        <v>1.5664187389405691E-2</v>
      </c>
    </row>
    <row r="23" spans="1:3" ht="23.5" customHeight="1" x14ac:dyDescent="0.3">
      <c r="A23" s="196" t="s">
        <v>685</v>
      </c>
      <c r="B23" s="182">
        <v>1879771.915964352</v>
      </c>
      <c r="C23" s="160">
        <f>(hotel_rooms_sold[[#This Row],[Estimated Rooms sold in Hotels]]-B11)/B11</f>
        <v>1.4413701520579811E-2</v>
      </c>
    </row>
    <row r="24" spans="1:3" ht="23.5" customHeight="1" x14ac:dyDescent="0.3">
      <c r="A24" s="196" t="s">
        <v>686</v>
      </c>
      <c r="B24" s="182">
        <v>1873411.2333054063</v>
      </c>
      <c r="C24" s="160">
        <f>(hotel_rooms_sold[[#This Row],[Estimated Rooms sold in Hotels]]-B12)/B12</f>
        <v>-9.5157901107366155E-4</v>
      </c>
    </row>
    <row r="25" spans="1:3" ht="23.5" customHeight="1" x14ac:dyDescent="0.3">
      <c r="A25" s="196" t="s">
        <v>687</v>
      </c>
      <c r="B25" s="182">
        <v>1869576.4094018522</v>
      </c>
      <c r="C25" s="160">
        <f>(hotel_rooms_sold[[#This Row],[Estimated Rooms sold in Hotels]]-B13)/B13</f>
        <v>-7.1016778297614122E-3</v>
      </c>
    </row>
    <row r="26" spans="1:3" ht="23.5" customHeight="1" x14ac:dyDescent="0.3">
      <c r="A26" s="196" t="s">
        <v>688</v>
      </c>
      <c r="B26" s="182">
        <v>1866226.4720209199</v>
      </c>
      <c r="C26" s="160">
        <f>(hotel_rooms_sold[[#This Row],[Estimated Rooms sold in Hotels]]-B14)/B14</f>
        <v>-1.458907349377613E-2</v>
      </c>
    </row>
    <row r="27" spans="1:3" ht="23.5" customHeight="1" x14ac:dyDescent="0.3">
      <c r="A27" s="196" t="s">
        <v>689</v>
      </c>
      <c r="B27" s="182">
        <v>1873676.9647953967</v>
      </c>
      <c r="C27" s="160">
        <f>(hotel_rooms_sold[[#This Row],[Estimated Rooms sold in Hotels]]-B15)/B15</f>
        <v>-1.7806964524722295E-2</v>
      </c>
    </row>
    <row r="28" spans="1:3" ht="23.5" customHeight="1" x14ac:dyDescent="0.3">
      <c r="A28" s="196" t="s">
        <v>690</v>
      </c>
      <c r="B28" s="182">
        <v>1903011.1811197884</v>
      </c>
      <c r="C28" s="160">
        <f>(hotel_rooms_sold[[#This Row],[Estimated Rooms sold in Hotels]]-B16)/B16</f>
        <v>-2.6797512107438639E-3</v>
      </c>
    </row>
    <row r="29" spans="1:3" ht="23.5" customHeight="1" x14ac:dyDescent="0.3">
      <c r="A29" s="196" t="s">
        <v>691</v>
      </c>
      <c r="B29" s="182">
        <v>1922431.1725288606</v>
      </c>
      <c r="C29" s="160">
        <f>(hotel_rooms_sold[[#This Row],[Estimated Rooms sold in Hotels]]-B17)/B17</f>
        <v>8.4507135820334877E-3</v>
      </c>
    </row>
    <row r="30" spans="1:3" ht="23.5" customHeight="1" x14ac:dyDescent="0.3">
      <c r="A30" s="196" t="s">
        <v>692</v>
      </c>
      <c r="B30" s="182">
        <v>1944377.5885761529</v>
      </c>
      <c r="C30" s="160">
        <f>(hotel_rooms_sold[[#This Row],[Estimated Rooms sold in Hotels]]-B18)/B18</f>
        <v>1.9103656081474889E-2</v>
      </c>
    </row>
    <row r="31" spans="1:3" ht="23.5" customHeight="1" x14ac:dyDescent="0.3">
      <c r="A31" s="196" t="s">
        <v>693</v>
      </c>
      <c r="B31" s="182">
        <v>1966225.4702924495</v>
      </c>
      <c r="C31" s="160">
        <f>(hotel_rooms_sold[[#This Row],[Estimated Rooms sold in Hotels]]-B19)/B19</f>
        <v>3.1056027812832013E-2</v>
      </c>
    </row>
    <row r="32" spans="1:3" ht="23.5" customHeight="1" x14ac:dyDescent="0.3">
      <c r="A32" s="196" t="s">
        <v>694</v>
      </c>
      <c r="B32" s="182">
        <v>1992317.8115490316</v>
      </c>
      <c r="C32" s="160">
        <f>(hotel_rooms_sold[[#This Row],[Estimated Rooms sold in Hotels]]-B20)/B20</f>
        <v>5.3329792674348876E-2</v>
      </c>
    </row>
    <row r="33" spans="1:73" ht="23.5" customHeight="1" x14ac:dyDescent="0.3">
      <c r="A33" s="196" t="s">
        <v>695</v>
      </c>
      <c r="B33" s="182">
        <v>2016024.3900910101</v>
      </c>
      <c r="C33" s="160">
        <f>(hotel_rooms_sold[[#This Row],[Estimated Rooms sold in Hotels]]-B21)/B21</f>
        <v>6.2252776607070501E-2</v>
      </c>
    </row>
    <row r="34" spans="1:73" ht="23.5" customHeight="1" x14ac:dyDescent="0.3">
      <c r="A34" s="196" t="s">
        <v>696</v>
      </c>
      <c r="B34" s="182">
        <v>2056265.3827732939</v>
      </c>
      <c r="C34" s="160">
        <f>(hotel_rooms_sold[[#This Row],[Estimated Rooms sold in Hotels]]-B22)/B22</f>
        <v>9.3523732852230368E-2</v>
      </c>
    </row>
    <row r="35" spans="1:73" ht="23.5" customHeight="1" x14ac:dyDescent="0.3">
      <c r="A35" s="196" t="s">
        <v>697</v>
      </c>
      <c r="B35" s="182">
        <v>2064661.223217692</v>
      </c>
      <c r="C35" s="160">
        <f>(hotel_rooms_sold[[#This Row],[Estimated Rooms sold in Hotels]]-B23)/B23</f>
        <v>9.8357309034744766E-2</v>
      </c>
    </row>
    <row r="36" spans="1:73" ht="23.5" customHeight="1" x14ac:dyDescent="0.3">
      <c r="A36" s="196" t="s">
        <v>698</v>
      </c>
      <c r="B36" s="182">
        <v>2071677.8162868996</v>
      </c>
      <c r="C36" s="160">
        <f>(hotel_rooms_sold[[#This Row],[Estimated Rooms sold in Hotels]]-B24)/B24</f>
        <v>0.10583185338953907</v>
      </c>
    </row>
    <row r="37" spans="1:73" ht="23.5" customHeight="1" x14ac:dyDescent="0.3">
      <c r="A37" s="196" t="s">
        <v>699</v>
      </c>
      <c r="B37" s="182">
        <v>2079349.7005975267</v>
      </c>
      <c r="C37" s="160">
        <f>(hotel_rooms_sold[[#This Row],[Estimated Rooms sold in Hotels]]-B25)/B25</f>
        <v>0.11220364684789157</v>
      </c>
    </row>
    <row r="38" spans="1:73" s="64" customFormat="1" ht="23.5" customHeight="1" x14ac:dyDescent="0.3">
      <c r="A38" s="196" t="s">
        <v>700</v>
      </c>
      <c r="B38" s="182">
        <v>2084692.8665591073</v>
      </c>
      <c r="C38" s="160">
        <f>(hotel_rooms_sold[[#This Row],[Estimated Rooms sold in Hotels]]-B26)/B26</f>
        <v>0.11706317417178855</v>
      </c>
    </row>
    <row r="39" spans="1:73" s="64" customFormat="1" ht="23.5" customHeight="1" x14ac:dyDescent="0.3">
      <c r="A39" s="196" t="s">
        <v>701</v>
      </c>
      <c r="B39" s="182">
        <v>2092588.8883795021</v>
      </c>
      <c r="C39" s="160">
        <f>(hotel_rooms_sold[[#This Row],[Estimated Rooms sold in Hotels]]-B27)/B27</f>
        <v>0.11683546721086491</v>
      </c>
    </row>
    <row r="40" spans="1:73" ht="23.5" customHeight="1" x14ac:dyDescent="0.3">
      <c r="A40" s="196" t="s">
        <v>702</v>
      </c>
      <c r="B40" s="182">
        <v>2087625.980334908</v>
      </c>
      <c r="C40" s="160">
        <f>(hotel_rooms_sold[[#This Row],[Estimated Rooms sold in Hotels]]-B28)/B28</f>
        <v>9.7011936160294507E-2</v>
      </c>
    </row>
    <row r="41" spans="1:73" s="63" customFormat="1" ht="23.5" customHeight="1" x14ac:dyDescent="0.3">
      <c r="A41" s="196" t="s">
        <v>703</v>
      </c>
      <c r="B41" s="114">
        <v>2090456.6564944026</v>
      </c>
      <c r="C41" s="160">
        <f>(hotel_rooms_sold[[#This Row],[Estimated Rooms sold in Hotels]]-B29)/B29</f>
        <v>8.7402600606248465E-2</v>
      </c>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row>
    <row r="42" spans="1:73" ht="23.5" customHeight="1" x14ac:dyDescent="0.3">
      <c r="A42" s="196" t="s">
        <v>704</v>
      </c>
      <c r="B42" s="114">
        <v>2091495.933747893</v>
      </c>
      <c r="C42" s="160">
        <f>(hotel_rooms_sold[[#This Row],[Estimated Rooms sold in Hotels]]-B30)/B30</f>
        <v>7.5663464769450073E-2</v>
      </c>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117"/>
      <c r="BL42" s="117"/>
      <c r="BM42" s="117"/>
      <c r="BN42" s="117"/>
    </row>
    <row r="43" spans="1:73" ht="23.5" customHeight="1" x14ac:dyDescent="0.3">
      <c r="A43" s="196" t="s">
        <v>705</v>
      </c>
      <c r="B43" s="114">
        <v>2100027.0173590835</v>
      </c>
      <c r="C43" s="160">
        <f>(hotel_rooms_sold[[#This Row],[Estimated Rooms sold in Hotels]]-B31)/B31</f>
        <v>6.8049951080499882E-2</v>
      </c>
    </row>
    <row r="44" spans="1:73" ht="23.5" customHeight="1" x14ac:dyDescent="0.3">
      <c r="A44" s="196" t="s">
        <v>706</v>
      </c>
      <c r="B44" s="182">
        <v>2105129.2253709296</v>
      </c>
      <c r="C44" s="160">
        <f>(hotel_rooms_sold[[#This Row],[Estimated Rooms sold in Hotels]]-B32)/B32</f>
        <v>5.6623201965045326E-2</v>
      </c>
    </row>
    <row r="45" spans="1:73" ht="23.5" customHeight="1" x14ac:dyDescent="0.3">
      <c r="A45" s="196" t="s">
        <v>707</v>
      </c>
      <c r="B45" s="182">
        <v>2105193.6179806227</v>
      </c>
      <c r="C45" s="160">
        <f>(hotel_rooms_sold[[#This Row],[Estimated Rooms sold in Hotels]]-B33)/B33</f>
        <v>4.4230232693557421E-2</v>
      </c>
    </row>
    <row r="46" spans="1:73" ht="23.5" customHeight="1" x14ac:dyDescent="0.3">
      <c r="A46" s="196" t="s">
        <v>708</v>
      </c>
      <c r="B46" s="182">
        <v>2106929.9175392087</v>
      </c>
      <c r="C46" s="160">
        <f>(hotel_rooms_sold[[#This Row],[Estimated Rooms sold in Hotels]]-B34)/B34</f>
        <v>2.4639103099417695E-2</v>
      </c>
    </row>
    <row r="47" spans="1:73" ht="23.5" customHeight="1" x14ac:dyDescent="0.3">
      <c r="A47" s="196" t="s">
        <v>709</v>
      </c>
      <c r="B47" s="182">
        <v>2114931.6451519066</v>
      </c>
      <c r="C47" s="160">
        <f>(hotel_rooms_sold[[#This Row],[Estimated Rooms sold in Hotels]]-B35)/B35</f>
        <v>2.4348024445322903E-2</v>
      </c>
    </row>
    <row r="48" spans="1:73" ht="23.5" customHeight="1" x14ac:dyDescent="0.3">
      <c r="A48" s="196" t="s">
        <v>710</v>
      </c>
      <c r="B48" s="182">
        <v>2128500.4006096423</v>
      </c>
      <c r="C48" s="160">
        <f>(hotel_rooms_sold[[#This Row],[Estimated Rooms sold in Hotels]]-B36)/B36</f>
        <v>2.7428292119566475E-2</v>
      </c>
    </row>
    <row r="49" spans="1:3" ht="23.5" customHeight="1" x14ac:dyDescent="0.3">
      <c r="A49" s="196" t="s">
        <v>711</v>
      </c>
      <c r="B49" s="182">
        <v>2132213.7551914225</v>
      </c>
      <c r="C49" s="160">
        <f>(hotel_rooms_sold[[#This Row],[Estimated Rooms sold in Hotels]]-B37)/B37</f>
        <v>2.5423359321765194E-2</v>
      </c>
    </row>
    <row r="50" spans="1:3" ht="23.5" customHeight="1" x14ac:dyDescent="0.3">
      <c r="A50" s="196" t="s">
        <v>712</v>
      </c>
      <c r="B50" s="182">
        <v>2149106.4128780211</v>
      </c>
      <c r="C50" s="160">
        <f>(hotel_rooms_sold[[#This Row],[Estimated Rooms sold in Hotels]]-B38)/B38</f>
        <v>3.0898338720385068E-2</v>
      </c>
    </row>
    <row r="51" spans="1:3" ht="23.5" customHeight="1" x14ac:dyDescent="0.3">
      <c r="A51" s="196" t="s">
        <v>713</v>
      </c>
      <c r="B51" s="182">
        <v>2157475.239653246</v>
      </c>
      <c r="C51" s="160">
        <f>(hotel_rooms_sold[[#This Row],[Estimated Rooms sold in Hotels]]-B39)/B39</f>
        <v>3.1007691780296033E-2</v>
      </c>
    </row>
    <row r="52" spans="1:3" ht="23.5" customHeight="1" x14ac:dyDescent="0.3">
      <c r="A52" s="196" t="s">
        <v>714</v>
      </c>
      <c r="B52" s="182">
        <v>2163130.2715394688</v>
      </c>
      <c r="C52" s="160">
        <f>(hotel_rooms_sold[[#This Row],[Estimated Rooms sold in Hotels]]-B40)/B40</f>
        <v>3.6167537631644146E-2</v>
      </c>
    </row>
    <row r="53" spans="1:3" ht="23.5" customHeight="1" x14ac:dyDescent="0.3">
      <c r="A53" s="196" t="s">
        <v>715</v>
      </c>
      <c r="B53" s="182">
        <v>2169948.4579318175</v>
      </c>
      <c r="C53" s="160">
        <f>(hotel_rooms_sold[[#This Row],[Estimated Rooms sold in Hotels]]-B41)/B41</f>
        <v>3.8026046218398502E-2</v>
      </c>
    </row>
    <row r="54" spans="1:3" ht="23.5" customHeight="1" x14ac:dyDescent="0.3">
      <c r="A54" s="196" t="s">
        <v>716</v>
      </c>
      <c r="B54" s="182">
        <v>2180901.4680421674</v>
      </c>
      <c r="C54" s="160">
        <f>(hotel_rooms_sold[[#This Row],[Estimated Rooms sold in Hotels]]-B42)/B42</f>
        <v>4.2747170984962224E-2</v>
      </c>
    </row>
    <row r="55" spans="1:3" ht="23.5" customHeight="1" x14ac:dyDescent="0.3">
      <c r="A55" s="196" t="s">
        <v>717</v>
      </c>
      <c r="B55" s="182">
        <v>2192852.1440155408</v>
      </c>
      <c r="C55" s="160">
        <f>(hotel_rooms_sold[[#This Row],[Estimated Rooms sold in Hotels]]-B43)/B43</f>
        <v>4.4201872589806381E-2</v>
      </c>
    </row>
    <row r="56" spans="1:3" ht="23.5" customHeight="1" x14ac:dyDescent="0.3">
      <c r="A56" s="196" t="s">
        <v>718</v>
      </c>
      <c r="B56" s="182">
        <v>2200077.874126289</v>
      </c>
      <c r="C56" s="160">
        <f>(hotel_rooms_sold[[#This Row],[Estimated Rooms sold in Hotels]]-B44)/B44</f>
        <v>4.5103477549521577E-2</v>
      </c>
    </row>
    <row r="57" spans="1:3" ht="23.5" customHeight="1" x14ac:dyDescent="0.3">
      <c r="A57" s="196" t="s">
        <v>719</v>
      </c>
      <c r="B57" s="182">
        <v>2211912.2785237655</v>
      </c>
      <c r="C57" s="160">
        <f>(hotel_rooms_sold[[#This Row],[Estimated Rooms sold in Hotels]]-B45)/B45</f>
        <v>5.0693038223016837E-2</v>
      </c>
    </row>
    <row r="58" spans="1:3" ht="23.5" customHeight="1" x14ac:dyDescent="0.3">
      <c r="A58" s="196" t="s">
        <v>720</v>
      </c>
      <c r="B58" s="182">
        <v>2212884.865800255</v>
      </c>
      <c r="C58" s="160">
        <f>(hotel_rooms_sold[[#This Row],[Estimated Rooms sold in Hotels]]-B46)/B46</f>
        <v>5.0288786247240973E-2</v>
      </c>
    </row>
    <row r="59" spans="1:3" ht="23.5" customHeight="1" x14ac:dyDescent="0.3">
      <c r="A59" s="196" t="s">
        <v>721</v>
      </c>
      <c r="B59" s="182">
        <v>2228647.8001340325</v>
      </c>
      <c r="C59" s="160">
        <f>(hotel_rooms_sold[[#This Row],[Estimated Rooms sold in Hotels]]-B47)/B47</f>
        <v>5.3768241277584221E-2</v>
      </c>
    </row>
    <row r="60" spans="1:3" ht="23.5" customHeight="1" x14ac:dyDescent="0.3">
      <c r="A60" s="196" t="s">
        <v>722</v>
      </c>
      <c r="B60" s="182">
        <v>2229625.1106077698</v>
      </c>
      <c r="C60" s="160">
        <f>(hotel_rooms_sold[[#This Row],[Estimated Rooms sold in Hotels]]-B48)/B48</f>
        <v>4.7509838367502083E-2</v>
      </c>
    </row>
    <row r="61" spans="1:3" ht="23.5" customHeight="1" x14ac:dyDescent="0.3">
      <c r="A61" s="196" t="s">
        <v>723</v>
      </c>
      <c r="B61" s="182">
        <v>2229757.0247861431</v>
      </c>
      <c r="C61" s="160">
        <f>(hotel_rooms_sold[[#This Row],[Estimated Rooms sold in Hotels]]-B49)/B49</f>
        <v>4.5747415969541703E-2</v>
      </c>
    </row>
    <row r="62" spans="1:3" ht="23.5" customHeight="1" x14ac:dyDescent="0.3">
      <c r="A62" s="196" t="s">
        <v>724</v>
      </c>
      <c r="B62" s="182">
        <v>2235305.9964482239</v>
      </c>
      <c r="C62" s="160">
        <f>(hotel_rooms_sold[[#This Row],[Estimated Rooms sold in Hotels]]-B50)/B50</f>
        <v>4.0109499954805318E-2</v>
      </c>
    </row>
    <row r="63" spans="1:3" ht="23.5" customHeight="1" x14ac:dyDescent="0.3">
      <c r="A63" s="196" t="s">
        <v>725</v>
      </c>
      <c r="B63" s="182">
        <v>2253968.8063452491</v>
      </c>
      <c r="C63" s="160">
        <f>(hotel_rooms_sold[[#This Row],[Estimated Rooms sold in Hotels]]-B51)/B51</f>
        <v>4.4725225540716611E-2</v>
      </c>
    </row>
    <row r="64" spans="1:3" ht="23.5" customHeight="1" x14ac:dyDescent="0.3">
      <c r="A64" s="196" t="s">
        <v>726</v>
      </c>
      <c r="B64" s="182">
        <v>2284090.9828568534</v>
      </c>
      <c r="C64" s="160">
        <f>(hotel_rooms_sold[[#This Row],[Estimated Rooms sold in Hotels]]-B52)/B52</f>
        <v>5.5919291088880475E-2</v>
      </c>
    </row>
    <row r="65" spans="1:3" ht="23.5" customHeight="1" x14ac:dyDescent="0.3">
      <c r="A65" s="196" t="s">
        <v>727</v>
      </c>
      <c r="B65" s="182">
        <v>2301985.6522921794</v>
      </c>
      <c r="C65" s="160">
        <f>(hotel_rooms_sold[[#This Row],[Estimated Rooms sold in Hotels]]-B53)/B53</f>
        <v>6.0848078615750548E-2</v>
      </c>
    </row>
    <row r="66" spans="1:3" ht="23.5" customHeight="1" x14ac:dyDescent="0.3">
      <c r="A66" s="196" t="s">
        <v>728</v>
      </c>
      <c r="B66" s="182">
        <v>2307021.9520261083</v>
      </c>
      <c r="C66" s="160">
        <f>(hotel_rooms_sold[[#This Row],[Estimated Rooms sold in Hotels]]-B54)/B54</f>
        <v>5.7829519504685109E-2</v>
      </c>
    </row>
    <row r="67" spans="1:3" ht="23.5" customHeight="1" x14ac:dyDescent="0.3">
      <c r="A67" s="196" t="s">
        <v>729</v>
      </c>
      <c r="B67" s="182">
        <v>2308807.605752626</v>
      </c>
      <c r="C67" s="160">
        <f>(hotel_rooms_sold[[#This Row],[Estimated Rooms sold in Hotels]]-B55)/B55</f>
        <v>5.2878832735502188E-2</v>
      </c>
    </row>
    <row r="68" spans="1:3" ht="23.5" customHeight="1" x14ac:dyDescent="0.3">
      <c r="A68" s="196" t="s">
        <v>730</v>
      </c>
      <c r="B68" s="182">
        <v>2313087.6293088133</v>
      </c>
      <c r="C68" s="160">
        <f>(hotel_rooms_sold[[#This Row],[Estimated Rooms sold in Hotels]]-B56)/B56</f>
        <v>5.1366252309320404E-2</v>
      </c>
    </row>
    <row r="69" spans="1:3" ht="23.5" customHeight="1" x14ac:dyDescent="0.3">
      <c r="A69" s="196" t="s">
        <v>731</v>
      </c>
      <c r="B69" s="182">
        <v>2312089.4683966869</v>
      </c>
      <c r="C69" s="160">
        <f>(hotel_rooms_sold[[#This Row],[Estimated Rooms sold in Hotels]]-B57)/B57</f>
        <v>4.5289856584990747E-2</v>
      </c>
    </row>
    <row r="70" spans="1:3" ht="23.5" customHeight="1" x14ac:dyDescent="0.3">
      <c r="A70" s="196" t="s">
        <v>732</v>
      </c>
      <c r="B70" s="182">
        <v>2318322.6202500514</v>
      </c>
      <c r="C70" s="160">
        <f>(hotel_rooms_sold[[#This Row],[Estimated Rooms sold in Hotels]]-B58)/B58</f>
        <v>4.7647193977110279E-2</v>
      </c>
    </row>
    <row r="71" spans="1:3" ht="23.5" customHeight="1" x14ac:dyDescent="0.3">
      <c r="A71" s="196" t="s">
        <v>733</v>
      </c>
      <c r="B71" s="182">
        <v>2297283.8186784051</v>
      </c>
      <c r="C71" s="160">
        <f>(hotel_rooms_sold[[#This Row],[Estimated Rooms sold in Hotels]]-B59)/B59</f>
        <v>3.0797158052629409E-2</v>
      </c>
    </row>
    <row r="72" spans="1:3" ht="23.5" customHeight="1" x14ac:dyDescent="0.3">
      <c r="A72" s="196" t="s">
        <v>734</v>
      </c>
      <c r="B72" s="182">
        <v>2199186.9784810264</v>
      </c>
      <c r="C72" s="160">
        <f>(hotel_rooms_sold[[#This Row],[Estimated Rooms sold in Hotels]]-B60)/B60</f>
        <v>-1.3651681613168754E-2</v>
      </c>
    </row>
    <row r="73" spans="1:3" ht="23.5" customHeight="1" x14ac:dyDescent="0.3">
      <c r="A73" s="196" t="s">
        <v>735</v>
      </c>
      <c r="B73" s="182">
        <v>2026898.4516859169</v>
      </c>
      <c r="C73" s="160">
        <f>(hotel_rooms_sold[[#This Row],[Estimated Rooms sold in Hotels]]-B61)/B61</f>
        <v>-9.097788272230356E-2</v>
      </c>
    </row>
    <row r="74" spans="1:3" ht="23.5" customHeight="1" x14ac:dyDescent="0.3">
      <c r="A74" s="196" t="s">
        <v>736</v>
      </c>
      <c r="B74" s="182">
        <v>1817846.3208624469</v>
      </c>
      <c r="C74" s="160">
        <f>(hotel_rooms_sold[[#This Row],[Estimated Rooms sold in Hotels]]-B62)/B62</f>
        <v>-0.18675728345429982</v>
      </c>
    </row>
    <row r="75" spans="1:3" ht="23.5" customHeight="1" x14ac:dyDescent="0.3">
      <c r="A75" s="196" t="s">
        <v>737</v>
      </c>
      <c r="B75" s="182">
        <v>1589961.0291345678</v>
      </c>
      <c r="C75" s="160">
        <f>(hotel_rooms_sold[[#This Row],[Estimated Rooms sold in Hotels]]-B63)/B63</f>
        <v>-0.29459492755241468</v>
      </c>
    </row>
    <row r="76" spans="1:3" ht="23.5" customHeight="1" x14ac:dyDescent="0.3">
      <c r="A76" s="196" t="s">
        <v>738</v>
      </c>
      <c r="B76" s="182">
        <v>1436654.7353007132</v>
      </c>
      <c r="C76" s="160">
        <f>(hotel_rooms_sold[[#This Row],[Estimated Rooms sold in Hotels]]-B64)/B64</f>
        <v>-0.3710168526195044</v>
      </c>
    </row>
    <row r="77" spans="1:3" ht="23.5" customHeight="1" x14ac:dyDescent="0.3">
      <c r="A77" s="196" t="s">
        <v>739</v>
      </c>
      <c r="B77" s="182">
        <v>1364845.3419895736</v>
      </c>
      <c r="C77" s="160">
        <f>(hotel_rooms_sold[[#This Row],[Estimated Rooms sold in Hotels]]-B65)/B65</f>
        <v>-0.40710084763971388</v>
      </c>
    </row>
    <row r="78" spans="1:3" ht="23.5" customHeight="1" x14ac:dyDescent="0.3">
      <c r="A78" s="196" t="s">
        <v>1161</v>
      </c>
      <c r="B78" s="182">
        <v>1269906.6682355895</v>
      </c>
      <c r="C78" s="160">
        <f>(hotel_rooms_sold[[#This Row],[Estimated Rooms sold in Hotels]]-B66)/B66</f>
        <v>-0.44954721080121818</v>
      </c>
    </row>
    <row r="79" spans="1:3" ht="23.5" customHeight="1" x14ac:dyDescent="0.3">
      <c r="A79" s="196" t="s">
        <v>741</v>
      </c>
      <c r="B79" s="182">
        <v>1123496.3096963419</v>
      </c>
      <c r="C79" s="160">
        <f>(hotel_rooms_sold[[#This Row],[Estimated Rooms sold in Hotels]]-B67)/B67</f>
        <v>-0.51338677727107362</v>
      </c>
    </row>
    <row r="80" spans="1:3" ht="23.5" customHeight="1" x14ac:dyDescent="0.3">
      <c r="A80" s="196" t="s">
        <v>742</v>
      </c>
      <c r="B80" s="182">
        <v>949551.81585821696</v>
      </c>
      <c r="C80" s="160">
        <f>(hotel_rooms_sold[[#This Row],[Estimated Rooms sold in Hotels]]-B68)/B68</f>
        <v>-0.58948731391470977</v>
      </c>
    </row>
    <row r="81" spans="1:3" ht="23.5" customHeight="1" x14ac:dyDescent="0.3">
      <c r="A81" s="196" t="s">
        <v>743</v>
      </c>
      <c r="B81" s="182">
        <v>834788</v>
      </c>
      <c r="C81" s="160">
        <f>(hotel_rooms_sold[[#This Row],[Estimated Rooms sold in Hotels]]-B69)/B69</f>
        <v>-0.63894649778458534</v>
      </c>
    </row>
    <row r="82" spans="1:3" ht="23.5" customHeight="1" x14ac:dyDescent="0.3">
      <c r="A82" s="196" t="s">
        <v>744</v>
      </c>
      <c r="B82" s="182">
        <v>684251</v>
      </c>
      <c r="C82" s="160">
        <f>(hotel_rooms_sold[[#This Row],[Estimated Rooms sold in Hotels]]-B70)/B70</f>
        <v>-0.70485082877455707</v>
      </c>
    </row>
    <row r="83" spans="1:3" ht="23.5" customHeight="1" x14ac:dyDescent="0.3">
      <c r="A83" s="196" t="s">
        <v>745</v>
      </c>
      <c r="B83" s="182">
        <v>541585</v>
      </c>
      <c r="C83" s="160">
        <f>(hotel_rooms_sold[[#This Row],[Estimated Rooms sold in Hotels]]-B71)/B71</f>
        <v>-0.76424985210945062</v>
      </c>
    </row>
    <row r="84" spans="1:3" ht="23.5" customHeight="1" x14ac:dyDescent="0.3">
      <c r="A84" s="196" t="s">
        <v>746</v>
      </c>
      <c r="B84" s="182">
        <v>467317</v>
      </c>
      <c r="C84" s="160">
        <f>(hotel_rooms_sold[[#This Row],[Estimated Rooms sold in Hotels]]-B72)/B72</f>
        <v>-0.78750465305011275</v>
      </c>
    </row>
    <row r="85" spans="1:3" s="100" customFormat="1" ht="23.5" customHeight="1" x14ac:dyDescent="0.3">
      <c r="A85" s="349" t="s">
        <v>747</v>
      </c>
      <c r="B85" s="350">
        <v>467317</v>
      </c>
      <c r="C85" s="160">
        <f>(hotel_rooms_sold[[#This Row],[Estimated Rooms sold in Hotels]]-B73)/B73</f>
        <v>-0.76944232227751774</v>
      </c>
    </row>
    <row r="86" spans="1:3" s="100" customFormat="1" ht="23.5" customHeight="1" x14ac:dyDescent="0.3">
      <c r="A86" s="349" t="s">
        <v>748</v>
      </c>
      <c r="B86" s="350">
        <v>507648.61086583999</v>
      </c>
      <c r="C86" s="160">
        <f>(hotel_rooms_sold[[#This Row],[Estimated Rooms sold in Hotels]]-B74)/B74</f>
        <v>-0.72074173430403365</v>
      </c>
    </row>
    <row r="87" spans="1:3" s="100" customFormat="1" ht="23.5" customHeight="1" x14ac:dyDescent="0.3">
      <c r="A87" s="196" t="s">
        <v>1078</v>
      </c>
      <c r="B87" s="350">
        <v>671880.61086583999</v>
      </c>
      <c r="C87" s="160">
        <f>(hotel_rooms_sold[[#This Row],[Estimated Rooms sold in Hotels]]-B75)/B75</f>
        <v>-0.57742322072412589</v>
      </c>
    </row>
    <row r="88" spans="1:3" ht="23.5" customHeight="1" x14ac:dyDescent="0.3">
      <c r="A88" s="196" t="s">
        <v>762</v>
      </c>
      <c r="B88" s="182">
        <v>767016.61086583999</v>
      </c>
      <c r="C88" s="160">
        <f>(hotel_rooms_sold[[#This Row],[Estimated Rooms sold in Hotels]]-B76)/B76</f>
        <v>-0.46610929402930484</v>
      </c>
    </row>
    <row r="89" spans="1:3" s="100" customFormat="1" ht="23.5" customHeight="1" x14ac:dyDescent="0.3">
      <c r="A89" s="196" t="s">
        <v>775</v>
      </c>
      <c r="B89" s="182">
        <v>830414.80709298933</v>
      </c>
      <c r="C89" s="160">
        <f>(hotel_rooms_sold[[#This Row],[Estimated Rooms sold in Hotels]]-B77)/B77</f>
        <v>-0.39156856711510607</v>
      </c>
    </row>
    <row r="90" spans="1:3" ht="23.5" customHeight="1" x14ac:dyDescent="0.3">
      <c r="A90" s="586" t="s">
        <v>1074</v>
      </c>
      <c r="B90" s="587">
        <v>909475.50325325306</v>
      </c>
      <c r="C90" s="160">
        <f>(hotel_rooms_sold[[#This Row],[Estimated Rooms sold in Hotels]]-B78)/B78</f>
        <v>-0.28382492508927459</v>
      </c>
    </row>
    <row r="91" spans="1:3" ht="23.5" customHeight="1" x14ac:dyDescent="0.3">
      <c r="A91" s="586" t="s">
        <v>1075</v>
      </c>
      <c r="B91" s="587">
        <v>1051351.2147040924</v>
      </c>
      <c r="C91" s="160">
        <f>(hotel_rooms_sold[[#This Row],[Estimated Rooms sold in Hotels]]-B79)/B79</f>
        <v>-6.4214803706608398E-2</v>
      </c>
    </row>
    <row r="92" spans="1:3" ht="23.5" customHeight="1" x14ac:dyDescent="0.3">
      <c r="A92" s="586" t="s">
        <v>1110</v>
      </c>
      <c r="B92" s="587">
        <v>1228713.098339685</v>
      </c>
      <c r="C92" s="160">
        <f>(hotel_rooms_sold[[#This Row],[Estimated Rooms sold in Hotels]]-B80)/B80</f>
        <v>0.29399267930329692</v>
      </c>
    </row>
    <row r="93" spans="1:3" ht="23.5" customHeight="1" x14ac:dyDescent="0.3">
      <c r="A93" s="586" t="s">
        <v>1111</v>
      </c>
      <c r="B93" s="587">
        <v>1331800.0745751462</v>
      </c>
      <c r="C93" s="160">
        <f>(hotel_rooms_sold[[#This Row],[Estimated Rooms sold in Hotels]]-B81)/B81</f>
        <v>0.59537520253662746</v>
      </c>
    </row>
    <row r="94" spans="1:3" ht="23.5" customHeight="1" x14ac:dyDescent="0.3">
      <c r="A94" s="586" t="s">
        <v>1179</v>
      </c>
      <c r="B94" s="587">
        <v>1437243.9391291295</v>
      </c>
      <c r="C94" s="160">
        <f>(hotel_rooms_sold[[#This Row],[Estimated Rooms sold in Hotels]]-B82)/B82</f>
        <v>1.1004630451824398</v>
      </c>
    </row>
    <row r="95" spans="1:3" ht="23.5" customHeight="1" x14ac:dyDescent="0.3">
      <c r="A95" s="586" t="s">
        <v>1184</v>
      </c>
      <c r="B95" s="587">
        <v>1593341.4747898774</v>
      </c>
      <c r="C95" s="160">
        <f>(hotel_rooms_sold[[#This Row],[Estimated Rooms sold in Hotels]]-B83)/B83</f>
        <v>1.941997054552614</v>
      </c>
    </row>
    <row r="96" spans="1:3" ht="23.5" customHeight="1" x14ac:dyDescent="0.3">
      <c r="A96" s="664" t="s">
        <v>1185</v>
      </c>
      <c r="B96" s="665">
        <v>1773240.115383598</v>
      </c>
      <c r="C96" s="160">
        <f>(hotel_rooms_sold[[#This Row],[Estimated Rooms sold in Hotels]]-B84)/B84</f>
        <v>2.7945123232914661</v>
      </c>
    </row>
    <row r="97" spans="1:3" ht="23.5" customHeight="1" x14ac:dyDescent="0.3">
      <c r="A97" s="691" t="s">
        <v>1296</v>
      </c>
      <c r="B97" s="665">
        <v>1964367.7426030142</v>
      </c>
      <c r="C97" s="160">
        <f>(hotel_rooms_sold[[#This Row],[Estimated Rooms sold in Hotels]]-B85)/B85</f>
        <v>3.2035015687488668</v>
      </c>
    </row>
    <row r="98" spans="1:3" ht="23.5" customHeight="1" x14ac:dyDescent="0.3">
      <c r="A98" s="691" t="s">
        <v>1346</v>
      </c>
      <c r="B98" s="190">
        <v>2132531.2310519558</v>
      </c>
      <c r="C98" s="160">
        <f>(hotel_rooms_sold[[#This Row],[Estimated Rooms sold in Hotels]]-B86)/B86</f>
        <v>3.2008018645313214</v>
      </c>
    </row>
    <row r="99" spans="1:3" ht="23.5" customHeight="1" x14ac:dyDescent="0.3">
      <c r="A99" s="691" t="s">
        <v>1379</v>
      </c>
      <c r="B99" s="190">
        <v>2189761.4156098305</v>
      </c>
      <c r="C99" s="160">
        <f>(hotel_rooms_sold[[#This Row],[Estimated Rooms sold in Hotels]]-B87)/B87</f>
        <v>2.2591525640067598</v>
      </c>
    </row>
    <row r="100" spans="1:3" ht="23.5" customHeight="1" x14ac:dyDescent="0.3">
      <c r="A100" s="691" t="s">
        <v>1383</v>
      </c>
      <c r="B100" s="190">
        <v>2232939.1312692962</v>
      </c>
      <c r="C100" s="160">
        <f>(hotel_rooms_sold[[#This Row],[Estimated Rooms sold in Hotels]]-B88)/B88</f>
        <v>1.9112004872341193</v>
      </c>
    </row>
    <row r="101" spans="1:3" ht="23.5" customHeight="1" x14ac:dyDescent="0.3">
      <c r="A101" s="691" t="s">
        <v>1556</v>
      </c>
      <c r="B101" s="190">
        <v>2227148.439912749</v>
      </c>
      <c r="C101" s="160">
        <f>(hotel_rooms_sold[[#This Row],[Estimated Rooms sold in Hotels]]-B89)/B89</f>
        <v>1.6819710112218103</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U4" sqref="U4"/>
    </sheetView>
  </sheetViews>
  <sheetFormatPr defaultRowHeight="14.5" x14ac:dyDescent="0.35"/>
  <sheetData>
    <row r="1" spans="1:109" s="100" customFormat="1" ht="23.5" customHeight="1" thickBot="1" x14ac:dyDescent="0.4">
      <c r="A1" s="137" t="s">
        <v>859</v>
      </c>
      <c r="B1" s="190"/>
      <c r="C1" s="192"/>
      <c r="D1" s="23"/>
      <c r="E1" s="23"/>
      <c r="F1" s="23"/>
      <c r="G1" s="23"/>
      <c r="H1" s="23"/>
    </row>
    <row r="2" spans="1:109" s="100" customFormat="1" ht="23.5" customHeight="1" thickTop="1" x14ac:dyDescent="0.3">
      <c r="A2" s="135" t="s">
        <v>489</v>
      </c>
      <c r="B2" s="190"/>
      <c r="C2" s="192"/>
      <c r="D2" s="23"/>
      <c r="E2" s="23"/>
      <c r="F2" s="23"/>
      <c r="G2" s="23"/>
      <c r="H2" s="23"/>
    </row>
    <row r="3" spans="1:109" s="134" customFormat="1" ht="23.5" customHeight="1" x14ac:dyDescent="0.35">
      <c r="A3" s="101" t="s">
        <v>486</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3.5" customHeight="1" x14ac:dyDescent="0.3">
      <c r="A4" s="47" t="s">
        <v>487</v>
      </c>
      <c r="B4" s="190"/>
      <c r="C4" s="192"/>
      <c r="D4" s="23"/>
      <c r="E4" s="23"/>
      <c r="F4" s="23"/>
      <c r="G4" s="23"/>
      <c r="H4" s="23"/>
      <c r="I4" s="23"/>
      <c r="J4" s="23"/>
      <c r="K4" s="23"/>
      <c r="L4" s="23"/>
      <c r="M4" s="23"/>
      <c r="N4" s="23"/>
    </row>
    <row r="5" spans="1:109" s="100" customFormat="1" ht="23.5" customHeight="1" x14ac:dyDescent="0.3">
      <c r="A5" s="47" t="s">
        <v>778</v>
      </c>
      <c r="B5" s="190"/>
      <c r="C5" s="192"/>
      <c r="D5" s="23"/>
      <c r="E5" s="23"/>
      <c r="F5" s="23"/>
      <c r="G5" s="23"/>
      <c r="H5" s="23"/>
      <c r="I5" s="23"/>
      <c r="J5" s="23"/>
      <c r="K5" s="23"/>
      <c r="L5" s="23"/>
      <c r="M5" s="23"/>
      <c r="N5" s="23"/>
    </row>
    <row r="6" spans="1:109" s="100" customFormat="1" ht="23.5" customHeight="1" x14ac:dyDescent="0.3">
      <c r="A6" s="47" t="s">
        <v>858</v>
      </c>
      <c r="B6" s="190"/>
      <c r="C6" s="192"/>
      <c r="D6" s="23"/>
      <c r="E6" s="23"/>
      <c r="F6" s="23"/>
      <c r="G6" s="23"/>
      <c r="H6" s="23"/>
      <c r="I6" s="23"/>
      <c r="J6" s="23"/>
      <c r="K6" s="23"/>
      <c r="L6" s="23"/>
      <c r="M6" s="23"/>
      <c r="N6" s="23"/>
    </row>
    <row r="7" spans="1:109" s="112" customFormat="1" ht="23.5" customHeight="1" x14ac:dyDescent="0.35">
      <c r="A7" s="104" t="s">
        <v>97</v>
      </c>
      <c r="B7" s="194"/>
      <c r="C7" s="195"/>
    </row>
  </sheetData>
  <hyperlinks>
    <hyperlink ref="A7" location="Contents!A1" display="&lt;&lt; link back to contents &gt;&gt;"/>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1"/>
  <sheetViews>
    <sheetView showGridLines="0" topLeftCell="A100" zoomScaleNormal="100" workbookViewId="0">
      <selection activeCell="A100" sqref="A100"/>
    </sheetView>
  </sheetViews>
  <sheetFormatPr defaultColWidth="8.7265625" defaultRowHeight="28" customHeight="1" x14ac:dyDescent="0.3"/>
  <cols>
    <col min="1" max="1" width="31.54296875" style="202" customWidth="1"/>
    <col min="2" max="2" width="43.453125" style="3" customWidth="1"/>
    <col min="3" max="3" width="24" style="3" customWidth="1"/>
    <col min="4" max="71" width="11.81640625" style="3" bestFit="1" customWidth="1"/>
    <col min="72" max="75" width="10.81640625" style="3" bestFit="1" customWidth="1"/>
    <col min="76" max="80" width="8.81640625" style="3" bestFit="1" customWidth="1"/>
    <col min="81" max="82" width="10.81640625" style="3" bestFit="1" customWidth="1"/>
    <col min="83" max="16384" width="8.7265625" style="3"/>
  </cols>
  <sheetData>
    <row r="1" spans="1:109" s="100" customFormat="1" ht="28" customHeight="1" thickBot="1" x14ac:dyDescent="0.4">
      <c r="A1" s="197" t="s">
        <v>860</v>
      </c>
      <c r="B1" s="190"/>
      <c r="C1" s="192"/>
      <c r="D1" s="23"/>
      <c r="E1" s="23"/>
      <c r="F1" s="23"/>
      <c r="G1" s="23"/>
      <c r="H1" s="23"/>
    </row>
    <row r="2" spans="1:109" s="100" customFormat="1" ht="28" customHeight="1" thickTop="1" x14ac:dyDescent="0.3">
      <c r="A2" s="198" t="s">
        <v>502</v>
      </c>
      <c r="B2" s="190"/>
      <c r="C2" s="192"/>
      <c r="D2" s="23"/>
      <c r="E2" s="23"/>
      <c r="F2" s="23"/>
      <c r="G2" s="23"/>
      <c r="H2" s="23"/>
    </row>
    <row r="3" spans="1:109" s="134" customFormat="1" ht="28" customHeight="1" x14ac:dyDescent="0.35">
      <c r="A3" s="199" t="s">
        <v>486</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8" customHeight="1" x14ac:dyDescent="0.3">
      <c r="A4" s="200" t="s">
        <v>487</v>
      </c>
      <c r="B4" s="190"/>
      <c r="C4" s="192"/>
      <c r="D4" s="23"/>
      <c r="E4" s="23"/>
      <c r="F4" s="23"/>
      <c r="G4" s="23"/>
      <c r="H4" s="23"/>
      <c r="I4" s="23"/>
      <c r="J4" s="23"/>
      <c r="K4" s="23"/>
      <c r="L4" s="23"/>
      <c r="M4" s="23"/>
      <c r="N4" s="23"/>
    </row>
    <row r="5" spans="1:109" s="100" customFormat="1" ht="28" customHeight="1" x14ac:dyDescent="0.3">
      <c r="A5" s="200" t="s">
        <v>779</v>
      </c>
      <c r="B5" s="190"/>
      <c r="C5" s="192"/>
      <c r="D5" s="23"/>
      <c r="E5" s="23"/>
      <c r="F5" s="23"/>
      <c r="G5" s="23"/>
      <c r="H5" s="23"/>
      <c r="I5" s="23"/>
      <c r="J5" s="23"/>
      <c r="K5" s="23"/>
      <c r="L5" s="23"/>
      <c r="M5" s="23"/>
      <c r="N5" s="23"/>
    </row>
    <row r="6" spans="1:109" s="100" customFormat="1" ht="28" customHeight="1" x14ac:dyDescent="0.3">
      <c r="A6" s="47" t="s">
        <v>858</v>
      </c>
      <c r="B6" s="190"/>
      <c r="C6" s="192"/>
      <c r="D6" s="23"/>
      <c r="E6" s="23"/>
      <c r="F6" s="23"/>
      <c r="G6" s="23"/>
      <c r="H6" s="23"/>
      <c r="I6" s="23"/>
      <c r="J6" s="23"/>
      <c r="K6" s="23"/>
      <c r="L6" s="23"/>
      <c r="M6" s="23"/>
      <c r="N6" s="23"/>
    </row>
    <row r="7" spans="1:109" s="4" customFormat="1" ht="28" customHeight="1" x14ac:dyDescent="0.35">
      <c r="A7" s="201" t="s">
        <v>97</v>
      </c>
    </row>
    <row r="8" spans="1:109" ht="28" customHeight="1" x14ac:dyDescent="0.3">
      <c r="A8" s="203" t="s">
        <v>1162</v>
      </c>
      <c r="B8" s="405" t="s">
        <v>119</v>
      </c>
      <c r="C8" s="204" t="s">
        <v>140</v>
      </c>
    </row>
    <row r="9" spans="1:109" ht="28" customHeight="1" x14ac:dyDescent="0.3">
      <c r="A9" s="205" t="s">
        <v>671</v>
      </c>
      <c r="B9" s="206">
        <v>315715.61195139692</v>
      </c>
      <c r="C9" s="207"/>
    </row>
    <row r="10" spans="1:109" ht="28" customHeight="1" x14ac:dyDescent="0.3">
      <c r="A10" s="205" t="s">
        <v>672</v>
      </c>
      <c r="B10" s="206">
        <v>316268.99783780955</v>
      </c>
      <c r="C10" s="207"/>
    </row>
    <row r="11" spans="1:109" ht="28" customHeight="1" x14ac:dyDescent="0.3">
      <c r="A11" s="205" t="s">
        <v>673</v>
      </c>
      <c r="B11" s="206">
        <v>319448.47603754711</v>
      </c>
      <c r="C11" s="207"/>
    </row>
    <row r="12" spans="1:109" ht="28" customHeight="1" x14ac:dyDescent="0.3">
      <c r="A12" s="205" t="s">
        <v>674</v>
      </c>
      <c r="B12" s="206">
        <v>320961.68687514204</v>
      </c>
      <c r="C12" s="207"/>
    </row>
    <row r="13" spans="1:109" ht="28" customHeight="1" x14ac:dyDescent="0.3">
      <c r="A13" s="205" t="s">
        <v>675</v>
      </c>
      <c r="B13" s="206">
        <v>320153.36381630081</v>
      </c>
      <c r="C13" s="207"/>
    </row>
    <row r="14" spans="1:109" ht="28" customHeight="1" x14ac:dyDescent="0.3">
      <c r="A14" s="205" t="s">
        <v>676</v>
      </c>
      <c r="B14" s="206">
        <v>318164.89491375169</v>
      </c>
      <c r="C14" s="207"/>
    </row>
    <row r="15" spans="1:109" ht="28" customHeight="1" x14ac:dyDescent="0.3">
      <c r="A15" s="205" t="s">
        <v>677</v>
      </c>
      <c r="B15" s="206">
        <v>315649.76914013328</v>
      </c>
      <c r="C15" s="207"/>
    </row>
    <row r="16" spans="1:109" ht="28" customHeight="1" x14ac:dyDescent="0.3">
      <c r="A16" s="205" t="s">
        <v>678</v>
      </c>
      <c r="B16" s="206">
        <v>312002.8252784902</v>
      </c>
      <c r="C16" s="207"/>
    </row>
    <row r="17" spans="1:3" ht="28" customHeight="1" x14ac:dyDescent="0.3">
      <c r="A17" s="205" t="s">
        <v>679</v>
      </c>
      <c r="B17" s="206">
        <v>305452.35311713628</v>
      </c>
      <c r="C17" s="207"/>
    </row>
    <row r="18" spans="1:3" ht="28" customHeight="1" x14ac:dyDescent="0.3">
      <c r="A18" s="205" t="s">
        <v>680</v>
      </c>
      <c r="B18" s="206">
        <v>297664.40941519773</v>
      </c>
      <c r="C18" s="207"/>
    </row>
    <row r="19" spans="1:3" ht="28" customHeight="1" x14ac:dyDescent="0.3">
      <c r="A19" s="205" t="s">
        <v>681</v>
      </c>
      <c r="B19" s="206">
        <v>295537.77414511092</v>
      </c>
      <c r="C19" s="207"/>
    </row>
    <row r="20" spans="1:3" ht="28" customHeight="1" x14ac:dyDescent="0.3">
      <c r="A20" s="205" t="s">
        <v>682</v>
      </c>
      <c r="B20" s="206">
        <v>291347.39128403243</v>
      </c>
      <c r="C20" s="207"/>
    </row>
    <row r="21" spans="1:3" ht="28" customHeight="1" x14ac:dyDescent="0.3">
      <c r="A21" s="205" t="s">
        <v>683</v>
      </c>
      <c r="B21" s="206">
        <v>289246.82843879069</v>
      </c>
      <c r="C21" s="208">
        <f t="shared" ref="C21:C52" si="0">(B21-B9)/B9</f>
        <v>-8.3837423651640597E-2</v>
      </c>
    </row>
    <row r="22" spans="1:3" ht="28" customHeight="1" x14ac:dyDescent="0.3">
      <c r="A22" s="205" t="s">
        <v>684</v>
      </c>
      <c r="B22" s="206">
        <v>287628.11673184403</v>
      </c>
      <c r="C22" s="208">
        <f t="shared" si="0"/>
        <v>-9.0558610871664599E-2</v>
      </c>
    </row>
    <row r="23" spans="1:3" ht="28" customHeight="1" x14ac:dyDescent="0.3">
      <c r="A23" s="205" t="s">
        <v>685</v>
      </c>
      <c r="B23" s="206">
        <v>290805.98067981453</v>
      </c>
      <c r="C23" s="208">
        <f t="shared" si="0"/>
        <v>-8.9662332132603495E-2</v>
      </c>
    </row>
    <row r="24" spans="1:3" ht="28" customHeight="1" x14ac:dyDescent="0.3">
      <c r="A24" s="205" t="s">
        <v>686</v>
      </c>
      <c r="B24" s="206">
        <v>296746.03747729521</v>
      </c>
      <c r="C24" s="208">
        <f t="shared" si="0"/>
        <v>-7.544716515422295E-2</v>
      </c>
    </row>
    <row r="25" spans="1:3" ht="28" customHeight="1" x14ac:dyDescent="0.3">
      <c r="A25" s="205" t="s">
        <v>687</v>
      </c>
      <c r="B25" s="206">
        <v>306290.05565496633</v>
      </c>
      <c r="C25" s="208">
        <f t="shared" si="0"/>
        <v>-4.3302084963533417E-2</v>
      </c>
    </row>
    <row r="26" spans="1:3" ht="28" customHeight="1" x14ac:dyDescent="0.3">
      <c r="A26" s="205" t="s">
        <v>688</v>
      </c>
      <c r="B26" s="206">
        <v>313753.86694373464</v>
      </c>
      <c r="C26" s="208">
        <f t="shared" si="0"/>
        <v>-1.3863968151523423E-2</v>
      </c>
    </row>
    <row r="27" spans="1:3" ht="28" customHeight="1" x14ac:dyDescent="0.3">
      <c r="A27" s="205" t="s">
        <v>689</v>
      </c>
      <c r="B27" s="206">
        <v>322647.20927507494</v>
      </c>
      <c r="C27" s="208">
        <f t="shared" si="0"/>
        <v>2.2168367662689887E-2</v>
      </c>
    </row>
    <row r="28" spans="1:3" ht="28" customHeight="1" x14ac:dyDescent="0.3">
      <c r="A28" s="205" t="s">
        <v>690</v>
      </c>
      <c r="B28" s="206">
        <v>336218.00965171336</v>
      </c>
      <c r="C28" s="208">
        <f t="shared" si="0"/>
        <v>7.7612067620249803E-2</v>
      </c>
    </row>
    <row r="29" spans="1:3" ht="28" customHeight="1" x14ac:dyDescent="0.3">
      <c r="A29" s="205" t="s">
        <v>691</v>
      </c>
      <c r="B29" s="206">
        <v>346968.59297845548</v>
      </c>
      <c r="C29" s="208">
        <f t="shared" si="0"/>
        <v>0.13591723696886482</v>
      </c>
    </row>
    <row r="30" spans="1:3" ht="28" customHeight="1" x14ac:dyDescent="0.3">
      <c r="A30" s="205" t="s">
        <v>692</v>
      </c>
      <c r="B30" s="206">
        <v>357868.08448233007</v>
      </c>
      <c r="C30" s="208">
        <f t="shared" si="0"/>
        <v>0.20225352162662194</v>
      </c>
    </row>
    <row r="31" spans="1:3" ht="28" customHeight="1" x14ac:dyDescent="0.3">
      <c r="A31" s="205" t="s">
        <v>693</v>
      </c>
      <c r="B31" s="206">
        <v>365593.1989574348</v>
      </c>
      <c r="C31" s="208">
        <f t="shared" si="0"/>
        <v>0.23704389401649287</v>
      </c>
    </row>
    <row r="32" spans="1:3" ht="28" customHeight="1" x14ac:dyDescent="0.3">
      <c r="A32" s="205" t="s">
        <v>694</v>
      </c>
      <c r="B32" s="206">
        <v>377725.05183333723</v>
      </c>
      <c r="C32" s="208">
        <f t="shared" si="0"/>
        <v>0.29647651955495236</v>
      </c>
    </row>
    <row r="33" spans="1:3" ht="28" customHeight="1" x14ac:dyDescent="0.3">
      <c r="A33" s="205" t="s">
        <v>695</v>
      </c>
      <c r="B33" s="206">
        <v>384668.84398984356</v>
      </c>
      <c r="C33" s="208">
        <f t="shared" si="0"/>
        <v>0.3298982259065486</v>
      </c>
    </row>
    <row r="34" spans="1:3" ht="28" customHeight="1" x14ac:dyDescent="0.3">
      <c r="A34" s="205" t="s">
        <v>696</v>
      </c>
      <c r="B34" s="206">
        <v>388895.12426936708</v>
      </c>
      <c r="C34" s="208">
        <f t="shared" si="0"/>
        <v>0.35207617630766735</v>
      </c>
    </row>
    <row r="35" spans="1:3" ht="28" customHeight="1" x14ac:dyDescent="0.3">
      <c r="A35" s="205" t="s">
        <v>697</v>
      </c>
      <c r="B35" s="206">
        <v>393267.83414175542</v>
      </c>
      <c r="C35" s="208">
        <f t="shared" si="0"/>
        <v>0.3523375042783396</v>
      </c>
    </row>
    <row r="36" spans="1:3" ht="28" customHeight="1" x14ac:dyDescent="0.3">
      <c r="A36" s="205" t="s">
        <v>698</v>
      </c>
      <c r="B36" s="206">
        <v>393855.84668653051</v>
      </c>
      <c r="C36" s="208">
        <f t="shared" si="0"/>
        <v>0.32724888269709557</v>
      </c>
    </row>
    <row r="37" spans="1:3" ht="28" customHeight="1" x14ac:dyDescent="0.3">
      <c r="A37" s="205" t="s">
        <v>699</v>
      </c>
      <c r="B37" s="206">
        <v>400487.14509926341</v>
      </c>
      <c r="C37" s="208">
        <f t="shared" si="0"/>
        <v>0.30754210822439976</v>
      </c>
    </row>
    <row r="38" spans="1:3" ht="28" customHeight="1" x14ac:dyDescent="0.3">
      <c r="A38" s="205" t="s">
        <v>700</v>
      </c>
      <c r="B38" s="206">
        <v>408062.85602505837</v>
      </c>
      <c r="C38" s="208">
        <f t="shared" si="0"/>
        <v>0.30058271472471165</v>
      </c>
    </row>
    <row r="39" spans="1:3" ht="28" customHeight="1" x14ac:dyDescent="0.3">
      <c r="A39" s="205" t="s">
        <v>701</v>
      </c>
      <c r="B39" s="206">
        <v>412372.96186727571</v>
      </c>
      <c r="C39" s="208">
        <f t="shared" si="0"/>
        <v>0.27809244900582575</v>
      </c>
    </row>
    <row r="40" spans="1:3" ht="28" customHeight="1" x14ac:dyDescent="0.3">
      <c r="A40" s="205" t="s">
        <v>702</v>
      </c>
      <c r="B40" s="206">
        <v>411591.21926405648</v>
      </c>
      <c r="C40" s="208">
        <f t="shared" si="0"/>
        <v>0.2241795723269609</v>
      </c>
    </row>
    <row r="41" spans="1:3" ht="28" customHeight="1" x14ac:dyDescent="0.3">
      <c r="A41" s="205" t="s">
        <v>703</v>
      </c>
      <c r="B41" s="206">
        <v>416070.70287538227</v>
      </c>
      <c r="C41" s="208">
        <f t="shared" si="0"/>
        <v>0.19915955304121025</v>
      </c>
    </row>
    <row r="42" spans="1:3" ht="28" customHeight="1" x14ac:dyDescent="0.3">
      <c r="A42" s="205" t="s">
        <v>704</v>
      </c>
      <c r="B42" s="206">
        <v>423406.57276564609</v>
      </c>
      <c r="C42" s="208">
        <f t="shared" si="0"/>
        <v>0.18313588477195433</v>
      </c>
    </row>
    <row r="43" spans="1:3" ht="28" customHeight="1" x14ac:dyDescent="0.3">
      <c r="A43" s="205" t="s">
        <v>705</v>
      </c>
      <c r="B43" s="206">
        <v>423852.74620570568</v>
      </c>
      <c r="C43" s="208">
        <f t="shared" si="0"/>
        <v>0.15935621180703069</v>
      </c>
    </row>
    <row r="44" spans="1:3" ht="28" customHeight="1" x14ac:dyDescent="0.3">
      <c r="A44" s="205" t="s">
        <v>706</v>
      </c>
      <c r="B44" s="206">
        <v>421223.31716697779</v>
      </c>
      <c r="C44" s="208">
        <f t="shared" si="0"/>
        <v>0.1151585395845897</v>
      </c>
    </row>
    <row r="45" spans="1:3" ht="28" customHeight="1" x14ac:dyDescent="0.3">
      <c r="A45" s="205" t="s">
        <v>707</v>
      </c>
      <c r="B45" s="206">
        <v>423030.0007403146</v>
      </c>
      <c r="C45" s="208">
        <f t="shared" si="0"/>
        <v>9.9725146316980873E-2</v>
      </c>
    </row>
    <row r="46" spans="1:3" ht="28" customHeight="1" x14ac:dyDescent="0.3">
      <c r="A46" s="205" t="s">
        <v>708</v>
      </c>
      <c r="B46" s="206">
        <v>424107.91303728882</v>
      </c>
      <c r="C46" s="208">
        <f t="shared" si="0"/>
        <v>9.0545719322342802E-2</v>
      </c>
    </row>
    <row r="47" spans="1:3" ht="28" customHeight="1" x14ac:dyDescent="0.3">
      <c r="A47" s="205" t="s">
        <v>709</v>
      </c>
      <c r="B47" s="206">
        <v>422454.67507107626</v>
      </c>
      <c r="C47" s="208">
        <f t="shared" si="0"/>
        <v>7.4216191601371329E-2</v>
      </c>
    </row>
    <row r="48" spans="1:3" ht="28" customHeight="1" x14ac:dyDescent="0.3">
      <c r="A48" s="205" t="s">
        <v>710</v>
      </c>
      <c r="B48" s="206">
        <v>422981.64839536103</v>
      </c>
      <c r="C48" s="208">
        <f t="shared" si="0"/>
        <v>7.395041092791424E-2</v>
      </c>
    </row>
    <row r="49" spans="1:66" ht="28" customHeight="1" x14ac:dyDescent="0.3">
      <c r="A49" s="205" t="s">
        <v>711</v>
      </c>
      <c r="B49" s="206">
        <v>421147.58886964922</v>
      </c>
      <c r="C49" s="208">
        <f t="shared" si="0"/>
        <v>5.1588281979100689E-2</v>
      </c>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row>
    <row r="50" spans="1:66" ht="28" customHeight="1" x14ac:dyDescent="0.3">
      <c r="A50" s="205" t="s">
        <v>712</v>
      </c>
      <c r="B50" s="206">
        <v>422977.17503559822</v>
      </c>
      <c r="C50" s="208">
        <f t="shared" si="0"/>
        <v>3.6549072747812147E-2</v>
      </c>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117"/>
      <c r="BL50" s="117"/>
      <c r="BM50" s="117"/>
      <c r="BN50" s="117"/>
    </row>
    <row r="51" spans="1:66" ht="28" customHeight="1" x14ac:dyDescent="0.3">
      <c r="A51" s="205" t="s">
        <v>713</v>
      </c>
      <c r="B51" s="206">
        <v>429275.54619385838</v>
      </c>
      <c r="C51" s="208">
        <f t="shared" si="0"/>
        <v>4.0988585308905028E-2</v>
      </c>
    </row>
    <row r="52" spans="1:66" ht="28" customHeight="1" x14ac:dyDescent="0.3">
      <c r="A52" s="205" t="s">
        <v>714</v>
      </c>
      <c r="B52" s="206">
        <v>437511.88680049527</v>
      </c>
      <c r="C52" s="208">
        <f t="shared" si="0"/>
        <v>6.2976726235282929E-2</v>
      </c>
    </row>
    <row r="53" spans="1:66" ht="28" customHeight="1" x14ac:dyDescent="0.3">
      <c r="A53" s="205" t="s">
        <v>715</v>
      </c>
      <c r="B53" s="206">
        <v>438082.0301435694</v>
      </c>
      <c r="C53" s="208">
        <f t="shared" ref="C53:C101" si="1">(B53-B41)/B41</f>
        <v>5.2902853087398859E-2</v>
      </c>
    </row>
    <row r="54" spans="1:66" ht="28" customHeight="1" x14ac:dyDescent="0.3">
      <c r="A54" s="205" t="s">
        <v>716</v>
      </c>
      <c r="B54" s="206">
        <v>438697.89566331095</v>
      </c>
      <c r="C54" s="208">
        <f t="shared" si="1"/>
        <v>3.6114987062632449E-2</v>
      </c>
    </row>
    <row r="55" spans="1:66" ht="28" customHeight="1" x14ac:dyDescent="0.3">
      <c r="A55" s="205" t="s">
        <v>717</v>
      </c>
      <c r="B55" s="206">
        <v>446151.38411656494</v>
      </c>
      <c r="C55" s="208">
        <f t="shared" si="1"/>
        <v>5.2609398217835779E-2</v>
      </c>
    </row>
    <row r="56" spans="1:66" ht="28" customHeight="1" x14ac:dyDescent="0.3">
      <c r="A56" s="205" t="s">
        <v>718</v>
      </c>
      <c r="B56" s="206">
        <v>449799.2046819852</v>
      </c>
      <c r="C56" s="208">
        <f t="shared" si="1"/>
        <v>6.7840231892195055E-2</v>
      </c>
    </row>
    <row r="57" spans="1:66" ht="28" customHeight="1" x14ac:dyDescent="0.3">
      <c r="A57" s="205" t="s">
        <v>719</v>
      </c>
      <c r="B57" s="206">
        <v>453678.18797911855</v>
      </c>
      <c r="C57" s="208">
        <f t="shared" si="1"/>
        <v>7.2449204985860924E-2</v>
      </c>
    </row>
    <row r="58" spans="1:66" ht="28" customHeight="1" x14ac:dyDescent="0.3">
      <c r="A58" s="205" t="s">
        <v>720</v>
      </c>
      <c r="B58" s="206">
        <v>455149.10210674169</v>
      </c>
      <c r="C58" s="208">
        <f t="shared" si="1"/>
        <v>7.3191723415742163E-2</v>
      </c>
    </row>
    <row r="59" spans="1:66" ht="28" customHeight="1" x14ac:dyDescent="0.3">
      <c r="A59" s="205" t="s">
        <v>721</v>
      </c>
      <c r="B59" s="206">
        <v>455148.20031381451</v>
      </c>
      <c r="C59" s="208">
        <f t="shared" si="1"/>
        <v>7.7389427013058149E-2</v>
      </c>
    </row>
    <row r="60" spans="1:66" ht="28" customHeight="1" x14ac:dyDescent="0.3">
      <c r="A60" s="205" t="s">
        <v>722</v>
      </c>
      <c r="B60" s="206">
        <v>456189.73966379621</v>
      </c>
      <c r="C60" s="208">
        <f t="shared" si="1"/>
        <v>7.8509532019686037E-2</v>
      </c>
    </row>
    <row r="61" spans="1:66" ht="28" customHeight="1" x14ac:dyDescent="0.3">
      <c r="A61" s="205" t="s">
        <v>723</v>
      </c>
      <c r="B61" s="206">
        <v>458156.02368119062</v>
      </c>
      <c r="C61" s="208">
        <f t="shared" si="1"/>
        <v>8.7875214745669616E-2</v>
      </c>
    </row>
    <row r="62" spans="1:66" ht="28" customHeight="1" x14ac:dyDescent="0.3">
      <c r="A62" s="205" t="s">
        <v>724</v>
      </c>
      <c r="B62" s="206">
        <v>454202.06748692831</v>
      </c>
      <c r="C62" s="208">
        <f t="shared" si="1"/>
        <v>7.3821696049443247E-2</v>
      </c>
    </row>
    <row r="63" spans="1:66" ht="28" customHeight="1" x14ac:dyDescent="0.3">
      <c r="A63" s="205" t="s">
        <v>725</v>
      </c>
      <c r="B63" s="206">
        <v>451047.04042464832</v>
      </c>
      <c r="C63" s="208">
        <f t="shared" si="1"/>
        <v>5.0716828442303269E-2</v>
      </c>
    </row>
    <row r="64" spans="1:66" ht="28" customHeight="1" x14ac:dyDescent="0.3">
      <c r="A64" s="205" t="s">
        <v>726</v>
      </c>
      <c r="B64" s="206">
        <v>453903.35746631399</v>
      </c>
      <c r="C64" s="208">
        <f t="shared" si="1"/>
        <v>3.7465200741604546E-2</v>
      </c>
    </row>
    <row r="65" spans="1:3" ht="28" customHeight="1" x14ac:dyDescent="0.3">
      <c r="A65" s="205" t="s">
        <v>727</v>
      </c>
      <c r="B65" s="206">
        <v>462346.19799324981</v>
      </c>
      <c r="C65" s="208">
        <f t="shared" si="1"/>
        <v>5.5387270374291524E-2</v>
      </c>
    </row>
    <row r="66" spans="1:3" ht="28" customHeight="1" x14ac:dyDescent="0.3">
      <c r="A66" s="205" t="s">
        <v>728</v>
      </c>
      <c r="B66" s="206">
        <v>460398.67391659593</v>
      </c>
      <c r="C66" s="208">
        <f t="shared" si="1"/>
        <v>4.9466337695724338E-2</v>
      </c>
    </row>
    <row r="67" spans="1:3" ht="28" customHeight="1" x14ac:dyDescent="0.3">
      <c r="A67" s="205" t="s">
        <v>729</v>
      </c>
      <c r="B67" s="206">
        <v>460132.72959265101</v>
      </c>
      <c r="C67" s="208">
        <f t="shared" si="1"/>
        <v>3.1337671413416937E-2</v>
      </c>
    </row>
    <row r="68" spans="1:3" ht="28" customHeight="1" x14ac:dyDescent="0.3">
      <c r="A68" s="205" t="s">
        <v>730</v>
      </c>
      <c r="B68" s="206">
        <v>459386.68975593388</v>
      </c>
      <c r="C68" s="208">
        <f t="shared" si="1"/>
        <v>2.1315033406355582E-2</v>
      </c>
    </row>
    <row r="69" spans="1:3" ht="28" customHeight="1" x14ac:dyDescent="0.3">
      <c r="A69" s="205" t="s">
        <v>731</v>
      </c>
      <c r="B69" s="206">
        <v>458214</v>
      </c>
      <c r="C69" s="208">
        <f t="shared" si="1"/>
        <v>9.9978622315653864E-3</v>
      </c>
    </row>
    <row r="70" spans="1:3" ht="28" customHeight="1" x14ac:dyDescent="0.3">
      <c r="A70" s="205" t="s">
        <v>732</v>
      </c>
      <c r="B70" s="206">
        <v>455084.51365485968</v>
      </c>
      <c r="C70" s="208">
        <f t="shared" si="1"/>
        <v>-1.4190613929160757E-4</v>
      </c>
    </row>
    <row r="71" spans="1:3" ht="28" customHeight="1" x14ac:dyDescent="0.3">
      <c r="A71" s="205" t="s">
        <v>733</v>
      </c>
      <c r="B71" s="206">
        <v>467555.87088452105</v>
      </c>
      <c r="C71" s="208">
        <f t="shared" si="1"/>
        <v>2.726072642306776E-2</v>
      </c>
    </row>
    <row r="72" spans="1:3" ht="28" customHeight="1" x14ac:dyDescent="0.3">
      <c r="A72" s="205" t="s">
        <v>734</v>
      </c>
      <c r="B72" s="206">
        <v>442299.22935405152</v>
      </c>
      <c r="C72" s="208">
        <f t="shared" si="1"/>
        <v>-3.0448975726595134E-2</v>
      </c>
    </row>
    <row r="73" spans="1:3" ht="28" customHeight="1" x14ac:dyDescent="0.3">
      <c r="A73" s="205" t="s">
        <v>735</v>
      </c>
      <c r="B73" s="206">
        <v>405535.88808319962</v>
      </c>
      <c r="C73" s="208">
        <f t="shared" si="1"/>
        <v>-0.11485199992613629</v>
      </c>
    </row>
    <row r="74" spans="1:3" ht="28" customHeight="1" x14ac:dyDescent="0.3">
      <c r="A74" s="205" t="s">
        <v>736</v>
      </c>
      <c r="B74" s="206">
        <v>362629.87020262127</v>
      </c>
      <c r="C74" s="208">
        <f t="shared" si="1"/>
        <v>-0.20161114147051398</v>
      </c>
    </row>
    <row r="75" spans="1:3" ht="28" customHeight="1" x14ac:dyDescent="0.3">
      <c r="A75" s="205" t="s">
        <v>737</v>
      </c>
      <c r="B75" s="206">
        <v>314476.83952398639</v>
      </c>
      <c r="C75" s="208">
        <f t="shared" si="1"/>
        <v>-0.30278482876660684</v>
      </c>
    </row>
    <row r="76" spans="1:3" ht="28" customHeight="1" x14ac:dyDescent="0.3">
      <c r="A76" s="205" t="s">
        <v>738</v>
      </c>
      <c r="B76" s="206">
        <v>260461.97249277378</v>
      </c>
      <c r="C76" s="208">
        <f t="shared" si="1"/>
        <v>-0.4261730647980419</v>
      </c>
    </row>
    <row r="77" spans="1:3" ht="28" customHeight="1" x14ac:dyDescent="0.3">
      <c r="A77" s="205" t="s">
        <v>739</v>
      </c>
      <c r="B77" s="206">
        <v>228645.4046186695</v>
      </c>
      <c r="C77" s="208">
        <f t="shared" si="1"/>
        <v>-0.50546710319869936</v>
      </c>
    </row>
    <row r="78" spans="1:3" ht="28" customHeight="1" x14ac:dyDescent="0.3">
      <c r="A78" s="205" t="s">
        <v>1161</v>
      </c>
      <c r="B78" s="206">
        <v>207533.31850689789</v>
      </c>
      <c r="C78" s="208">
        <f t="shared" si="1"/>
        <v>-0.54923128526540055</v>
      </c>
    </row>
    <row r="79" spans="1:3" ht="28" customHeight="1" x14ac:dyDescent="0.3">
      <c r="A79" s="205" t="s">
        <v>741</v>
      </c>
      <c r="B79" s="206">
        <v>176766.40139388229</v>
      </c>
      <c r="C79" s="208">
        <f t="shared" si="1"/>
        <v>-0.61583606201981966</v>
      </c>
    </row>
    <row r="80" spans="1:3" ht="28" customHeight="1" x14ac:dyDescent="0.3">
      <c r="A80" s="205" t="s">
        <v>742</v>
      </c>
      <c r="B80" s="206">
        <v>149171.40139388229</v>
      </c>
      <c r="C80" s="208">
        <f t="shared" si="1"/>
        <v>-0.67528140296547312</v>
      </c>
    </row>
    <row r="81" spans="1:3" ht="28" customHeight="1" x14ac:dyDescent="0.3">
      <c r="A81" s="205" t="s">
        <v>743</v>
      </c>
      <c r="B81" s="206">
        <v>126792.31843413219</v>
      </c>
      <c r="C81" s="208">
        <f t="shared" si="1"/>
        <v>-0.72329016914775146</v>
      </c>
    </row>
    <row r="82" spans="1:3" ht="28" customHeight="1" x14ac:dyDescent="0.3">
      <c r="A82" s="205" t="s">
        <v>744</v>
      </c>
      <c r="B82" s="206">
        <v>110950.41416309525</v>
      </c>
      <c r="C82" s="208">
        <f t="shared" si="1"/>
        <v>-0.75619822069524201</v>
      </c>
    </row>
    <row r="83" spans="1:3" ht="28" customHeight="1" x14ac:dyDescent="0.3">
      <c r="A83" s="205" t="s">
        <v>745</v>
      </c>
      <c r="B83" s="206">
        <v>75128.36256241519</v>
      </c>
      <c r="C83" s="208">
        <f t="shared" si="1"/>
        <v>-0.83931682341986735</v>
      </c>
    </row>
    <row r="84" spans="1:3" ht="28" customHeight="1" x14ac:dyDescent="0.3">
      <c r="A84" s="205" t="s">
        <v>746</v>
      </c>
      <c r="B84" s="206">
        <v>71766.935562645012</v>
      </c>
      <c r="C84" s="208">
        <f t="shared" si="1"/>
        <v>-0.83774121499724108</v>
      </c>
    </row>
    <row r="85" spans="1:3" s="100" customFormat="1" ht="28" customHeight="1" x14ac:dyDescent="0.3">
      <c r="A85" s="351" t="s">
        <v>747</v>
      </c>
      <c r="B85" s="352">
        <v>71766.935562645012</v>
      </c>
      <c r="C85" s="208">
        <f t="shared" si="1"/>
        <v>-0.82303185076453367</v>
      </c>
    </row>
    <row r="86" spans="1:3" s="100" customFormat="1" ht="28" customHeight="1" x14ac:dyDescent="0.3">
      <c r="A86" s="351" t="s">
        <v>748</v>
      </c>
      <c r="B86" s="352">
        <v>81298.507214987738</v>
      </c>
      <c r="C86" s="208">
        <f t="shared" si="1"/>
        <v>-0.77580857536760073</v>
      </c>
    </row>
    <row r="87" spans="1:3" s="100" customFormat="1" ht="28" customHeight="1" x14ac:dyDescent="0.3">
      <c r="A87" s="205" t="s">
        <v>1078</v>
      </c>
      <c r="B87" s="352">
        <v>112978.59171607785</v>
      </c>
      <c r="C87" s="208">
        <f t="shared" si="1"/>
        <v>-0.64074113728982407</v>
      </c>
    </row>
    <row r="88" spans="1:3" ht="28" customHeight="1" x14ac:dyDescent="0.3">
      <c r="A88" s="205" t="s">
        <v>762</v>
      </c>
      <c r="B88" s="206">
        <v>165503.36970784242</v>
      </c>
      <c r="C88" s="208">
        <f t="shared" si="1"/>
        <v>-0.36457760753372886</v>
      </c>
    </row>
    <row r="89" spans="1:3" ht="28" customHeight="1" x14ac:dyDescent="0.3">
      <c r="A89" s="205" t="s">
        <v>775</v>
      </c>
      <c r="B89" s="206">
        <v>187270.37089666756</v>
      </c>
      <c r="C89" s="208">
        <f t="shared" si="1"/>
        <v>-0.18095720660122797</v>
      </c>
    </row>
    <row r="90" spans="1:3" ht="28" customHeight="1" x14ac:dyDescent="0.3">
      <c r="A90" s="588" t="s">
        <v>1074</v>
      </c>
      <c r="B90" s="589">
        <v>210611.76471028919</v>
      </c>
      <c r="C90" s="208">
        <f t="shared" si="1"/>
        <v>1.4833503485316169E-2</v>
      </c>
    </row>
    <row r="91" spans="1:3" ht="28" customHeight="1" x14ac:dyDescent="0.3">
      <c r="A91" s="588" t="s">
        <v>1075</v>
      </c>
      <c r="B91" s="589">
        <v>242356.81323630028</v>
      </c>
      <c r="C91" s="208">
        <f t="shared" si="1"/>
        <v>0.37105700701721706</v>
      </c>
    </row>
    <row r="92" spans="1:3" ht="28" customHeight="1" x14ac:dyDescent="0.3">
      <c r="A92" s="588" t="s">
        <v>1110</v>
      </c>
      <c r="B92" s="589">
        <v>277440.47740237153</v>
      </c>
      <c r="C92" s="208">
        <f t="shared" si="1"/>
        <v>0.85987712664707672</v>
      </c>
    </row>
    <row r="93" spans="1:3" ht="28" customHeight="1" x14ac:dyDescent="0.3">
      <c r="A93" s="588" t="s">
        <v>1111</v>
      </c>
      <c r="B93" s="589">
        <v>293873.59165207378</v>
      </c>
      <c r="C93" s="208">
        <f t="shared" si="1"/>
        <v>1.3177554861475242</v>
      </c>
    </row>
    <row r="94" spans="1:3" ht="28" customHeight="1" x14ac:dyDescent="0.3">
      <c r="A94" s="588" t="s">
        <v>1179</v>
      </c>
      <c r="B94" s="589">
        <v>308277.65310636151</v>
      </c>
      <c r="C94" s="208">
        <f t="shared" si="1"/>
        <v>1.778517371311463</v>
      </c>
    </row>
    <row r="95" spans="1:3" ht="28" customHeight="1" x14ac:dyDescent="0.3">
      <c r="A95" s="666" t="s">
        <v>1184</v>
      </c>
      <c r="B95" s="627">
        <v>331973.58471947629</v>
      </c>
      <c r="C95" s="208">
        <f t="shared" si="1"/>
        <v>3.4187517656022259</v>
      </c>
    </row>
    <row r="96" spans="1:3" ht="28" customHeight="1" x14ac:dyDescent="0.3">
      <c r="A96" s="666" t="s">
        <v>1185</v>
      </c>
      <c r="B96" s="627">
        <v>371913.58471947629</v>
      </c>
      <c r="C96" s="208">
        <f t="shared" si="1"/>
        <v>4.1822414013321598</v>
      </c>
    </row>
    <row r="97" spans="1:3" ht="28" customHeight="1" x14ac:dyDescent="0.3">
      <c r="A97" s="666" t="s">
        <v>1296</v>
      </c>
      <c r="B97" s="627">
        <v>421427.58471947629</v>
      </c>
      <c r="C97" s="208">
        <f t="shared" si="1"/>
        <v>4.8721691460772236</v>
      </c>
    </row>
    <row r="98" spans="1:3" ht="28" customHeight="1" x14ac:dyDescent="0.3">
      <c r="A98" s="692" t="s">
        <v>1346</v>
      </c>
      <c r="B98" s="693">
        <v>461654.95745838375</v>
      </c>
      <c r="C98" s="208">
        <f t="shared" si="1"/>
        <v>4.678517026611229</v>
      </c>
    </row>
    <row r="99" spans="1:3" ht="28" customHeight="1" x14ac:dyDescent="0.3">
      <c r="A99" s="692" t="s">
        <v>1379</v>
      </c>
      <c r="B99" s="693">
        <v>488448.16586307471</v>
      </c>
      <c r="C99" s="208">
        <f t="shared" si="1"/>
        <v>3.3233692192816049</v>
      </c>
    </row>
    <row r="100" spans="1:3" ht="28" customHeight="1" x14ac:dyDescent="0.3">
      <c r="A100" s="692" t="s">
        <v>1383</v>
      </c>
      <c r="B100" s="693">
        <v>493271.01725244807</v>
      </c>
      <c r="C100" s="208">
        <f t="shared" si="1"/>
        <v>1.9804288463926927</v>
      </c>
    </row>
    <row r="101" spans="1:3" ht="28" customHeight="1" x14ac:dyDescent="0.3">
      <c r="A101" s="692" t="s">
        <v>1556</v>
      </c>
      <c r="B101" s="693">
        <v>507016.96297639195</v>
      </c>
      <c r="C101" s="208">
        <f t="shared" si="1"/>
        <v>1.7074061985820217</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6" sqref="A6"/>
    </sheetView>
  </sheetViews>
  <sheetFormatPr defaultRowHeight="14.5" x14ac:dyDescent="0.35"/>
  <sheetData>
    <row r="1" spans="1:109" s="100" customFormat="1" ht="23.5" customHeight="1" thickBot="1" x14ac:dyDescent="0.4">
      <c r="A1" s="137" t="s">
        <v>861</v>
      </c>
      <c r="B1" s="190"/>
      <c r="C1" s="192"/>
      <c r="D1" s="23"/>
      <c r="E1" s="23"/>
      <c r="F1" s="23"/>
      <c r="G1" s="23"/>
      <c r="H1" s="23"/>
    </row>
    <row r="2" spans="1:109" s="100" customFormat="1" ht="23.5" customHeight="1" thickTop="1" x14ac:dyDescent="0.3">
      <c r="A2" s="135" t="s">
        <v>490</v>
      </c>
      <c r="B2" s="190"/>
      <c r="C2" s="192"/>
      <c r="D2" s="23"/>
      <c r="E2" s="23"/>
      <c r="F2" s="23"/>
      <c r="G2" s="23"/>
      <c r="H2" s="23"/>
    </row>
    <row r="3" spans="1:109" s="134" customFormat="1" ht="23.5" customHeight="1" x14ac:dyDescent="0.35">
      <c r="A3" s="101" t="s">
        <v>486</v>
      </c>
      <c r="B3" s="191"/>
      <c r="C3" s="193"/>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3.5" customHeight="1" x14ac:dyDescent="0.3">
      <c r="A4" s="47" t="s">
        <v>487</v>
      </c>
      <c r="B4" s="190"/>
      <c r="C4" s="192"/>
      <c r="D4" s="23"/>
      <c r="E4" s="23"/>
      <c r="F4" s="23"/>
      <c r="G4" s="23"/>
      <c r="H4" s="23"/>
      <c r="I4" s="23"/>
      <c r="J4" s="23"/>
      <c r="K4" s="23"/>
      <c r="L4" s="23"/>
      <c r="M4" s="23"/>
      <c r="N4" s="23"/>
    </row>
    <row r="5" spans="1:109" s="100" customFormat="1" ht="23.5" customHeight="1" x14ac:dyDescent="0.3">
      <c r="A5" s="47" t="s">
        <v>779</v>
      </c>
      <c r="B5" s="190"/>
      <c r="C5" s="192"/>
      <c r="D5" s="23"/>
      <c r="E5" s="23"/>
      <c r="F5" s="23"/>
      <c r="G5" s="23"/>
      <c r="H5" s="23"/>
      <c r="I5" s="23"/>
      <c r="J5" s="23"/>
      <c r="K5" s="23"/>
      <c r="L5" s="23"/>
      <c r="M5" s="23"/>
      <c r="N5" s="23"/>
    </row>
    <row r="6" spans="1:109" s="100" customFormat="1" ht="23.5" customHeight="1" x14ac:dyDescent="0.3">
      <c r="A6" s="47" t="s">
        <v>858</v>
      </c>
      <c r="B6" s="190"/>
      <c r="C6" s="192"/>
      <c r="D6" s="23"/>
      <c r="E6" s="23"/>
      <c r="F6" s="23"/>
      <c r="G6" s="23"/>
      <c r="H6" s="23"/>
      <c r="I6" s="23"/>
      <c r="J6" s="23"/>
      <c r="K6" s="23"/>
      <c r="L6" s="23"/>
      <c r="M6" s="23"/>
      <c r="N6" s="23"/>
    </row>
    <row r="7" spans="1:109" s="112" customFormat="1" ht="23.5" customHeight="1" x14ac:dyDescent="0.35">
      <c r="A7" s="104" t="s">
        <v>97</v>
      </c>
      <c r="B7" s="194"/>
      <c r="C7" s="195"/>
    </row>
  </sheetData>
  <hyperlinks>
    <hyperlink ref="A7" location="Contents!A1" display="&lt;&lt; link back to contents &gt;&gt;"/>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18" sqref="A18"/>
    </sheetView>
  </sheetViews>
  <sheetFormatPr defaultColWidth="8.7265625" defaultRowHeight="32.5" customHeight="1" x14ac:dyDescent="0.35"/>
  <cols>
    <col min="1" max="1" width="46.453125" style="103" customWidth="1"/>
    <col min="2" max="2" width="21.81640625" style="103" customWidth="1"/>
    <col min="3" max="3" width="28.453125" style="103" customWidth="1"/>
    <col min="4" max="4" width="8.7265625" style="103"/>
    <col min="5" max="5" width="18.26953125" style="103" customWidth="1"/>
    <col min="6" max="6" width="13.7265625" style="103" customWidth="1"/>
    <col min="7" max="7" width="13" style="103" customWidth="1"/>
    <col min="8" max="8" width="15.1796875" style="103" customWidth="1"/>
    <col min="9" max="16384" width="8.7265625" style="103"/>
  </cols>
  <sheetData>
    <row r="1" spans="1:8" s="70" customFormat="1" ht="32.5" customHeight="1" x14ac:dyDescent="0.35">
      <c r="A1" s="104" t="s">
        <v>97</v>
      </c>
    </row>
    <row r="2" spans="1:8" s="134" customFormat="1" ht="32.5" customHeight="1" thickBot="1" x14ac:dyDescent="0.45">
      <c r="A2" s="277" t="s">
        <v>910</v>
      </c>
    </row>
    <row r="3" spans="1:8" s="134" customFormat="1" ht="32.5" customHeight="1" thickTop="1" x14ac:dyDescent="0.35">
      <c r="A3" s="134" t="s">
        <v>914</v>
      </c>
    </row>
    <row r="4" spans="1:8" s="134" customFormat="1" ht="32.5" customHeight="1" x14ac:dyDescent="0.35">
      <c r="A4" s="134" t="s">
        <v>911</v>
      </c>
    </row>
    <row r="5" spans="1:8" s="134" customFormat="1" ht="32.5" customHeight="1" x14ac:dyDescent="0.35">
      <c r="A5" s="134" t="s">
        <v>912</v>
      </c>
    </row>
    <row r="6" spans="1:8" s="102" customFormat="1" ht="32.5" customHeight="1" x14ac:dyDescent="0.35">
      <c r="A6" s="134" t="s">
        <v>913</v>
      </c>
    </row>
    <row r="7" spans="1:8" s="102" customFormat="1" ht="32.5" customHeight="1" x14ac:dyDescent="0.35">
      <c r="A7" s="432" t="s">
        <v>252</v>
      </c>
      <c r="B7" s="432" t="s">
        <v>895</v>
      </c>
      <c r="C7" s="432" t="s">
        <v>896</v>
      </c>
      <c r="D7" s="432" t="s">
        <v>897</v>
      </c>
      <c r="E7" s="432" t="s">
        <v>898</v>
      </c>
      <c r="F7" s="432" t="s">
        <v>899</v>
      </c>
      <c r="G7" s="432" t="s">
        <v>900</v>
      </c>
      <c r="H7" s="432" t="s">
        <v>901</v>
      </c>
    </row>
    <row r="8" spans="1:8" s="102" customFormat="1" ht="32.5" customHeight="1" x14ac:dyDescent="0.3">
      <c r="A8" s="207" t="s">
        <v>254</v>
      </c>
      <c r="B8" s="431">
        <v>-0.02</v>
      </c>
      <c r="C8" s="431">
        <v>0.23</v>
      </c>
      <c r="D8" s="431">
        <v>-0.06</v>
      </c>
      <c r="E8" s="431">
        <v>0.18</v>
      </c>
      <c r="F8" s="431">
        <v>-7.0000000000000007E-2</v>
      </c>
      <c r="G8" s="431">
        <v>0.01</v>
      </c>
      <c r="H8" s="207" t="s">
        <v>1565</v>
      </c>
    </row>
    <row r="9" spans="1:8" s="102" customFormat="1" ht="32.5" customHeight="1" x14ac:dyDescent="0.3">
      <c r="A9" s="207" t="s">
        <v>255</v>
      </c>
      <c r="B9" s="431">
        <v>-0.12</v>
      </c>
      <c r="C9" s="431">
        <v>0.28000000000000003</v>
      </c>
      <c r="D9" s="431">
        <v>0.21</v>
      </c>
      <c r="E9" s="431">
        <v>-0.38</v>
      </c>
      <c r="F9" s="431">
        <v>-0.06</v>
      </c>
      <c r="G9" s="431">
        <v>0.01</v>
      </c>
      <c r="H9" s="207" t="s">
        <v>1566</v>
      </c>
    </row>
    <row r="10" spans="1:8" s="102" customFormat="1" ht="32.5" customHeight="1" x14ac:dyDescent="0.3">
      <c r="A10" s="207" t="s">
        <v>902</v>
      </c>
      <c r="B10" s="431">
        <v>0.03</v>
      </c>
      <c r="C10" s="431">
        <v>0.19</v>
      </c>
      <c r="D10" s="431">
        <v>0.03</v>
      </c>
      <c r="E10" s="253" t="s">
        <v>893</v>
      </c>
      <c r="F10" s="431">
        <v>-0.1</v>
      </c>
      <c r="G10" s="431">
        <v>0</v>
      </c>
      <c r="H10" s="207" t="s">
        <v>1567</v>
      </c>
    </row>
    <row r="11" spans="1:8" s="102" customFormat="1" ht="32.5" customHeight="1" x14ac:dyDescent="0.3">
      <c r="A11" s="207" t="s">
        <v>903</v>
      </c>
      <c r="B11" s="431">
        <v>-0.11</v>
      </c>
      <c r="C11" s="431">
        <v>0.2</v>
      </c>
      <c r="D11" s="431">
        <v>0.04</v>
      </c>
      <c r="E11" s="431">
        <v>-0.18</v>
      </c>
      <c r="F11" s="431">
        <v>-7.0000000000000007E-2</v>
      </c>
      <c r="G11" s="431">
        <v>0.01</v>
      </c>
      <c r="H11" s="207" t="s">
        <v>1568</v>
      </c>
    </row>
    <row r="12" spans="1:8" s="102" customFormat="1" ht="32.5" customHeight="1" x14ac:dyDescent="0.3">
      <c r="A12" s="207" t="s">
        <v>904</v>
      </c>
      <c r="B12" s="431">
        <v>0.05</v>
      </c>
      <c r="C12" s="431">
        <v>0.22</v>
      </c>
      <c r="D12" s="431">
        <v>0.45</v>
      </c>
      <c r="E12" s="431">
        <v>0.06</v>
      </c>
      <c r="F12" s="431">
        <v>-0.03</v>
      </c>
      <c r="G12" s="431">
        <v>0</v>
      </c>
      <c r="H12" s="207" t="s">
        <v>1569</v>
      </c>
    </row>
    <row r="13" spans="1:8" s="102" customFormat="1" ht="32.5" customHeight="1" x14ac:dyDescent="0.3">
      <c r="A13" s="207" t="s">
        <v>905</v>
      </c>
      <c r="B13" s="431">
        <v>0.04</v>
      </c>
      <c r="C13" s="431">
        <v>0.18</v>
      </c>
      <c r="D13" s="431">
        <v>0.32</v>
      </c>
      <c r="E13" s="431">
        <v>-0.24</v>
      </c>
      <c r="F13" s="431">
        <v>-0.03</v>
      </c>
      <c r="G13" s="431">
        <v>0</v>
      </c>
      <c r="H13" s="207" t="s">
        <v>1570</v>
      </c>
    </row>
    <row r="14" spans="1:8" s="102" customFormat="1" ht="32.5" customHeight="1" x14ac:dyDescent="0.3">
      <c r="A14" s="207" t="s">
        <v>906</v>
      </c>
      <c r="B14" s="431">
        <v>0.06</v>
      </c>
      <c r="C14" s="431">
        <v>0.31</v>
      </c>
      <c r="D14" s="254" t="s">
        <v>893</v>
      </c>
      <c r="E14" s="431">
        <v>-0.38</v>
      </c>
      <c r="F14" s="431">
        <v>-0.12</v>
      </c>
      <c r="G14" s="431">
        <v>-0.01</v>
      </c>
      <c r="H14" s="207" t="s">
        <v>1571</v>
      </c>
    </row>
    <row r="15" spans="1:8" s="102" customFormat="1" ht="32.5" customHeight="1" x14ac:dyDescent="0.3">
      <c r="A15" s="207" t="s">
        <v>907</v>
      </c>
      <c r="B15" s="431">
        <v>-0.12</v>
      </c>
      <c r="C15" s="431">
        <v>0.11</v>
      </c>
      <c r="D15" s="431">
        <v>-0.14000000000000001</v>
      </c>
      <c r="E15" s="431">
        <v>-0.25</v>
      </c>
      <c r="F15" s="431">
        <v>-7.0000000000000007E-2</v>
      </c>
      <c r="G15" s="431">
        <v>0.01</v>
      </c>
      <c r="H15" s="207" t="s">
        <v>1572</v>
      </c>
    </row>
    <row r="16" spans="1:8" s="102" customFormat="1" ht="32.5" customHeight="1" x14ac:dyDescent="0.3">
      <c r="A16" s="207" t="s">
        <v>908</v>
      </c>
      <c r="B16" s="431">
        <v>0.01</v>
      </c>
      <c r="C16" s="431">
        <v>0.18</v>
      </c>
      <c r="D16" s="431">
        <v>0.59</v>
      </c>
      <c r="E16" s="431">
        <v>0.06</v>
      </c>
      <c r="F16" s="431">
        <v>-0.08</v>
      </c>
      <c r="G16" s="431">
        <v>0.01</v>
      </c>
      <c r="H16" s="207" t="s">
        <v>1573</v>
      </c>
    </row>
    <row r="17" spans="1:8" s="102" customFormat="1" ht="32.5" customHeight="1" x14ac:dyDescent="0.3">
      <c r="A17" s="582" t="s">
        <v>263</v>
      </c>
      <c r="B17" s="583">
        <v>0</v>
      </c>
      <c r="C17" s="583">
        <v>0.13</v>
      </c>
      <c r="D17" s="615" t="s">
        <v>893</v>
      </c>
      <c r="E17" s="583">
        <v>-0.44</v>
      </c>
      <c r="F17" s="583">
        <v>-0.09</v>
      </c>
      <c r="G17" s="583">
        <v>0</v>
      </c>
      <c r="H17" s="207" t="s">
        <v>1574</v>
      </c>
    </row>
    <row r="18" spans="1:8" s="102" customFormat="1" ht="32.5" customHeight="1" x14ac:dyDescent="0.3">
      <c r="A18" s="207" t="s">
        <v>909</v>
      </c>
      <c r="B18" s="431">
        <v>0.04</v>
      </c>
      <c r="C18" s="431">
        <v>0.31</v>
      </c>
      <c r="D18" s="431">
        <v>0.22</v>
      </c>
      <c r="E18" s="431">
        <v>-0.33</v>
      </c>
      <c r="F18" s="431">
        <v>-0.08</v>
      </c>
      <c r="G18" s="431">
        <v>0</v>
      </c>
      <c r="H18" s="207" t="s">
        <v>1575</v>
      </c>
    </row>
  </sheetData>
  <hyperlinks>
    <hyperlink ref="A1" location="Contents!A1" display="&lt;&lt; link back to contents &gt;&gt;"/>
  </hyperlinks>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825"/>
  <sheetViews>
    <sheetView showGridLines="0" workbookViewId="0">
      <selection activeCell="G20" sqref="G20"/>
    </sheetView>
  </sheetViews>
  <sheetFormatPr defaultRowHeight="14.5" x14ac:dyDescent="0.35"/>
  <cols>
    <col min="1" max="1" width="30.453125" customWidth="1"/>
    <col min="2" max="6" width="14" style="310" customWidth="1"/>
    <col min="7" max="15" width="14" style="258" customWidth="1"/>
    <col min="16" max="61" width="8.7265625" style="103"/>
  </cols>
  <sheetData>
    <row r="1" spans="1:114" s="100" customFormat="1" ht="28.5" customHeight="1" thickBot="1" x14ac:dyDescent="0.4">
      <c r="A1" s="255" t="s">
        <v>610</v>
      </c>
      <c r="B1" s="307"/>
      <c r="C1" s="307"/>
      <c r="D1" s="26"/>
      <c r="E1" s="26"/>
      <c r="F1" s="307"/>
      <c r="G1" s="26"/>
      <c r="H1" s="307"/>
      <c r="I1" s="26"/>
      <c r="J1" s="26"/>
      <c r="K1" s="26"/>
      <c r="L1" s="26"/>
      <c r="M1" s="26"/>
      <c r="N1" s="26"/>
      <c r="O1" s="26"/>
    </row>
    <row r="2" spans="1:114" s="100" customFormat="1" ht="28.5" customHeight="1" thickTop="1" x14ac:dyDescent="0.3">
      <c r="A2" s="213" t="s">
        <v>502</v>
      </c>
      <c r="B2" s="307"/>
      <c r="C2" s="307"/>
      <c r="D2" s="26"/>
      <c r="E2" s="26"/>
      <c r="F2" s="307"/>
      <c r="G2" s="26"/>
      <c r="H2" s="307"/>
      <c r="I2" s="26"/>
      <c r="J2" s="26"/>
      <c r="K2" s="26"/>
      <c r="L2" s="26"/>
      <c r="M2" s="26"/>
      <c r="N2" s="26"/>
      <c r="O2" s="26"/>
    </row>
    <row r="3" spans="1:114" s="134" customFormat="1" ht="28.5" customHeight="1" x14ac:dyDescent="0.35">
      <c r="A3" s="112" t="s">
        <v>250</v>
      </c>
      <c r="B3" s="308"/>
      <c r="C3" s="308"/>
      <c r="D3" s="237"/>
      <c r="E3" s="237"/>
      <c r="F3" s="308"/>
      <c r="G3" s="237"/>
      <c r="H3" s="308"/>
      <c r="I3" s="237"/>
      <c r="J3" s="237"/>
      <c r="K3" s="237"/>
      <c r="L3" s="237"/>
      <c r="M3" s="237"/>
      <c r="N3" s="237"/>
      <c r="O3" s="237"/>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row>
    <row r="4" spans="1:114" s="47" customFormat="1" ht="28.5" customHeight="1" x14ac:dyDescent="0.25">
      <c r="A4" s="213" t="s">
        <v>608</v>
      </c>
      <c r="B4" s="309"/>
      <c r="C4" s="309"/>
      <c r="D4" s="238"/>
      <c r="E4" s="238"/>
      <c r="F4" s="309"/>
      <c r="G4" s="238"/>
      <c r="H4" s="309"/>
      <c r="I4" s="238"/>
      <c r="J4" s="238"/>
      <c r="K4" s="238"/>
      <c r="L4" s="238"/>
      <c r="M4" s="238"/>
      <c r="N4" s="238"/>
      <c r="O4" s="238"/>
      <c r="P4" s="211"/>
      <c r="Q4" s="211"/>
      <c r="R4" s="211"/>
      <c r="S4" s="211"/>
    </row>
    <row r="5" spans="1:114" s="47" customFormat="1" ht="28.5" customHeight="1" x14ac:dyDescent="0.25">
      <c r="A5" s="213" t="s">
        <v>1297</v>
      </c>
      <c r="B5" s="309"/>
      <c r="C5" s="309"/>
      <c r="D5" s="238"/>
      <c r="E5" s="238"/>
      <c r="F5" s="309"/>
      <c r="G5" s="238"/>
      <c r="H5" s="309"/>
      <c r="I5" s="238"/>
      <c r="J5" s="238"/>
      <c r="K5" s="238"/>
      <c r="L5" s="238"/>
      <c r="M5" s="238"/>
      <c r="N5" s="238"/>
      <c r="O5" s="238"/>
      <c r="P5" s="211"/>
      <c r="Q5" s="211"/>
      <c r="R5" s="211"/>
      <c r="S5" s="211"/>
    </row>
    <row r="6" spans="1:114" s="112" customFormat="1" ht="30" customHeight="1" x14ac:dyDescent="0.35">
      <c r="A6" s="104" t="s">
        <v>97</v>
      </c>
      <c r="B6" s="81"/>
      <c r="C6" s="81"/>
      <c r="D6" s="81"/>
      <c r="E6" s="81"/>
      <c r="F6" s="81"/>
      <c r="G6" s="172"/>
      <c r="H6" s="172"/>
      <c r="I6" s="172"/>
      <c r="J6" s="172"/>
      <c r="K6" s="81"/>
      <c r="L6" s="81"/>
      <c r="M6" s="81"/>
      <c r="N6" s="81"/>
      <c r="O6" s="81"/>
    </row>
    <row r="7" spans="1:114" ht="94.5" customHeight="1" x14ac:dyDescent="0.35">
      <c r="A7" s="628" t="s">
        <v>609</v>
      </c>
      <c r="B7" s="629" t="s">
        <v>228</v>
      </c>
      <c r="C7" s="629" t="s">
        <v>229</v>
      </c>
      <c r="D7" s="629" t="s">
        <v>230</v>
      </c>
      <c r="E7" s="629" t="s">
        <v>231</v>
      </c>
      <c r="F7" s="629" t="s">
        <v>611</v>
      </c>
      <c r="G7" s="632" t="s">
        <v>1298</v>
      </c>
      <c r="H7" s="633" t="s">
        <v>1299</v>
      </c>
    </row>
    <row r="8" spans="1:114" x14ac:dyDescent="0.35">
      <c r="A8" s="311" t="s">
        <v>232</v>
      </c>
      <c r="B8" s="312">
        <v>138</v>
      </c>
      <c r="C8" s="312">
        <v>143</v>
      </c>
      <c r="D8" s="312">
        <v>148</v>
      </c>
      <c r="E8" s="630">
        <v>149</v>
      </c>
      <c r="F8" s="631">
        <v>0.16445916114790288</v>
      </c>
      <c r="G8" s="634">
        <v>113</v>
      </c>
      <c r="H8" s="635">
        <v>0.14000000000000001</v>
      </c>
    </row>
    <row r="9" spans="1:114" x14ac:dyDescent="0.35">
      <c r="A9" s="311" t="s">
        <v>233</v>
      </c>
      <c r="B9" s="312">
        <v>34</v>
      </c>
      <c r="C9" s="312">
        <v>31</v>
      </c>
      <c r="D9" s="312">
        <v>33</v>
      </c>
      <c r="E9" s="630">
        <v>34</v>
      </c>
      <c r="F9" s="631">
        <v>3.7527593818984545E-2</v>
      </c>
      <c r="G9" s="634">
        <v>19</v>
      </c>
      <c r="H9" s="635">
        <v>0.02</v>
      </c>
    </row>
    <row r="10" spans="1:114" x14ac:dyDescent="0.35">
      <c r="A10" s="311" t="s">
        <v>157</v>
      </c>
      <c r="B10" s="312">
        <v>54</v>
      </c>
      <c r="C10" s="312">
        <v>55</v>
      </c>
      <c r="D10" s="312">
        <v>57</v>
      </c>
      <c r="E10" s="630">
        <v>55</v>
      </c>
      <c r="F10" s="631">
        <v>6.0706401766004413E-2</v>
      </c>
      <c r="G10" s="634">
        <v>40</v>
      </c>
      <c r="H10" s="635">
        <v>0.05</v>
      </c>
    </row>
    <row r="11" spans="1:114" x14ac:dyDescent="0.35">
      <c r="A11" s="311" t="s">
        <v>234</v>
      </c>
      <c r="B11" s="312">
        <v>65</v>
      </c>
      <c r="C11" s="312">
        <v>65</v>
      </c>
      <c r="D11" s="312">
        <v>61</v>
      </c>
      <c r="E11" s="630">
        <v>57</v>
      </c>
      <c r="F11" s="631">
        <v>6.2913907284768214E-2</v>
      </c>
      <c r="G11" s="634">
        <v>57</v>
      </c>
      <c r="H11" s="635">
        <v>7.0000000000000007E-2</v>
      </c>
    </row>
    <row r="12" spans="1:114" x14ac:dyDescent="0.35">
      <c r="A12" s="311" t="s">
        <v>235</v>
      </c>
      <c r="B12" s="312">
        <v>154</v>
      </c>
      <c r="C12" s="312">
        <v>153</v>
      </c>
      <c r="D12" s="312">
        <v>151</v>
      </c>
      <c r="E12" s="630">
        <v>153</v>
      </c>
      <c r="F12" s="631">
        <v>0.16887417218543047</v>
      </c>
      <c r="G12" s="634">
        <v>146</v>
      </c>
      <c r="H12" s="635">
        <v>0.18</v>
      </c>
    </row>
    <row r="13" spans="1:114" x14ac:dyDescent="0.35">
      <c r="A13" s="311" t="s">
        <v>236</v>
      </c>
      <c r="B13" s="312">
        <v>76</v>
      </c>
      <c r="C13" s="312">
        <v>72</v>
      </c>
      <c r="D13" s="312">
        <v>73</v>
      </c>
      <c r="E13" s="630">
        <v>72</v>
      </c>
      <c r="F13" s="631">
        <v>7.9470198675496692E-2</v>
      </c>
      <c r="G13" s="634">
        <v>37</v>
      </c>
      <c r="H13" s="635">
        <v>0.04</v>
      </c>
    </row>
    <row r="14" spans="1:114" x14ac:dyDescent="0.35">
      <c r="A14" s="311" t="s">
        <v>237</v>
      </c>
      <c r="B14" s="312">
        <v>108</v>
      </c>
      <c r="C14" s="312">
        <v>114</v>
      </c>
      <c r="D14" s="312">
        <v>121</v>
      </c>
      <c r="E14" s="630">
        <v>123</v>
      </c>
      <c r="F14" s="631">
        <v>0.13576158940397351</v>
      </c>
      <c r="G14" s="634">
        <v>61</v>
      </c>
      <c r="H14" s="635">
        <v>7.0000000000000007E-2</v>
      </c>
    </row>
    <row r="15" spans="1:114" x14ac:dyDescent="0.35">
      <c r="A15" s="311" t="s">
        <v>238</v>
      </c>
      <c r="B15" s="312">
        <v>95</v>
      </c>
      <c r="C15" s="312">
        <v>91</v>
      </c>
      <c r="D15" s="312">
        <v>88</v>
      </c>
      <c r="E15" s="630">
        <v>91</v>
      </c>
      <c r="F15" s="631">
        <v>0.10044150110375276</v>
      </c>
      <c r="G15" s="634">
        <v>82</v>
      </c>
      <c r="H15" s="635">
        <v>0.1</v>
      </c>
    </row>
    <row r="16" spans="1:114" x14ac:dyDescent="0.35">
      <c r="A16" s="311" t="s">
        <v>239</v>
      </c>
      <c r="B16" s="312">
        <v>39</v>
      </c>
      <c r="C16" s="312">
        <v>41</v>
      </c>
      <c r="D16" s="312">
        <v>38</v>
      </c>
      <c r="E16" s="630">
        <v>38</v>
      </c>
      <c r="F16" s="631">
        <v>4.194260485651214E-2</v>
      </c>
      <c r="G16" s="634">
        <v>23</v>
      </c>
      <c r="H16" s="635">
        <v>0.03</v>
      </c>
    </row>
    <row r="17" spans="1:15" ht="28" x14ac:dyDescent="0.35">
      <c r="A17" s="311" t="s">
        <v>240</v>
      </c>
      <c r="B17" s="312">
        <v>25</v>
      </c>
      <c r="C17" s="312">
        <v>24</v>
      </c>
      <c r="D17" s="312">
        <v>22</v>
      </c>
      <c r="E17" s="630">
        <v>20</v>
      </c>
      <c r="F17" s="631">
        <v>2.2075055187637971E-2</v>
      </c>
      <c r="G17" s="634">
        <v>17</v>
      </c>
      <c r="H17" s="635">
        <v>0.02</v>
      </c>
    </row>
    <row r="18" spans="1:15" x14ac:dyDescent="0.35">
      <c r="A18" s="311" t="s">
        <v>241</v>
      </c>
      <c r="B18" s="312">
        <v>31</v>
      </c>
      <c r="C18" s="312">
        <v>33</v>
      </c>
      <c r="D18" s="312">
        <v>34</v>
      </c>
      <c r="E18" s="630">
        <v>35</v>
      </c>
      <c r="F18" s="631">
        <v>3.8631346578366449E-2</v>
      </c>
      <c r="G18" s="634">
        <v>20</v>
      </c>
      <c r="H18" s="635">
        <v>0.02</v>
      </c>
    </row>
    <row r="19" spans="1:15" x14ac:dyDescent="0.35">
      <c r="A19" s="311" t="s">
        <v>242</v>
      </c>
      <c r="B19" s="312">
        <v>5</v>
      </c>
      <c r="C19" s="312">
        <v>5</v>
      </c>
      <c r="D19" s="312">
        <v>4</v>
      </c>
      <c r="E19" s="630">
        <v>5</v>
      </c>
      <c r="F19" s="631">
        <v>5.5187637969094927E-3</v>
      </c>
      <c r="G19" s="634">
        <v>4</v>
      </c>
      <c r="H19" s="635">
        <v>0</v>
      </c>
    </row>
    <row r="20" spans="1:15" x14ac:dyDescent="0.35">
      <c r="A20" s="311" t="s">
        <v>243</v>
      </c>
      <c r="B20" s="312">
        <v>22</v>
      </c>
      <c r="C20" s="312">
        <v>21</v>
      </c>
      <c r="D20" s="312">
        <v>19</v>
      </c>
      <c r="E20" s="630">
        <v>19</v>
      </c>
      <c r="F20" s="631">
        <v>2.097130242825607E-2</v>
      </c>
      <c r="G20" s="634">
        <v>43</v>
      </c>
      <c r="H20" s="635">
        <v>0.05</v>
      </c>
    </row>
    <row r="21" spans="1:15" x14ac:dyDescent="0.35">
      <c r="A21" s="311" t="s">
        <v>244</v>
      </c>
      <c r="B21" s="312">
        <v>48</v>
      </c>
      <c r="C21" s="312">
        <v>48</v>
      </c>
      <c r="D21" s="312">
        <v>50</v>
      </c>
      <c r="E21" s="630">
        <v>54</v>
      </c>
      <c r="F21" s="631">
        <v>5.9602649006622516E-2</v>
      </c>
      <c r="G21" s="634">
        <v>165</v>
      </c>
      <c r="H21" s="635">
        <v>0.2</v>
      </c>
    </row>
    <row r="22" spans="1:15" x14ac:dyDescent="0.35">
      <c r="A22" s="311" t="s">
        <v>245</v>
      </c>
      <c r="B22" s="312">
        <v>2</v>
      </c>
      <c r="C22" s="312">
        <v>2</v>
      </c>
      <c r="D22" s="312">
        <v>2</v>
      </c>
      <c r="E22" s="630">
        <v>1</v>
      </c>
      <c r="F22" s="631">
        <v>1.1037527593818985E-3</v>
      </c>
      <c r="G22" s="634">
        <v>1</v>
      </c>
      <c r="H22" s="635">
        <v>0</v>
      </c>
    </row>
    <row r="23" spans="1:15" x14ac:dyDescent="0.35">
      <c r="A23" s="313" t="s">
        <v>246</v>
      </c>
      <c r="B23" s="312">
        <v>897</v>
      </c>
      <c r="C23" s="312">
        <v>897</v>
      </c>
      <c r="D23" s="312">
        <v>903</v>
      </c>
      <c r="E23" s="630">
        <v>906</v>
      </c>
      <c r="F23" s="631">
        <v>1</v>
      </c>
      <c r="G23" s="634">
        <v>897</v>
      </c>
      <c r="H23" s="635">
        <v>1</v>
      </c>
    </row>
    <row r="24" spans="1:15" s="103" customFormat="1" x14ac:dyDescent="0.35">
      <c r="B24" s="258"/>
      <c r="C24" s="258"/>
      <c r="D24" s="258"/>
      <c r="E24" s="258"/>
      <c r="F24" s="258"/>
      <c r="G24" s="258"/>
      <c r="H24" s="258"/>
      <c r="I24" s="258"/>
      <c r="J24" s="258"/>
      <c r="K24" s="258"/>
      <c r="L24" s="258"/>
      <c r="M24" s="258"/>
      <c r="N24" s="258"/>
      <c r="O24" s="258"/>
    </row>
    <row r="25" spans="1:15" s="103" customFormat="1" x14ac:dyDescent="0.35">
      <c r="B25" s="258"/>
      <c r="C25" s="258"/>
      <c r="D25" s="258"/>
      <c r="E25" s="258"/>
      <c r="F25" s="258"/>
      <c r="G25" s="258"/>
      <c r="H25" s="258"/>
      <c r="I25" s="258"/>
      <c r="J25" s="258"/>
      <c r="K25" s="258"/>
      <c r="L25" s="258"/>
      <c r="M25" s="258"/>
      <c r="N25" s="258"/>
      <c r="O25" s="258"/>
    </row>
    <row r="26" spans="1:15" s="103" customFormat="1" x14ac:dyDescent="0.35">
      <c r="B26" s="258"/>
      <c r="C26" s="258"/>
      <c r="D26" s="258"/>
      <c r="E26" s="258"/>
      <c r="F26" s="258"/>
      <c r="G26" s="258"/>
      <c r="H26" s="258"/>
      <c r="I26" s="258"/>
      <c r="J26" s="258"/>
      <c r="K26" s="258"/>
      <c r="L26" s="258"/>
      <c r="M26" s="258"/>
      <c r="N26" s="258"/>
      <c r="O26" s="258"/>
    </row>
    <row r="27" spans="1:15" s="103" customFormat="1" x14ac:dyDescent="0.35">
      <c r="B27" s="258"/>
      <c r="C27" s="258"/>
      <c r="D27" s="258"/>
      <c r="E27" s="258"/>
      <c r="F27" s="258"/>
      <c r="G27" s="258"/>
      <c r="H27" s="258"/>
      <c r="I27" s="258"/>
      <c r="J27" s="258"/>
      <c r="K27" s="258"/>
      <c r="L27" s="258"/>
      <c r="M27" s="258"/>
      <c r="N27" s="258"/>
      <c r="O27" s="258"/>
    </row>
    <row r="28" spans="1:15" s="103" customFormat="1" x14ac:dyDescent="0.35">
      <c r="B28" s="258"/>
      <c r="C28" s="258"/>
      <c r="D28" s="258"/>
      <c r="E28" s="258"/>
      <c r="F28" s="258"/>
      <c r="G28" s="258"/>
      <c r="H28" s="258"/>
      <c r="I28" s="258"/>
      <c r="J28" s="258"/>
      <c r="K28" s="258"/>
      <c r="L28" s="258"/>
      <c r="M28" s="258"/>
      <c r="N28" s="258"/>
      <c r="O28" s="258"/>
    </row>
    <row r="29" spans="1:15" s="103" customFormat="1" x14ac:dyDescent="0.35">
      <c r="B29" s="258"/>
      <c r="C29" s="258"/>
      <c r="D29" s="258"/>
      <c r="E29" s="258"/>
      <c r="F29" s="258"/>
      <c r="G29" s="258"/>
      <c r="H29" s="258"/>
      <c r="I29" s="258"/>
      <c r="J29" s="258"/>
      <c r="K29" s="258"/>
      <c r="L29" s="258"/>
      <c r="M29" s="258"/>
      <c r="N29" s="258"/>
      <c r="O29" s="258"/>
    </row>
    <row r="30" spans="1:15" s="103" customFormat="1" x14ac:dyDescent="0.35">
      <c r="B30" s="258"/>
      <c r="C30" s="258"/>
      <c r="D30" s="258"/>
      <c r="E30" s="258"/>
      <c r="F30" s="258"/>
      <c r="G30" s="258"/>
      <c r="H30" s="258"/>
      <c r="I30" s="258"/>
      <c r="J30" s="258"/>
      <c r="K30" s="258"/>
      <c r="L30" s="258"/>
      <c r="M30" s="258"/>
      <c r="N30" s="258"/>
      <c r="O30" s="258"/>
    </row>
    <row r="31" spans="1:15" s="103" customFormat="1" x14ac:dyDescent="0.35">
      <c r="B31" s="258"/>
      <c r="C31" s="258"/>
      <c r="D31" s="258"/>
      <c r="E31" s="258"/>
      <c r="F31" s="258"/>
      <c r="G31" s="258"/>
      <c r="H31" s="258"/>
      <c r="I31" s="258"/>
      <c r="J31" s="258"/>
      <c r="K31" s="258"/>
      <c r="L31" s="258"/>
      <c r="M31" s="258"/>
      <c r="N31" s="258"/>
      <c r="O31" s="258"/>
    </row>
    <row r="32" spans="1:15" s="103" customFormat="1" x14ac:dyDescent="0.35">
      <c r="B32" s="258"/>
      <c r="C32" s="258"/>
      <c r="D32" s="258"/>
      <c r="E32" s="258"/>
      <c r="F32" s="258"/>
      <c r="G32" s="258"/>
      <c r="H32" s="258"/>
      <c r="I32" s="258"/>
      <c r="J32" s="258"/>
      <c r="K32" s="258"/>
      <c r="L32" s="258"/>
      <c r="M32" s="258"/>
      <c r="N32" s="258"/>
      <c r="O32" s="258"/>
    </row>
    <row r="33" spans="2:15" s="103" customFormat="1" x14ac:dyDescent="0.35">
      <c r="B33" s="258"/>
      <c r="C33" s="258"/>
      <c r="D33" s="258"/>
      <c r="E33" s="258"/>
      <c r="F33" s="258"/>
      <c r="G33" s="258"/>
      <c r="H33" s="258"/>
      <c r="I33" s="258"/>
      <c r="J33" s="258"/>
      <c r="K33" s="258"/>
      <c r="L33" s="258"/>
      <c r="M33" s="258"/>
      <c r="N33" s="258"/>
      <c r="O33" s="258"/>
    </row>
    <row r="34" spans="2:15" s="103" customFormat="1" x14ac:dyDescent="0.35">
      <c r="B34" s="258"/>
      <c r="C34" s="258"/>
      <c r="D34" s="258"/>
      <c r="E34" s="258"/>
      <c r="F34" s="258"/>
      <c r="G34" s="258"/>
      <c r="H34" s="258"/>
      <c r="I34" s="258"/>
      <c r="J34" s="258"/>
      <c r="K34" s="258"/>
      <c r="L34" s="258"/>
      <c r="M34" s="258"/>
      <c r="N34" s="258"/>
      <c r="O34" s="258"/>
    </row>
    <row r="35" spans="2:15" s="103" customFormat="1" x14ac:dyDescent="0.35">
      <c r="B35" s="258"/>
      <c r="C35" s="258"/>
      <c r="D35" s="258"/>
      <c r="E35" s="258"/>
      <c r="F35" s="258"/>
      <c r="G35" s="258"/>
      <c r="H35" s="258"/>
      <c r="I35" s="258"/>
      <c r="J35" s="258"/>
      <c r="K35" s="258"/>
      <c r="L35" s="258"/>
      <c r="M35" s="258"/>
      <c r="N35" s="258"/>
      <c r="O35" s="258"/>
    </row>
    <row r="36" spans="2:15" s="103" customFormat="1" x14ac:dyDescent="0.35">
      <c r="B36" s="258"/>
      <c r="C36" s="258"/>
      <c r="D36" s="258"/>
      <c r="E36" s="258"/>
      <c r="F36" s="258"/>
      <c r="G36" s="258"/>
      <c r="H36" s="258"/>
      <c r="I36" s="258"/>
      <c r="J36" s="258"/>
      <c r="K36" s="258"/>
      <c r="L36" s="258"/>
      <c r="M36" s="258"/>
      <c r="N36" s="258"/>
      <c r="O36" s="258"/>
    </row>
    <row r="37" spans="2:15" s="103" customFormat="1" x14ac:dyDescent="0.35">
      <c r="B37" s="258"/>
      <c r="C37" s="258"/>
      <c r="D37" s="258"/>
      <c r="E37" s="258"/>
      <c r="F37" s="258"/>
      <c r="G37" s="258"/>
      <c r="H37" s="258"/>
      <c r="I37" s="258"/>
      <c r="J37" s="258"/>
      <c r="K37" s="258"/>
      <c r="L37" s="258"/>
      <c r="M37" s="258"/>
      <c r="N37" s="258"/>
      <c r="O37" s="258"/>
    </row>
    <row r="38" spans="2:15" s="103" customFormat="1" x14ac:dyDescent="0.35">
      <c r="B38" s="258"/>
      <c r="C38" s="258"/>
      <c r="D38" s="258"/>
      <c r="E38" s="258"/>
      <c r="F38" s="258"/>
      <c r="G38" s="258"/>
      <c r="H38" s="258"/>
      <c r="I38" s="258"/>
      <c r="J38" s="258"/>
      <c r="K38" s="258"/>
      <c r="L38" s="258"/>
      <c r="M38" s="258"/>
      <c r="N38" s="258"/>
      <c r="O38" s="258"/>
    </row>
    <row r="39" spans="2:15" s="103" customFormat="1" x14ac:dyDescent="0.35">
      <c r="B39" s="258"/>
      <c r="C39" s="258"/>
      <c r="D39" s="258"/>
      <c r="E39" s="258"/>
      <c r="F39" s="258"/>
      <c r="G39" s="258"/>
      <c r="H39" s="258"/>
      <c r="I39" s="258"/>
      <c r="J39" s="258"/>
      <c r="K39" s="258"/>
      <c r="L39" s="258"/>
      <c r="M39" s="258"/>
      <c r="N39" s="258"/>
      <c r="O39" s="258"/>
    </row>
    <row r="40" spans="2:15" s="103" customFormat="1" x14ac:dyDescent="0.35">
      <c r="B40" s="258"/>
      <c r="C40" s="258"/>
      <c r="D40" s="258"/>
      <c r="E40" s="258"/>
      <c r="F40" s="258"/>
      <c r="G40" s="258"/>
      <c r="H40" s="258"/>
      <c r="I40" s="258"/>
      <c r="J40" s="258"/>
      <c r="K40" s="258"/>
      <c r="L40" s="258"/>
      <c r="M40" s="258"/>
      <c r="N40" s="258"/>
      <c r="O40" s="258"/>
    </row>
    <row r="41" spans="2:15" s="103" customFormat="1" x14ac:dyDescent="0.35">
      <c r="B41" s="258"/>
      <c r="C41" s="258"/>
      <c r="D41" s="258"/>
      <c r="E41" s="258"/>
      <c r="F41" s="258"/>
      <c r="G41" s="258"/>
      <c r="H41" s="258"/>
      <c r="I41" s="258"/>
      <c r="J41" s="258"/>
      <c r="K41" s="258"/>
      <c r="L41" s="258"/>
      <c r="M41" s="258"/>
      <c r="N41" s="258"/>
      <c r="O41" s="258"/>
    </row>
    <row r="42" spans="2:15" s="103" customFormat="1" x14ac:dyDescent="0.35">
      <c r="B42" s="258"/>
      <c r="C42" s="258"/>
      <c r="D42" s="258"/>
      <c r="E42" s="258"/>
      <c r="F42" s="258"/>
      <c r="G42" s="258"/>
      <c r="H42" s="258"/>
      <c r="I42" s="258"/>
      <c r="J42" s="258"/>
      <c r="K42" s="258"/>
      <c r="L42" s="258"/>
      <c r="M42" s="258"/>
      <c r="N42" s="258"/>
      <c r="O42" s="258"/>
    </row>
    <row r="43" spans="2:15" s="103" customFormat="1" x14ac:dyDescent="0.35">
      <c r="B43" s="258"/>
      <c r="C43" s="258"/>
      <c r="D43" s="258"/>
      <c r="E43" s="258"/>
      <c r="F43" s="258"/>
      <c r="G43" s="258"/>
      <c r="H43" s="258"/>
      <c r="I43" s="258"/>
      <c r="J43" s="258"/>
      <c r="K43" s="258"/>
      <c r="L43" s="258"/>
      <c r="M43" s="258"/>
      <c r="N43" s="258"/>
      <c r="O43" s="258"/>
    </row>
    <row r="44" spans="2:15" s="103" customFormat="1" x14ac:dyDescent="0.35">
      <c r="B44" s="258"/>
      <c r="C44" s="258"/>
      <c r="D44" s="258"/>
      <c r="E44" s="258"/>
      <c r="F44" s="258"/>
      <c r="G44" s="258"/>
      <c r="H44" s="258"/>
      <c r="I44" s="258"/>
      <c r="J44" s="258"/>
      <c r="K44" s="258"/>
      <c r="L44" s="258"/>
      <c r="M44" s="258"/>
      <c r="N44" s="258"/>
      <c r="O44" s="258"/>
    </row>
    <row r="45" spans="2:15" s="103" customFormat="1" x14ac:dyDescent="0.35">
      <c r="B45" s="258"/>
      <c r="C45" s="258"/>
      <c r="D45" s="258"/>
      <c r="E45" s="258"/>
      <c r="F45" s="258"/>
      <c r="G45" s="258"/>
      <c r="H45" s="258"/>
      <c r="I45" s="258"/>
      <c r="J45" s="258"/>
      <c r="K45" s="258"/>
      <c r="L45" s="258"/>
      <c r="M45" s="258"/>
      <c r="N45" s="258"/>
      <c r="O45" s="258"/>
    </row>
    <row r="46" spans="2:15" s="103" customFormat="1" x14ac:dyDescent="0.35">
      <c r="B46" s="258"/>
      <c r="C46" s="258"/>
      <c r="D46" s="258"/>
      <c r="E46" s="258"/>
      <c r="F46" s="258"/>
      <c r="G46" s="258"/>
      <c r="H46" s="258"/>
      <c r="I46" s="258"/>
      <c r="J46" s="258"/>
      <c r="K46" s="258"/>
      <c r="L46" s="258"/>
      <c r="M46" s="258"/>
      <c r="N46" s="258"/>
      <c r="O46" s="258"/>
    </row>
    <row r="47" spans="2:15" s="103" customFormat="1" x14ac:dyDescent="0.35">
      <c r="B47" s="258"/>
      <c r="C47" s="258"/>
      <c r="D47" s="258"/>
      <c r="E47" s="258"/>
      <c r="F47" s="258"/>
      <c r="G47" s="258"/>
      <c r="H47" s="258"/>
      <c r="I47" s="258"/>
      <c r="J47" s="258"/>
      <c r="K47" s="258"/>
      <c r="L47" s="258"/>
      <c r="M47" s="258"/>
      <c r="N47" s="258"/>
      <c r="O47" s="258"/>
    </row>
    <row r="48" spans="2:15" s="103" customFormat="1" x14ac:dyDescent="0.35">
      <c r="B48" s="258"/>
      <c r="C48" s="258"/>
      <c r="D48" s="258"/>
      <c r="E48" s="258"/>
      <c r="F48" s="258"/>
      <c r="G48" s="258"/>
      <c r="H48" s="258"/>
      <c r="I48" s="258"/>
      <c r="J48" s="258"/>
      <c r="K48" s="258"/>
      <c r="L48" s="258"/>
      <c r="M48" s="258"/>
      <c r="N48" s="258"/>
      <c r="O48" s="258"/>
    </row>
    <row r="49" spans="2:15" s="103" customFormat="1" x14ac:dyDescent="0.35">
      <c r="B49" s="258"/>
      <c r="C49" s="258"/>
      <c r="D49" s="258"/>
      <c r="E49" s="258"/>
      <c r="F49" s="258"/>
      <c r="G49" s="258"/>
      <c r="H49" s="258"/>
      <c r="I49" s="258"/>
      <c r="J49" s="258"/>
      <c r="K49" s="258"/>
      <c r="L49" s="258"/>
      <c r="M49" s="258"/>
      <c r="N49" s="258"/>
      <c r="O49" s="258"/>
    </row>
    <row r="50" spans="2:15" s="103" customFormat="1" x14ac:dyDescent="0.35">
      <c r="B50" s="258"/>
      <c r="C50" s="258"/>
      <c r="D50" s="258"/>
      <c r="E50" s="258"/>
      <c r="F50" s="258"/>
      <c r="G50" s="258"/>
      <c r="H50" s="258"/>
      <c r="I50" s="258"/>
      <c r="J50" s="258"/>
      <c r="K50" s="258"/>
      <c r="L50" s="258"/>
      <c r="M50" s="258"/>
      <c r="N50" s="258"/>
      <c r="O50" s="258"/>
    </row>
    <row r="51" spans="2:15" s="103" customFormat="1" x14ac:dyDescent="0.35">
      <c r="B51" s="258"/>
      <c r="C51" s="258"/>
      <c r="D51" s="258"/>
      <c r="E51" s="258"/>
      <c r="F51" s="258"/>
      <c r="G51" s="258"/>
      <c r="H51" s="258"/>
      <c r="I51" s="258"/>
      <c r="J51" s="258"/>
      <c r="K51" s="258"/>
      <c r="L51" s="258"/>
      <c r="M51" s="258"/>
      <c r="N51" s="258"/>
      <c r="O51" s="258"/>
    </row>
    <row r="52" spans="2:15" s="103" customFormat="1" x14ac:dyDescent="0.35">
      <c r="B52" s="258"/>
      <c r="C52" s="258"/>
      <c r="D52" s="258"/>
      <c r="E52" s="258"/>
      <c r="F52" s="258"/>
      <c r="G52" s="258"/>
      <c r="H52" s="258"/>
      <c r="I52" s="258"/>
      <c r="J52" s="258"/>
      <c r="K52" s="258"/>
      <c r="L52" s="258"/>
      <c r="M52" s="258"/>
      <c r="N52" s="258"/>
      <c r="O52" s="258"/>
    </row>
    <row r="53" spans="2:15" s="103" customFormat="1" x14ac:dyDescent="0.35">
      <c r="B53" s="258"/>
      <c r="C53" s="258"/>
      <c r="D53" s="258"/>
      <c r="E53" s="258"/>
      <c r="F53" s="258"/>
      <c r="G53" s="258"/>
      <c r="H53" s="258"/>
      <c r="I53" s="258"/>
      <c r="J53" s="258"/>
      <c r="K53" s="258"/>
      <c r="L53" s="258"/>
      <c r="M53" s="258"/>
      <c r="N53" s="258"/>
      <c r="O53" s="258"/>
    </row>
    <row r="54" spans="2:15" s="103" customFormat="1" x14ac:dyDescent="0.35">
      <c r="B54" s="258"/>
      <c r="C54" s="258"/>
      <c r="D54" s="258"/>
      <c r="E54" s="258"/>
      <c r="F54" s="258"/>
      <c r="G54" s="258"/>
      <c r="H54" s="258"/>
      <c r="I54" s="258"/>
      <c r="J54" s="258"/>
      <c r="K54" s="258"/>
      <c r="L54" s="258"/>
      <c r="M54" s="258"/>
      <c r="N54" s="258"/>
      <c r="O54" s="258"/>
    </row>
    <row r="55" spans="2:15" s="103" customFormat="1" x14ac:dyDescent="0.35">
      <c r="B55" s="258"/>
      <c r="C55" s="258"/>
      <c r="D55" s="258"/>
      <c r="E55" s="258"/>
      <c r="F55" s="258"/>
      <c r="G55" s="258"/>
      <c r="H55" s="258"/>
      <c r="I55" s="258"/>
      <c r="J55" s="258"/>
      <c r="K55" s="258"/>
      <c r="L55" s="258"/>
      <c r="M55" s="258"/>
      <c r="N55" s="258"/>
      <c r="O55" s="258"/>
    </row>
    <row r="56" spans="2:15" s="103" customFormat="1" x14ac:dyDescent="0.35">
      <c r="B56" s="258"/>
      <c r="C56" s="258"/>
      <c r="D56" s="258"/>
      <c r="E56" s="258"/>
      <c r="F56" s="258"/>
      <c r="G56" s="258"/>
      <c r="H56" s="258"/>
      <c r="I56" s="258"/>
      <c r="J56" s="258"/>
      <c r="K56" s="258"/>
      <c r="L56" s="258"/>
      <c r="M56" s="258"/>
      <c r="N56" s="258"/>
      <c r="O56" s="258"/>
    </row>
    <row r="57" spans="2:15" s="103" customFormat="1" x14ac:dyDescent="0.35">
      <c r="B57" s="258"/>
      <c r="C57" s="258"/>
      <c r="D57" s="258"/>
      <c r="E57" s="258"/>
      <c r="F57" s="258"/>
      <c r="G57" s="258"/>
      <c r="H57" s="258"/>
      <c r="I57" s="258"/>
      <c r="J57" s="258"/>
      <c r="K57" s="258"/>
      <c r="L57" s="258"/>
      <c r="M57" s="258"/>
      <c r="N57" s="258"/>
      <c r="O57" s="258"/>
    </row>
    <row r="58" spans="2:15" s="103" customFormat="1" x14ac:dyDescent="0.35">
      <c r="B58" s="258"/>
      <c r="C58" s="258"/>
      <c r="D58" s="258"/>
      <c r="E58" s="258"/>
      <c r="F58" s="258"/>
      <c r="G58" s="258"/>
      <c r="H58" s="258"/>
      <c r="I58" s="258"/>
      <c r="J58" s="258"/>
      <c r="K58" s="258"/>
      <c r="L58" s="258"/>
      <c r="M58" s="258"/>
      <c r="N58" s="258"/>
      <c r="O58" s="258"/>
    </row>
    <row r="59" spans="2:15" s="103" customFormat="1" x14ac:dyDescent="0.35">
      <c r="B59" s="258"/>
      <c r="C59" s="258"/>
      <c r="D59" s="258"/>
      <c r="E59" s="258"/>
      <c r="F59" s="258"/>
      <c r="G59" s="258"/>
      <c r="H59" s="258"/>
      <c r="I59" s="258"/>
      <c r="J59" s="258"/>
      <c r="K59" s="258"/>
      <c r="L59" s="258"/>
      <c r="M59" s="258"/>
      <c r="N59" s="258"/>
      <c r="O59" s="258"/>
    </row>
    <row r="60" spans="2:15" s="103" customFormat="1" x14ac:dyDescent="0.35">
      <c r="B60" s="258"/>
      <c r="C60" s="258"/>
      <c r="D60" s="258"/>
      <c r="E60" s="258"/>
      <c r="F60" s="258"/>
      <c r="G60" s="258"/>
      <c r="H60" s="258"/>
      <c r="I60" s="258"/>
      <c r="J60" s="258"/>
      <c r="K60" s="258"/>
      <c r="L60" s="258"/>
      <c r="M60" s="258"/>
      <c r="N60" s="258"/>
      <c r="O60" s="258"/>
    </row>
    <row r="61" spans="2:15" s="103" customFormat="1" x14ac:dyDescent="0.35">
      <c r="B61" s="258"/>
      <c r="C61" s="258"/>
      <c r="D61" s="258"/>
      <c r="E61" s="258"/>
      <c r="F61" s="258"/>
      <c r="G61" s="258"/>
      <c r="H61" s="258"/>
      <c r="I61" s="258"/>
      <c r="J61" s="258"/>
      <c r="K61" s="258"/>
      <c r="L61" s="258"/>
      <c r="M61" s="258"/>
      <c r="N61" s="258"/>
      <c r="O61" s="258"/>
    </row>
    <row r="62" spans="2:15" s="103" customFormat="1" x14ac:dyDescent="0.35">
      <c r="B62" s="258"/>
      <c r="C62" s="258"/>
      <c r="D62" s="258"/>
      <c r="E62" s="258"/>
      <c r="F62" s="258"/>
      <c r="G62" s="258"/>
      <c r="H62" s="258"/>
      <c r="I62" s="258"/>
      <c r="J62" s="258"/>
      <c r="K62" s="258"/>
      <c r="L62" s="258"/>
      <c r="M62" s="258"/>
      <c r="N62" s="258"/>
      <c r="O62" s="258"/>
    </row>
    <row r="63" spans="2:15" s="103" customFormat="1" x14ac:dyDescent="0.35">
      <c r="B63" s="258"/>
      <c r="C63" s="258"/>
      <c r="D63" s="258"/>
      <c r="E63" s="258"/>
      <c r="F63" s="258"/>
      <c r="G63" s="258"/>
      <c r="H63" s="258"/>
      <c r="I63" s="258"/>
      <c r="J63" s="258"/>
      <c r="K63" s="258"/>
      <c r="L63" s="258"/>
      <c r="M63" s="258"/>
      <c r="N63" s="258"/>
      <c r="O63" s="258"/>
    </row>
    <row r="64" spans="2:15" s="103" customFormat="1" x14ac:dyDescent="0.35">
      <c r="B64" s="258"/>
      <c r="C64" s="258"/>
      <c r="D64" s="258"/>
      <c r="E64" s="258"/>
      <c r="F64" s="258"/>
      <c r="G64" s="258"/>
      <c r="H64" s="258"/>
      <c r="I64" s="258"/>
      <c r="J64" s="258"/>
      <c r="K64" s="258"/>
      <c r="L64" s="258"/>
      <c r="M64" s="258"/>
      <c r="N64" s="258"/>
      <c r="O64" s="258"/>
    </row>
    <row r="65" spans="2:15" s="103" customFormat="1" x14ac:dyDescent="0.35">
      <c r="B65" s="258"/>
      <c r="C65" s="258"/>
      <c r="D65" s="258"/>
      <c r="E65" s="258"/>
      <c r="F65" s="258"/>
      <c r="G65" s="258"/>
      <c r="H65" s="258"/>
      <c r="I65" s="258"/>
      <c r="J65" s="258"/>
      <c r="K65" s="258"/>
      <c r="L65" s="258"/>
      <c r="M65" s="258"/>
      <c r="N65" s="258"/>
      <c r="O65" s="258"/>
    </row>
    <row r="66" spans="2:15" s="103" customFormat="1" x14ac:dyDescent="0.35">
      <c r="B66" s="258"/>
      <c r="C66" s="258"/>
      <c r="D66" s="258"/>
      <c r="E66" s="258"/>
      <c r="F66" s="258"/>
      <c r="G66" s="258"/>
      <c r="H66" s="258"/>
      <c r="I66" s="258"/>
      <c r="J66" s="258"/>
      <c r="K66" s="258"/>
      <c r="L66" s="258"/>
      <c r="M66" s="258"/>
      <c r="N66" s="258"/>
      <c r="O66" s="258"/>
    </row>
    <row r="67" spans="2:15" s="103" customFormat="1" x14ac:dyDescent="0.35">
      <c r="B67" s="258"/>
      <c r="C67" s="258"/>
      <c r="D67" s="258"/>
      <c r="E67" s="258"/>
      <c r="F67" s="258"/>
      <c r="G67" s="258"/>
      <c r="H67" s="258"/>
      <c r="I67" s="258"/>
      <c r="J67" s="258"/>
      <c r="K67" s="258"/>
      <c r="L67" s="258"/>
      <c r="M67" s="258"/>
      <c r="N67" s="258"/>
      <c r="O67" s="258"/>
    </row>
    <row r="68" spans="2:15" s="103" customFormat="1" x14ac:dyDescent="0.35">
      <c r="B68" s="258"/>
      <c r="C68" s="258"/>
      <c r="D68" s="258"/>
      <c r="E68" s="258"/>
      <c r="F68" s="258"/>
      <c r="G68" s="258"/>
      <c r="H68" s="258"/>
      <c r="I68" s="258"/>
      <c r="J68" s="258"/>
      <c r="K68" s="258"/>
      <c r="L68" s="258"/>
      <c r="M68" s="258"/>
      <c r="N68" s="258"/>
      <c r="O68" s="258"/>
    </row>
    <row r="69" spans="2:15" s="103" customFormat="1" x14ac:dyDescent="0.35">
      <c r="B69" s="258"/>
      <c r="C69" s="258"/>
      <c r="D69" s="258"/>
      <c r="E69" s="258"/>
      <c r="F69" s="258"/>
      <c r="G69" s="258"/>
      <c r="H69" s="258"/>
      <c r="I69" s="258"/>
      <c r="J69" s="258"/>
      <c r="K69" s="258"/>
      <c r="L69" s="258"/>
      <c r="M69" s="258"/>
      <c r="N69" s="258"/>
      <c r="O69" s="258"/>
    </row>
    <row r="70" spans="2:15" s="103" customFormat="1" x14ac:dyDescent="0.35">
      <c r="B70" s="258"/>
      <c r="C70" s="258"/>
      <c r="D70" s="258"/>
      <c r="E70" s="258"/>
      <c r="F70" s="258"/>
      <c r="G70" s="258"/>
      <c r="H70" s="258"/>
      <c r="I70" s="258"/>
      <c r="J70" s="258"/>
      <c r="K70" s="258"/>
      <c r="L70" s="258"/>
      <c r="M70" s="258"/>
      <c r="N70" s="258"/>
      <c r="O70" s="258"/>
    </row>
    <row r="71" spans="2:15" s="103" customFormat="1" x14ac:dyDescent="0.35">
      <c r="B71" s="258"/>
      <c r="C71" s="258"/>
      <c r="D71" s="258"/>
      <c r="E71" s="258"/>
      <c r="F71" s="258"/>
      <c r="G71" s="258"/>
      <c r="H71" s="258"/>
      <c r="I71" s="258"/>
      <c r="J71" s="258"/>
      <c r="K71" s="258"/>
      <c r="L71" s="258"/>
      <c r="M71" s="258"/>
      <c r="N71" s="258"/>
      <c r="O71" s="258"/>
    </row>
    <row r="72" spans="2:15" s="103" customFormat="1" x14ac:dyDescent="0.35">
      <c r="B72" s="258"/>
      <c r="C72" s="258"/>
      <c r="D72" s="258"/>
      <c r="E72" s="258"/>
      <c r="F72" s="258"/>
      <c r="G72" s="258"/>
      <c r="H72" s="258"/>
      <c r="I72" s="258"/>
      <c r="J72" s="258"/>
      <c r="K72" s="258"/>
      <c r="L72" s="258"/>
      <c r="M72" s="258"/>
      <c r="N72" s="258"/>
      <c r="O72" s="258"/>
    </row>
    <row r="73" spans="2:15" s="103" customFormat="1" x14ac:dyDescent="0.35">
      <c r="B73" s="258"/>
      <c r="C73" s="258"/>
      <c r="D73" s="258"/>
      <c r="E73" s="258"/>
      <c r="F73" s="258"/>
      <c r="G73" s="258"/>
      <c r="H73" s="258"/>
      <c r="I73" s="258"/>
      <c r="J73" s="258"/>
      <c r="K73" s="258"/>
      <c r="L73" s="258"/>
      <c r="M73" s="258"/>
      <c r="N73" s="258"/>
      <c r="O73" s="258"/>
    </row>
    <row r="74" spans="2:15" s="103" customFormat="1" x14ac:dyDescent="0.35">
      <c r="B74" s="258"/>
      <c r="C74" s="258"/>
      <c r="D74" s="258"/>
      <c r="E74" s="258"/>
      <c r="F74" s="258"/>
      <c r="G74" s="258"/>
      <c r="H74" s="258"/>
      <c r="I74" s="258"/>
      <c r="J74" s="258"/>
      <c r="K74" s="258"/>
      <c r="L74" s="258"/>
      <c r="M74" s="258"/>
      <c r="N74" s="258"/>
      <c r="O74" s="258"/>
    </row>
    <row r="75" spans="2:15" s="103" customFormat="1" x14ac:dyDescent="0.35">
      <c r="B75" s="258"/>
      <c r="C75" s="258"/>
      <c r="D75" s="258"/>
      <c r="E75" s="258"/>
      <c r="F75" s="258"/>
      <c r="G75" s="258"/>
      <c r="H75" s="258"/>
      <c r="I75" s="258"/>
      <c r="J75" s="258"/>
      <c r="K75" s="258"/>
      <c r="L75" s="258"/>
      <c r="M75" s="258"/>
      <c r="N75" s="258"/>
      <c r="O75" s="258"/>
    </row>
    <row r="76" spans="2:15" s="103" customFormat="1" x14ac:dyDescent="0.35">
      <c r="B76" s="258"/>
      <c r="C76" s="258"/>
      <c r="D76" s="258"/>
      <c r="E76" s="258"/>
      <c r="F76" s="258"/>
      <c r="G76" s="258"/>
      <c r="H76" s="258"/>
      <c r="I76" s="258"/>
      <c r="J76" s="258"/>
      <c r="K76" s="258"/>
      <c r="L76" s="258"/>
      <c r="M76" s="258"/>
      <c r="N76" s="258"/>
      <c r="O76" s="258"/>
    </row>
    <row r="77" spans="2:15" s="103" customFormat="1" x14ac:dyDescent="0.35">
      <c r="B77" s="258"/>
      <c r="C77" s="258"/>
      <c r="D77" s="258"/>
      <c r="E77" s="258"/>
      <c r="F77" s="258"/>
      <c r="G77" s="258"/>
      <c r="H77" s="258"/>
      <c r="I77" s="258"/>
      <c r="J77" s="258"/>
      <c r="K77" s="258"/>
      <c r="L77" s="258"/>
      <c r="M77" s="258"/>
      <c r="N77" s="258"/>
      <c r="O77" s="258"/>
    </row>
    <row r="78" spans="2:15" s="103" customFormat="1" x14ac:dyDescent="0.35">
      <c r="B78" s="258"/>
      <c r="C78" s="258"/>
      <c r="D78" s="258"/>
      <c r="E78" s="258"/>
      <c r="F78" s="258"/>
      <c r="G78" s="258"/>
      <c r="H78" s="258"/>
      <c r="I78" s="258"/>
      <c r="J78" s="258"/>
      <c r="K78" s="258"/>
      <c r="L78" s="258"/>
      <c r="M78" s="258"/>
      <c r="N78" s="258"/>
      <c r="O78" s="258"/>
    </row>
    <row r="79" spans="2:15" s="103" customFormat="1" x14ac:dyDescent="0.35">
      <c r="B79" s="258"/>
      <c r="C79" s="258"/>
      <c r="D79" s="258"/>
      <c r="E79" s="258"/>
      <c r="F79" s="258"/>
      <c r="G79" s="258"/>
      <c r="H79" s="258"/>
      <c r="I79" s="258"/>
      <c r="J79" s="258"/>
      <c r="K79" s="258"/>
      <c r="L79" s="258"/>
      <c r="M79" s="258"/>
      <c r="N79" s="258"/>
      <c r="O79" s="258"/>
    </row>
    <row r="80" spans="2:15" s="103" customFormat="1" x14ac:dyDescent="0.35">
      <c r="B80" s="258"/>
      <c r="C80" s="258"/>
      <c r="D80" s="258"/>
      <c r="E80" s="258"/>
      <c r="F80" s="258"/>
      <c r="G80" s="258"/>
      <c r="H80" s="258"/>
      <c r="I80" s="258"/>
      <c r="J80" s="258"/>
      <c r="K80" s="258"/>
      <c r="L80" s="258"/>
      <c r="M80" s="258"/>
      <c r="N80" s="258"/>
      <c r="O80" s="258"/>
    </row>
    <row r="81" spans="2:15" s="103" customFormat="1" x14ac:dyDescent="0.35">
      <c r="B81" s="258"/>
      <c r="C81" s="258"/>
      <c r="D81" s="258"/>
      <c r="E81" s="258"/>
      <c r="F81" s="258"/>
      <c r="G81" s="258"/>
      <c r="H81" s="258"/>
      <c r="I81" s="258"/>
      <c r="J81" s="258"/>
      <c r="K81" s="258"/>
      <c r="L81" s="258"/>
      <c r="M81" s="258"/>
      <c r="N81" s="258"/>
      <c r="O81" s="258"/>
    </row>
    <row r="82" spans="2:15" s="103" customFormat="1" x14ac:dyDescent="0.35">
      <c r="B82" s="258"/>
      <c r="C82" s="258"/>
      <c r="D82" s="258"/>
      <c r="E82" s="258"/>
      <c r="F82" s="258"/>
      <c r="G82" s="258"/>
      <c r="H82" s="258"/>
      <c r="I82" s="258"/>
      <c r="J82" s="258"/>
      <c r="K82" s="258"/>
      <c r="L82" s="258"/>
      <c r="M82" s="258"/>
      <c r="N82" s="258"/>
      <c r="O82" s="258"/>
    </row>
    <row r="83" spans="2:15" s="103" customFormat="1" x14ac:dyDescent="0.35">
      <c r="B83" s="258"/>
      <c r="C83" s="258"/>
      <c r="D83" s="258"/>
      <c r="E83" s="258"/>
      <c r="F83" s="258"/>
      <c r="G83" s="258"/>
      <c r="H83" s="258"/>
      <c r="I83" s="258"/>
      <c r="J83" s="258"/>
      <c r="K83" s="258"/>
      <c r="L83" s="258"/>
      <c r="M83" s="258"/>
      <c r="N83" s="258"/>
      <c r="O83" s="258"/>
    </row>
    <row r="84" spans="2:15" s="103" customFormat="1" x14ac:dyDescent="0.35">
      <c r="B84" s="258"/>
      <c r="C84" s="258"/>
      <c r="D84" s="258"/>
      <c r="E84" s="258"/>
      <c r="F84" s="258"/>
      <c r="G84" s="258"/>
      <c r="H84" s="258"/>
      <c r="I84" s="258"/>
      <c r="J84" s="258"/>
      <c r="K84" s="258"/>
      <c r="L84" s="258"/>
      <c r="M84" s="258"/>
      <c r="N84" s="258"/>
      <c r="O84" s="258"/>
    </row>
    <row r="85" spans="2:15" s="103" customFormat="1" x14ac:dyDescent="0.35">
      <c r="B85" s="258"/>
      <c r="C85" s="258"/>
      <c r="D85" s="258"/>
      <c r="E85" s="258"/>
      <c r="F85" s="258"/>
      <c r="G85" s="258"/>
      <c r="H85" s="258"/>
      <c r="I85" s="258"/>
      <c r="J85" s="258"/>
      <c r="K85" s="258"/>
      <c r="L85" s="258"/>
      <c r="M85" s="258"/>
      <c r="N85" s="258"/>
      <c r="O85" s="258"/>
    </row>
    <row r="86" spans="2:15" s="103" customFormat="1" x14ac:dyDescent="0.35">
      <c r="B86" s="258"/>
      <c r="C86" s="258"/>
      <c r="D86" s="258"/>
      <c r="E86" s="258"/>
      <c r="F86" s="258"/>
      <c r="G86" s="258"/>
      <c r="H86" s="258"/>
      <c r="I86" s="258"/>
      <c r="J86" s="258"/>
      <c r="K86" s="258"/>
      <c r="L86" s="258"/>
      <c r="M86" s="258"/>
      <c r="N86" s="258"/>
      <c r="O86" s="258"/>
    </row>
    <row r="87" spans="2:15" s="103" customFormat="1" x14ac:dyDescent="0.35">
      <c r="B87" s="258"/>
      <c r="C87" s="258"/>
      <c r="D87" s="258"/>
      <c r="E87" s="258"/>
      <c r="F87" s="258"/>
      <c r="G87" s="258"/>
      <c r="H87" s="258"/>
      <c r="I87" s="258"/>
      <c r="J87" s="258"/>
      <c r="K87" s="258"/>
      <c r="L87" s="258"/>
      <c r="M87" s="258"/>
      <c r="N87" s="258"/>
      <c r="O87" s="258"/>
    </row>
    <row r="88" spans="2:15" s="103" customFormat="1" x14ac:dyDescent="0.35">
      <c r="B88" s="258"/>
      <c r="C88" s="258"/>
      <c r="D88" s="258"/>
      <c r="E88" s="258"/>
      <c r="F88" s="258"/>
      <c r="G88" s="258"/>
      <c r="H88" s="258"/>
      <c r="I88" s="258"/>
      <c r="J88" s="258"/>
      <c r="K88" s="258"/>
      <c r="L88" s="258"/>
      <c r="M88" s="258"/>
      <c r="N88" s="258"/>
      <c r="O88" s="258"/>
    </row>
    <row r="89" spans="2:15" s="103" customFormat="1" x14ac:dyDescent="0.35">
      <c r="B89" s="258"/>
      <c r="C89" s="258"/>
      <c r="D89" s="258"/>
      <c r="E89" s="258"/>
      <c r="F89" s="258"/>
      <c r="G89" s="258"/>
      <c r="H89" s="258"/>
      <c r="I89" s="258"/>
      <c r="J89" s="258"/>
      <c r="K89" s="258"/>
      <c r="L89" s="258"/>
      <c r="M89" s="258"/>
      <c r="N89" s="258"/>
      <c r="O89" s="258"/>
    </row>
    <row r="90" spans="2:15" s="103" customFormat="1" x14ac:dyDescent="0.35">
      <c r="B90" s="258"/>
      <c r="C90" s="258"/>
      <c r="D90" s="258"/>
      <c r="E90" s="258"/>
      <c r="F90" s="258"/>
      <c r="G90" s="258"/>
      <c r="H90" s="258"/>
      <c r="I90" s="258"/>
      <c r="J90" s="258"/>
      <c r="K90" s="258"/>
      <c r="L90" s="258"/>
      <c r="M90" s="258"/>
      <c r="N90" s="258"/>
      <c r="O90" s="258"/>
    </row>
    <row r="91" spans="2:15" s="103" customFormat="1" x14ac:dyDescent="0.35">
      <c r="B91" s="258"/>
      <c r="C91" s="258"/>
      <c r="D91" s="258"/>
      <c r="E91" s="258"/>
      <c r="F91" s="258"/>
      <c r="G91" s="258"/>
      <c r="H91" s="258"/>
      <c r="I91" s="258"/>
      <c r="J91" s="258"/>
      <c r="K91" s="258"/>
      <c r="L91" s="258"/>
      <c r="M91" s="258"/>
      <c r="N91" s="258"/>
      <c r="O91" s="258"/>
    </row>
    <row r="92" spans="2:15" s="103" customFormat="1" x14ac:dyDescent="0.35">
      <c r="B92" s="258"/>
      <c r="C92" s="258"/>
      <c r="D92" s="258"/>
      <c r="E92" s="258"/>
      <c r="F92" s="258"/>
      <c r="G92" s="258"/>
      <c r="H92" s="258"/>
      <c r="I92" s="258"/>
      <c r="J92" s="258"/>
      <c r="K92" s="258"/>
      <c r="L92" s="258"/>
      <c r="M92" s="258"/>
      <c r="N92" s="258"/>
      <c r="O92" s="258"/>
    </row>
    <row r="93" spans="2:15" s="103" customFormat="1" x14ac:dyDescent="0.35">
      <c r="B93" s="258"/>
      <c r="C93" s="258"/>
      <c r="D93" s="258"/>
      <c r="E93" s="258"/>
      <c r="F93" s="258"/>
      <c r="G93" s="258"/>
      <c r="H93" s="258"/>
      <c r="I93" s="258"/>
      <c r="J93" s="258"/>
      <c r="K93" s="258"/>
      <c r="L93" s="258"/>
      <c r="M93" s="258"/>
      <c r="N93" s="258"/>
      <c r="O93" s="258"/>
    </row>
    <row r="94" spans="2:15" s="103" customFormat="1" x14ac:dyDescent="0.35">
      <c r="B94" s="258"/>
      <c r="C94" s="258"/>
      <c r="D94" s="258"/>
      <c r="E94" s="258"/>
      <c r="F94" s="258"/>
      <c r="G94" s="258"/>
      <c r="H94" s="258"/>
      <c r="I94" s="258"/>
      <c r="J94" s="258"/>
      <c r="K94" s="258"/>
      <c r="L94" s="258"/>
      <c r="M94" s="258"/>
      <c r="N94" s="258"/>
      <c r="O94" s="258"/>
    </row>
    <row r="95" spans="2:15" s="103" customFormat="1" x14ac:dyDescent="0.35">
      <c r="B95" s="258"/>
      <c r="C95" s="258"/>
      <c r="D95" s="258"/>
      <c r="E95" s="258"/>
      <c r="F95" s="258"/>
      <c r="G95" s="258"/>
      <c r="H95" s="258"/>
      <c r="I95" s="258"/>
      <c r="J95" s="258"/>
      <c r="K95" s="258"/>
      <c r="L95" s="258"/>
      <c r="M95" s="258"/>
      <c r="N95" s="258"/>
      <c r="O95" s="258"/>
    </row>
    <row r="96" spans="2:15" s="103" customFormat="1" x14ac:dyDescent="0.35">
      <c r="B96" s="258"/>
      <c r="C96" s="258"/>
      <c r="D96" s="258"/>
      <c r="E96" s="258"/>
      <c r="F96" s="258"/>
      <c r="G96" s="258"/>
      <c r="H96" s="258"/>
      <c r="I96" s="258"/>
      <c r="J96" s="258"/>
      <c r="K96" s="258"/>
      <c r="L96" s="258"/>
      <c r="M96" s="258"/>
      <c r="N96" s="258"/>
      <c r="O96" s="258"/>
    </row>
    <row r="97" spans="2:15" s="103" customFormat="1" x14ac:dyDescent="0.35">
      <c r="B97" s="258"/>
      <c r="C97" s="258"/>
      <c r="D97" s="258"/>
      <c r="E97" s="258"/>
      <c r="F97" s="258"/>
      <c r="G97" s="258"/>
      <c r="H97" s="258"/>
      <c r="I97" s="258"/>
      <c r="J97" s="258"/>
      <c r="K97" s="258"/>
      <c r="L97" s="258"/>
      <c r="M97" s="258"/>
      <c r="N97" s="258"/>
      <c r="O97" s="258"/>
    </row>
    <row r="98" spans="2:15" s="103" customFormat="1" x14ac:dyDescent="0.35">
      <c r="B98" s="258"/>
      <c r="C98" s="258"/>
      <c r="D98" s="258"/>
      <c r="E98" s="258"/>
      <c r="F98" s="258"/>
      <c r="G98" s="258"/>
      <c r="H98" s="258"/>
      <c r="I98" s="258"/>
      <c r="J98" s="258"/>
      <c r="K98" s="258"/>
      <c r="L98" s="258"/>
      <c r="M98" s="258"/>
      <c r="N98" s="258"/>
      <c r="O98" s="258"/>
    </row>
    <row r="99" spans="2:15" s="103" customFormat="1" x14ac:dyDescent="0.35">
      <c r="B99" s="258"/>
      <c r="C99" s="258"/>
      <c r="D99" s="258"/>
      <c r="E99" s="258"/>
      <c r="F99" s="258"/>
      <c r="G99" s="258"/>
      <c r="H99" s="258"/>
      <c r="I99" s="258"/>
      <c r="J99" s="258"/>
      <c r="K99" s="258"/>
      <c r="L99" s="258"/>
      <c r="M99" s="258"/>
      <c r="N99" s="258"/>
      <c r="O99" s="258"/>
    </row>
    <row r="100" spans="2:15" s="103" customFormat="1" x14ac:dyDescent="0.35">
      <c r="B100" s="258"/>
      <c r="C100" s="258"/>
      <c r="D100" s="258"/>
      <c r="E100" s="258"/>
      <c r="F100" s="258"/>
      <c r="G100" s="258"/>
      <c r="H100" s="258"/>
      <c r="I100" s="258"/>
      <c r="J100" s="258"/>
      <c r="K100" s="258"/>
      <c r="L100" s="258"/>
      <c r="M100" s="258"/>
      <c r="N100" s="258"/>
      <c r="O100" s="258"/>
    </row>
    <row r="101" spans="2:15" s="103" customFormat="1" x14ac:dyDescent="0.35">
      <c r="B101" s="258"/>
      <c r="C101" s="258"/>
      <c r="D101" s="258"/>
      <c r="E101" s="258"/>
      <c r="F101" s="258"/>
      <c r="G101" s="258"/>
      <c r="H101" s="258"/>
      <c r="I101" s="258"/>
      <c r="J101" s="258"/>
      <c r="K101" s="258"/>
      <c r="L101" s="258"/>
      <c r="M101" s="258"/>
      <c r="N101" s="258"/>
      <c r="O101" s="258"/>
    </row>
    <row r="102" spans="2:15" s="103" customFormat="1" x14ac:dyDescent="0.35">
      <c r="B102" s="258"/>
      <c r="C102" s="258"/>
      <c r="D102" s="258"/>
      <c r="E102" s="258"/>
      <c r="F102" s="258"/>
      <c r="G102" s="258"/>
      <c r="H102" s="258"/>
      <c r="I102" s="258"/>
      <c r="J102" s="258"/>
      <c r="K102" s="258"/>
      <c r="L102" s="258"/>
      <c r="M102" s="258"/>
      <c r="N102" s="258"/>
      <c r="O102" s="258"/>
    </row>
    <row r="103" spans="2:15" s="103" customFormat="1" x14ac:dyDescent="0.35">
      <c r="B103" s="258"/>
      <c r="C103" s="258"/>
      <c r="D103" s="258"/>
      <c r="E103" s="258"/>
      <c r="F103" s="258"/>
      <c r="G103" s="258"/>
      <c r="H103" s="258"/>
      <c r="I103" s="258"/>
      <c r="J103" s="258"/>
      <c r="K103" s="258"/>
      <c r="L103" s="258"/>
      <c r="M103" s="258"/>
      <c r="N103" s="258"/>
      <c r="O103" s="258"/>
    </row>
    <row r="104" spans="2:15" s="103" customFormat="1" x14ac:dyDescent="0.35">
      <c r="B104" s="258"/>
      <c r="C104" s="258"/>
      <c r="D104" s="258"/>
      <c r="E104" s="258"/>
      <c r="F104" s="258"/>
      <c r="G104" s="258"/>
      <c r="H104" s="258"/>
      <c r="I104" s="258"/>
      <c r="J104" s="258"/>
      <c r="K104" s="258"/>
      <c r="L104" s="258"/>
      <c r="M104" s="258"/>
      <c r="N104" s="258"/>
      <c r="O104" s="258"/>
    </row>
    <row r="105" spans="2:15" s="103" customFormat="1" x14ac:dyDescent="0.35">
      <c r="B105" s="258"/>
      <c r="C105" s="258"/>
      <c r="D105" s="258"/>
      <c r="E105" s="258"/>
      <c r="F105" s="258"/>
      <c r="G105" s="258"/>
      <c r="H105" s="258"/>
      <c r="I105" s="258"/>
      <c r="J105" s="258"/>
      <c r="K105" s="258"/>
      <c r="L105" s="258"/>
      <c r="M105" s="258"/>
      <c r="N105" s="258"/>
      <c r="O105" s="258"/>
    </row>
    <row r="106" spans="2:15" s="103" customFormat="1" x14ac:dyDescent="0.35">
      <c r="B106" s="258"/>
      <c r="C106" s="258"/>
      <c r="D106" s="258"/>
      <c r="E106" s="258"/>
      <c r="F106" s="258"/>
      <c r="G106" s="258"/>
      <c r="H106" s="258"/>
      <c r="I106" s="258"/>
      <c r="J106" s="258"/>
      <c r="K106" s="258"/>
      <c r="L106" s="258"/>
      <c r="M106" s="258"/>
      <c r="N106" s="258"/>
      <c r="O106" s="258"/>
    </row>
    <row r="107" spans="2:15" s="103" customFormat="1" x14ac:dyDescent="0.35">
      <c r="B107" s="258"/>
      <c r="C107" s="258"/>
      <c r="D107" s="258"/>
      <c r="E107" s="258"/>
      <c r="F107" s="258"/>
      <c r="G107" s="258"/>
      <c r="H107" s="258"/>
      <c r="I107" s="258"/>
      <c r="J107" s="258"/>
      <c r="K107" s="258"/>
      <c r="L107" s="258"/>
      <c r="M107" s="258"/>
      <c r="N107" s="258"/>
      <c r="O107" s="258"/>
    </row>
    <row r="108" spans="2:15" s="103" customFormat="1" x14ac:dyDescent="0.35">
      <c r="B108" s="258"/>
      <c r="C108" s="258"/>
      <c r="D108" s="258"/>
      <c r="E108" s="258"/>
      <c r="F108" s="258"/>
      <c r="G108" s="258"/>
      <c r="H108" s="258"/>
      <c r="I108" s="258"/>
      <c r="J108" s="258"/>
      <c r="K108" s="258"/>
      <c r="L108" s="258"/>
      <c r="M108" s="258"/>
      <c r="N108" s="258"/>
      <c r="O108" s="258"/>
    </row>
    <row r="109" spans="2:15" s="103" customFormat="1" x14ac:dyDescent="0.35">
      <c r="B109" s="258"/>
      <c r="C109" s="258"/>
      <c r="D109" s="258"/>
      <c r="E109" s="258"/>
      <c r="F109" s="258"/>
      <c r="G109" s="258"/>
      <c r="H109" s="258"/>
      <c r="I109" s="258"/>
      <c r="J109" s="258"/>
      <c r="K109" s="258"/>
      <c r="L109" s="258"/>
      <c r="M109" s="258"/>
      <c r="N109" s="258"/>
      <c r="O109" s="258"/>
    </row>
    <row r="110" spans="2:15" s="103" customFormat="1" x14ac:dyDescent="0.35">
      <c r="B110" s="258"/>
      <c r="C110" s="258"/>
      <c r="D110" s="258"/>
      <c r="E110" s="258"/>
      <c r="F110" s="258"/>
      <c r="G110" s="258"/>
      <c r="H110" s="258"/>
      <c r="I110" s="258"/>
      <c r="J110" s="258"/>
      <c r="K110" s="258"/>
      <c r="L110" s="258"/>
      <c r="M110" s="258"/>
      <c r="N110" s="258"/>
      <c r="O110" s="258"/>
    </row>
    <row r="111" spans="2:15" s="103" customFormat="1" x14ac:dyDescent="0.35">
      <c r="B111" s="258"/>
      <c r="C111" s="258"/>
      <c r="D111" s="258"/>
      <c r="E111" s="258"/>
      <c r="F111" s="258"/>
      <c r="G111" s="258"/>
      <c r="H111" s="258"/>
      <c r="I111" s="258"/>
      <c r="J111" s="258"/>
      <c r="K111" s="258"/>
      <c r="L111" s="258"/>
      <c r="M111" s="258"/>
      <c r="N111" s="258"/>
      <c r="O111" s="258"/>
    </row>
    <row r="112" spans="2:15" s="103" customFormat="1" x14ac:dyDescent="0.35">
      <c r="B112" s="258"/>
      <c r="C112" s="258"/>
      <c r="D112" s="258"/>
      <c r="E112" s="258"/>
      <c r="F112" s="258"/>
      <c r="G112" s="258"/>
      <c r="H112" s="258"/>
      <c r="I112" s="258"/>
      <c r="J112" s="258"/>
      <c r="K112" s="258"/>
      <c r="L112" s="258"/>
      <c r="M112" s="258"/>
      <c r="N112" s="258"/>
      <c r="O112" s="258"/>
    </row>
    <row r="113" spans="2:15" s="103" customFormat="1" x14ac:dyDescent="0.35">
      <c r="B113" s="258"/>
      <c r="C113" s="258"/>
      <c r="D113" s="258"/>
      <c r="E113" s="258"/>
      <c r="F113" s="258"/>
      <c r="G113" s="258"/>
      <c r="H113" s="258"/>
      <c r="I113" s="258"/>
      <c r="J113" s="258"/>
      <c r="K113" s="258"/>
      <c r="L113" s="258"/>
      <c r="M113" s="258"/>
      <c r="N113" s="258"/>
      <c r="O113" s="258"/>
    </row>
    <row r="114" spans="2:15" s="103" customFormat="1" x14ac:dyDescent="0.35">
      <c r="B114" s="258"/>
      <c r="C114" s="258"/>
      <c r="D114" s="258"/>
      <c r="E114" s="258"/>
      <c r="F114" s="258"/>
      <c r="G114" s="258"/>
      <c r="H114" s="258"/>
      <c r="I114" s="258"/>
      <c r="J114" s="258"/>
      <c r="K114" s="258"/>
      <c r="L114" s="258"/>
      <c r="M114" s="258"/>
      <c r="N114" s="258"/>
      <c r="O114" s="258"/>
    </row>
    <row r="115" spans="2:15" s="103" customFormat="1" x14ac:dyDescent="0.35">
      <c r="B115" s="258"/>
      <c r="C115" s="258"/>
      <c r="D115" s="258"/>
      <c r="E115" s="258"/>
      <c r="F115" s="258"/>
      <c r="G115" s="258"/>
      <c r="H115" s="258"/>
      <c r="I115" s="258"/>
      <c r="J115" s="258"/>
      <c r="K115" s="258"/>
      <c r="L115" s="258"/>
      <c r="M115" s="258"/>
      <c r="N115" s="258"/>
      <c r="O115" s="258"/>
    </row>
    <row r="116" spans="2:15" s="103" customFormat="1" x14ac:dyDescent="0.35">
      <c r="B116" s="258"/>
      <c r="C116" s="258"/>
      <c r="D116" s="258"/>
      <c r="E116" s="258"/>
      <c r="F116" s="258"/>
      <c r="G116" s="258"/>
      <c r="H116" s="258"/>
      <c r="I116" s="258"/>
      <c r="J116" s="258"/>
      <c r="K116" s="258"/>
      <c r="L116" s="258"/>
      <c r="M116" s="258"/>
      <c r="N116" s="258"/>
      <c r="O116" s="258"/>
    </row>
    <row r="117" spans="2:15" s="103" customFormat="1" x14ac:dyDescent="0.35">
      <c r="B117" s="258"/>
      <c r="C117" s="258"/>
      <c r="D117" s="258"/>
      <c r="E117" s="258"/>
      <c r="F117" s="258"/>
      <c r="G117" s="258"/>
      <c r="H117" s="258"/>
      <c r="I117" s="258"/>
      <c r="J117" s="258"/>
      <c r="K117" s="258"/>
      <c r="L117" s="258"/>
      <c r="M117" s="258"/>
      <c r="N117" s="258"/>
      <c r="O117" s="258"/>
    </row>
    <row r="118" spans="2:15" s="103" customFormat="1" x14ac:dyDescent="0.35">
      <c r="B118" s="258"/>
      <c r="C118" s="258"/>
      <c r="D118" s="258"/>
      <c r="E118" s="258"/>
      <c r="F118" s="258"/>
      <c r="G118" s="258"/>
      <c r="H118" s="258"/>
      <c r="I118" s="258"/>
      <c r="J118" s="258"/>
      <c r="K118" s="258"/>
      <c r="L118" s="258"/>
      <c r="M118" s="258"/>
      <c r="N118" s="258"/>
      <c r="O118" s="258"/>
    </row>
    <row r="119" spans="2:15" s="103" customFormat="1" x14ac:dyDescent="0.35">
      <c r="B119" s="258"/>
      <c r="C119" s="258"/>
      <c r="D119" s="258"/>
      <c r="E119" s="258"/>
      <c r="F119" s="258"/>
      <c r="G119" s="258"/>
      <c r="H119" s="258"/>
      <c r="I119" s="258"/>
      <c r="J119" s="258"/>
      <c r="K119" s="258"/>
      <c r="L119" s="258"/>
      <c r="M119" s="258"/>
      <c r="N119" s="258"/>
      <c r="O119" s="258"/>
    </row>
    <row r="120" spans="2:15" s="103" customFormat="1" x14ac:dyDescent="0.35">
      <c r="B120" s="258"/>
      <c r="C120" s="258"/>
      <c r="D120" s="258"/>
      <c r="E120" s="258"/>
      <c r="F120" s="258"/>
      <c r="G120" s="258"/>
      <c r="H120" s="258"/>
      <c r="I120" s="258"/>
      <c r="J120" s="258"/>
      <c r="K120" s="258"/>
      <c r="L120" s="258"/>
      <c r="M120" s="258"/>
      <c r="N120" s="258"/>
      <c r="O120" s="258"/>
    </row>
    <row r="121" spans="2:15" s="103" customFormat="1" x14ac:dyDescent="0.35">
      <c r="B121" s="258"/>
      <c r="C121" s="258"/>
      <c r="D121" s="258"/>
      <c r="E121" s="258"/>
      <c r="F121" s="258"/>
      <c r="G121" s="258"/>
      <c r="H121" s="258"/>
      <c r="I121" s="258"/>
      <c r="J121" s="258"/>
      <c r="K121" s="258"/>
      <c r="L121" s="258"/>
      <c r="M121" s="258"/>
      <c r="N121" s="258"/>
      <c r="O121" s="258"/>
    </row>
    <row r="122" spans="2:15" s="103" customFormat="1" x14ac:dyDescent="0.35">
      <c r="B122" s="258"/>
      <c r="C122" s="258"/>
      <c r="D122" s="258"/>
      <c r="E122" s="258"/>
      <c r="F122" s="258"/>
      <c r="G122" s="258"/>
      <c r="H122" s="258"/>
      <c r="I122" s="258"/>
      <c r="J122" s="258"/>
      <c r="K122" s="258"/>
      <c r="L122" s="258"/>
      <c r="M122" s="258"/>
      <c r="N122" s="258"/>
      <c r="O122" s="258"/>
    </row>
    <row r="123" spans="2:15" s="103" customFormat="1" x14ac:dyDescent="0.35">
      <c r="B123" s="258"/>
      <c r="C123" s="258"/>
      <c r="D123" s="258"/>
      <c r="E123" s="258"/>
      <c r="F123" s="258"/>
      <c r="G123" s="258"/>
      <c r="H123" s="258"/>
      <c r="I123" s="258"/>
      <c r="J123" s="258"/>
      <c r="K123" s="258"/>
      <c r="L123" s="258"/>
      <c r="M123" s="258"/>
      <c r="N123" s="258"/>
      <c r="O123" s="258"/>
    </row>
    <row r="124" spans="2:15" s="103" customFormat="1" x14ac:dyDescent="0.35">
      <c r="B124" s="258"/>
      <c r="C124" s="258"/>
      <c r="D124" s="258"/>
      <c r="E124" s="258"/>
      <c r="F124" s="258"/>
      <c r="G124" s="258"/>
      <c r="H124" s="258"/>
      <c r="I124" s="258"/>
      <c r="J124" s="258"/>
      <c r="K124" s="258"/>
      <c r="L124" s="258"/>
      <c r="M124" s="258"/>
      <c r="N124" s="258"/>
      <c r="O124" s="258"/>
    </row>
    <row r="125" spans="2:15" s="103" customFormat="1" x14ac:dyDescent="0.35">
      <c r="B125" s="258"/>
      <c r="C125" s="258"/>
      <c r="D125" s="258"/>
      <c r="E125" s="258"/>
      <c r="F125" s="258"/>
      <c r="G125" s="258"/>
      <c r="H125" s="258"/>
      <c r="I125" s="258"/>
      <c r="J125" s="258"/>
      <c r="K125" s="258"/>
      <c r="L125" s="258"/>
      <c r="M125" s="258"/>
      <c r="N125" s="258"/>
      <c r="O125" s="258"/>
    </row>
    <row r="126" spans="2:15" s="103" customFormat="1" x14ac:dyDescent="0.35">
      <c r="B126" s="258"/>
      <c r="C126" s="258"/>
      <c r="D126" s="258"/>
      <c r="E126" s="258"/>
      <c r="F126" s="258"/>
      <c r="G126" s="258"/>
      <c r="H126" s="258"/>
      <c r="I126" s="258"/>
      <c r="J126" s="258"/>
      <c r="K126" s="258"/>
      <c r="L126" s="258"/>
      <c r="M126" s="258"/>
      <c r="N126" s="258"/>
      <c r="O126" s="258"/>
    </row>
    <row r="127" spans="2:15" s="103" customFormat="1" x14ac:dyDescent="0.35">
      <c r="B127" s="258"/>
      <c r="C127" s="258"/>
      <c r="D127" s="258"/>
      <c r="E127" s="258"/>
      <c r="F127" s="258"/>
      <c r="G127" s="258"/>
      <c r="H127" s="258"/>
      <c r="I127" s="258"/>
      <c r="J127" s="258"/>
      <c r="K127" s="258"/>
      <c r="L127" s="258"/>
      <c r="M127" s="258"/>
      <c r="N127" s="258"/>
      <c r="O127" s="258"/>
    </row>
    <row r="128" spans="2:15" s="103" customFormat="1" x14ac:dyDescent="0.35">
      <c r="B128" s="258"/>
      <c r="C128" s="258"/>
      <c r="D128" s="258"/>
      <c r="E128" s="258"/>
      <c r="F128" s="258"/>
      <c r="G128" s="258"/>
      <c r="H128" s="258"/>
      <c r="I128" s="258"/>
      <c r="J128" s="258"/>
      <c r="K128" s="258"/>
      <c r="L128" s="258"/>
      <c r="M128" s="258"/>
      <c r="N128" s="258"/>
      <c r="O128" s="258"/>
    </row>
    <row r="129" spans="2:15" s="103" customFormat="1" x14ac:dyDescent="0.35">
      <c r="B129" s="258"/>
      <c r="C129" s="258"/>
      <c r="D129" s="258"/>
      <c r="E129" s="258"/>
      <c r="F129" s="258"/>
      <c r="G129" s="258"/>
      <c r="H129" s="258"/>
      <c r="I129" s="258"/>
      <c r="J129" s="258"/>
      <c r="K129" s="258"/>
      <c r="L129" s="258"/>
      <c r="M129" s="258"/>
      <c r="N129" s="258"/>
      <c r="O129" s="258"/>
    </row>
    <row r="130" spans="2:15" s="103" customFormat="1" x14ac:dyDescent="0.35">
      <c r="B130" s="258"/>
      <c r="C130" s="258"/>
      <c r="D130" s="258"/>
      <c r="E130" s="258"/>
      <c r="F130" s="258"/>
      <c r="G130" s="258"/>
      <c r="H130" s="258"/>
      <c r="I130" s="258"/>
      <c r="J130" s="258"/>
      <c r="K130" s="258"/>
      <c r="L130" s="258"/>
      <c r="M130" s="258"/>
      <c r="N130" s="258"/>
      <c r="O130" s="258"/>
    </row>
    <row r="131" spans="2:15" s="103" customFormat="1" x14ac:dyDescent="0.35">
      <c r="B131" s="258"/>
      <c r="C131" s="258"/>
      <c r="D131" s="258"/>
      <c r="E131" s="258"/>
      <c r="F131" s="258"/>
      <c r="G131" s="258"/>
      <c r="H131" s="258"/>
      <c r="I131" s="258"/>
      <c r="J131" s="258"/>
      <c r="K131" s="258"/>
      <c r="L131" s="258"/>
      <c r="M131" s="258"/>
      <c r="N131" s="258"/>
      <c r="O131" s="258"/>
    </row>
    <row r="132" spans="2:15" s="103" customFormat="1" x14ac:dyDescent="0.35">
      <c r="B132" s="258"/>
      <c r="C132" s="258"/>
      <c r="D132" s="258"/>
      <c r="E132" s="258"/>
      <c r="F132" s="258"/>
      <c r="G132" s="258"/>
      <c r="H132" s="258"/>
      <c r="I132" s="258"/>
      <c r="J132" s="258"/>
      <c r="K132" s="258"/>
      <c r="L132" s="258"/>
      <c r="M132" s="258"/>
      <c r="N132" s="258"/>
      <c r="O132" s="258"/>
    </row>
    <row r="133" spans="2:15" s="103" customFormat="1" x14ac:dyDescent="0.35">
      <c r="B133" s="258"/>
      <c r="C133" s="258"/>
      <c r="D133" s="258"/>
      <c r="E133" s="258"/>
      <c r="F133" s="258"/>
      <c r="G133" s="258"/>
      <c r="H133" s="258"/>
      <c r="I133" s="258"/>
      <c r="J133" s="258"/>
      <c r="K133" s="258"/>
      <c r="L133" s="258"/>
      <c r="M133" s="258"/>
      <c r="N133" s="258"/>
      <c r="O133" s="258"/>
    </row>
    <row r="134" spans="2:15" s="103" customFormat="1" x14ac:dyDescent="0.35">
      <c r="B134" s="258"/>
      <c r="C134" s="258"/>
      <c r="D134" s="258"/>
      <c r="E134" s="258"/>
      <c r="F134" s="258"/>
      <c r="G134" s="258"/>
      <c r="H134" s="258"/>
      <c r="I134" s="258"/>
      <c r="J134" s="258"/>
      <c r="K134" s="258"/>
      <c r="L134" s="258"/>
      <c r="M134" s="258"/>
      <c r="N134" s="258"/>
      <c r="O134" s="258"/>
    </row>
    <row r="135" spans="2:15" s="103" customFormat="1" x14ac:dyDescent="0.35">
      <c r="B135" s="258"/>
      <c r="C135" s="258"/>
      <c r="D135" s="258"/>
      <c r="E135" s="258"/>
      <c r="F135" s="258"/>
      <c r="G135" s="258"/>
      <c r="H135" s="258"/>
      <c r="I135" s="258"/>
      <c r="J135" s="258"/>
      <c r="K135" s="258"/>
      <c r="L135" s="258"/>
      <c r="M135" s="258"/>
      <c r="N135" s="258"/>
      <c r="O135" s="258"/>
    </row>
    <row r="136" spans="2:15" s="103" customFormat="1" x14ac:dyDescent="0.35">
      <c r="B136" s="258"/>
      <c r="C136" s="258"/>
      <c r="D136" s="258"/>
      <c r="E136" s="258"/>
      <c r="F136" s="258"/>
      <c r="G136" s="258"/>
      <c r="H136" s="258"/>
      <c r="I136" s="258"/>
      <c r="J136" s="258"/>
      <c r="K136" s="258"/>
      <c r="L136" s="258"/>
      <c r="M136" s="258"/>
      <c r="N136" s="258"/>
      <c r="O136" s="258"/>
    </row>
    <row r="137" spans="2:15" s="103" customFormat="1" x14ac:dyDescent="0.35">
      <c r="B137" s="258"/>
      <c r="C137" s="258"/>
      <c r="D137" s="258"/>
      <c r="E137" s="258"/>
      <c r="F137" s="258"/>
      <c r="G137" s="258"/>
      <c r="H137" s="258"/>
      <c r="I137" s="258"/>
      <c r="J137" s="258"/>
      <c r="K137" s="258"/>
      <c r="L137" s="258"/>
      <c r="M137" s="258"/>
      <c r="N137" s="258"/>
      <c r="O137" s="258"/>
    </row>
    <row r="138" spans="2:15" s="103" customFormat="1" x14ac:dyDescent="0.35">
      <c r="B138" s="258"/>
      <c r="C138" s="258"/>
      <c r="D138" s="258"/>
      <c r="E138" s="258"/>
      <c r="F138" s="258"/>
      <c r="G138" s="258"/>
      <c r="H138" s="258"/>
      <c r="I138" s="258"/>
      <c r="J138" s="258"/>
      <c r="K138" s="258"/>
      <c r="L138" s="258"/>
      <c r="M138" s="258"/>
      <c r="N138" s="258"/>
      <c r="O138" s="258"/>
    </row>
    <row r="139" spans="2:15" s="103" customFormat="1" x14ac:dyDescent="0.35">
      <c r="B139" s="258"/>
      <c r="C139" s="258"/>
      <c r="D139" s="258"/>
      <c r="E139" s="258"/>
      <c r="F139" s="258"/>
      <c r="G139" s="258"/>
      <c r="H139" s="258"/>
      <c r="I139" s="258"/>
      <c r="J139" s="258"/>
      <c r="K139" s="258"/>
      <c r="L139" s="258"/>
      <c r="M139" s="258"/>
      <c r="N139" s="258"/>
      <c r="O139" s="258"/>
    </row>
    <row r="140" spans="2:15" s="103" customFormat="1" x14ac:dyDescent="0.35">
      <c r="B140" s="258"/>
      <c r="C140" s="258"/>
      <c r="D140" s="258"/>
      <c r="E140" s="258"/>
      <c r="F140" s="258"/>
      <c r="G140" s="258"/>
      <c r="H140" s="258"/>
      <c r="I140" s="258"/>
      <c r="J140" s="258"/>
      <c r="K140" s="258"/>
      <c r="L140" s="258"/>
      <c r="M140" s="258"/>
      <c r="N140" s="258"/>
      <c r="O140" s="258"/>
    </row>
    <row r="141" spans="2:15" s="103" customFormat="1" x14ac:dyDescent="0.35">
      <c r="B141" s="258"/>
      <c r="C141" s="258"/>
      <c r="D141" s="258"/>
      <c r="E141" s="258"/>
      <c r="F141" s="258"/>
      <c r="G141" s="258"/>
      <c r="H141" s="258"/>
      <c r="I141" s="258"/>
      <c r="J141" s="258"/>
      <c r="K141" s="258"/>
      <c r="L141" s="258"/>
      <c r="M141" s="258"/>
      <c r="N141" s="258"/>
      <c r="O141" s="258"/>
    </row>
    <row r="142" spans="2:15" s="103" customFormat="1" x14ac:dyDescent="0.35">
      <c r="B142" s="258"/>
      <c r="C142" s="258"/>
      <c r="D142" s="258"/>
      <c r="E142" s="258"/>
      <c r="F142" s="258"/>
      <c r="G142" s="258"/>
      <c r="H142" s="258"/>
      <c r="I142" s="258"/>
      <c r="J142" s="258"/>
      <c r="K142" s="258"/>
      <c r="L142" s="258"/>
      <c r="M142" s="258"/>
      <c r="N142" s="258"/>
      <c r="O142" s="258"/>
    </row>
    <row r="143" spans="2:15" s="103" customFormat="1" x14ac:dyDescent="0.35">
      <c r="B143" s="258"/>
      <c r="C143" s="258"/>
      <c r="D143" s="258"/>
      <c r="E143" s="258"/>
      <c r="F143" s="258"/>
      <c r="G143" s="258"/>
      <c r="H143" s="258"/>
      <c r="I143" s="258"/>
      <c r="J143" s="258"/>
      <c r="K143" s="258"/>
      <c r="L143" s="258"/>
      <c r="M143" s="258"/>
      <c r="N143" s="258"/>
      <c r="O143" s="258"/>
    </row>
    <row r="144" spans="2:15" s="103" customFormat="1" x14ac:dyDescent="0.35">
      <c r="B144" s="258"/>
      <c r="C144" s="258"/>
      <c r="D144" s="258"/>
      <c r="E144" s="258"/>
      <c r="F144" s="258"/>
      <c r="G144" s="258"/>
      <c r="H144" s="258"/>
      <c r="I144" s="258"/>
      <c r="J144" s="258"/>
      <c r="K144" s="258"/>
      <c r="L144" s="258"/>
      <c r="M144" s="258"/>
      <c r="N144" s="258"/>
      <c r="O144" s="258"/>
    </row>
    <row r="145" spans="2:15" s="103" customFormat="1" x14ac:dyDescent="0.35">
      <c r="B145" s="258"/>
      <c r="C145" s="258"/>
      <c r="D145" s="258"/>
      <c r="E145" s="258"/>
      <c r="F145" s="258"/>
      <c r="G145" s="258"/>
      <c r="H145" s="258"/>
      <c r="I145" s="258"/>
      <c r="J145" s="258"/>
      <c r="K145" s="258"/>
      <c r="L145" s="258"/>
      <c r="M145" s="258"/>
      <c r="N145" s="258"/>
      <c r="O145" s="258"/>
    </row>
    <row r="146" spans="2:15" s="103" customFormat="1" x14ac:dyDescent="0.35">
      <c r="B146" s="258"/>
      <c r="C146" s="258"/>
      <c r="D146" s="258"/>
      <c r="E146" s="258"/>
      <c r="F146" s="258"/>
      <c r="G146" s="258"/>
      <c r="H146" s="258"/>
      <c r="I146" s="258"/>
      <c r="J146" s="258"/>
      <c r="K146" s="258"/>
      <c r="L146" s="258"/>
      <c r="M146" s="258"/>
      <c r="N146" s="258"/>
      <c r="O146" s="258"/>
    </row>
    <row r="147" spans="2:15" s="103" customFormat="1" x14ac:dyDescent="0.35">
      <c r="B147" s="258"/>
      <c r="C147" s="258"/>
      <c r="D147" s="258"/>
      <c r="E147" s="258"/>
      <c r="F147" s="258"/>
      <c r="G147" s="258"/>
      <c r="H147" s="258"/>
      <c r="I147" s="258"/>
      <c r="J147" s="258"/>
      <c r="K147" s="258"/>
      <c r="L147" s="258"/>
      <c r="M147" s="258"/>
      <c r="N147" s="258"/>
      <c r="O147" s="258"/>
    </row>
    <row r="148" spans="2:15" s="103" customFormat="1" x14ac:dyDescent="0.35">
      <c r="B148" s="258"/>
      <c r="C148" s="258"/>
      <c r="D148" s="258"/>
      <c r="E148" s="258"/>
      <c r="F148" s="258"/>
      <c r="G148" s="258"/>
      <c r="H148" s="258"/>
      <c r="I148" s="258"/>
      <c r="J148" s="258"/>
      <c r="K148" s="258"/>
      <c r="L148" s="258"/>
      <c r="M148" s="258"/>
      <c r="N148" s="258"/>
      <c r="O148" s="258"/>
    </row>
    <row r="149" spans="2:15" s="103" customFormat="1" x14ac:dyDescent="0.35">
      <c r="B149" s="258"/>
      <c r="C149" s="258"/>
      <c r="D149" s="258"/>
      <c r="E149" s="258"/>
      <c r="F149" s="258"/>
      <c r="G149" s="258"/>
      <c r="H149" s="258"/>
      <c r="I149" s="258"/>
      <c r="J149" s="258"/>
      <c r="K149" s="258"/>
      <c r="L149" s="258"/>
      <c r="M149" s="258"/>
      <c r="N149" s="258"/>
      <c r="O149" s="258"/>
    </row>
    <row r="150" spans="2:15" s="103" customFormat="1" x14ac:dyDescent="0.35">
      <c r="B150" s="258"/>
      <c r="C150" s="258"/>
      <c r="D150" s="258"/>
      <c r="E150" s="258"/>
      <c r="F150" s="258"/>
      <c r="G150" s="258"/>
      <c r="H150" s="258"/>
      <c r="I150" s="258"/>
      <c r="J150" s="258"/>
      <c r="K150" s="258"/>
      <c r="L150" s="258"/>
      <c r="M150" s="258"/>
      <c r="N150" s="258"/>
      <c r="O150" s="258"/>
    </row>
    <row r="151" spans="2:15" s="103" customFormat="1" x14ac:dyDescent="0.35">
      <c r="B151" s="258"/>
      <c r="C151" s="258"/>
      <c r="D151" s="258"/>
      <c r="E151" s="258"/>
      <c r="F151" s="258"/>
      <c r="G151" s="258"/>
      <c r="H151" s="258"/>
      <c r="I151" s="258"/>
      <c r="J151" s="258"/>
      <c r="K151" s="258"/>
      <c r="L151" s="258"/>
      <c r="M151" s="258"/>
      <c r="N151" s="258"/>
      <c r="O151" s="258"/>
    </row>
    <row r="152" spans="2:15" s="103" customFormat="1" x14ac:dyDescent="0.35">
      <c r="B152" s="258"/>
      <c r="C152" s="258"/>
      <c r="D152" s="258"/>
      <c r="E152" s="258"/>
      <c r="F152" s="258"/>
      <c r="G152" s="258"/>
      <c r="H152" s="258"/>
      <c r="I152" s="258"/>
      <c r="J152" s="258"/>
      <c r="K152" s="258"/>
      <c r="L152" s="258"/>
      <c r="M152" s="258"/>
      <c r="N152" s="258"/>
      <c r="O152" s="258"/>
    </row>
    <row r="153" spans="2:15" s="103" customFormat="1" x14ac:dyDescent="0.35">
      <c r="B153" s="258"/>
      <c r="C153" s="258"/>
      <c r="D153" s="258"/>
      <c r="E153" s="258"/>
      <c r="F153" s="258"/>
      <c r="G153" s="258"/>
      <c r="H153" s="258"/>
      <c r="I153" s="258"/>
      <c r="J153" s="258"/>
      <c r="K153" s="258"/>
      <c r="L153" s="258"/>
      <c r="M153" s="258"/>
      <c r="N153" s="258"/>
      <c r="O153" s="258"/>
    </row>
    <row r="154" spans="2:15" s="103" customFormat="1" x14ac:dyDescent="0.35">
      <c r="B154" s="258"/>
      <c r="C154" s="258"/>
      <c r="D154" s="258"/>
      <c r="E154" s="258"/>
      <c r="F154" s="258"/>
      <c r="G154" s="258"/>
      <c r="H154" s="258"/>
      <c r="I154" s="258"/>
      <c r="J154" s="258"/>
      <c r="K154" s="258"/>
      <c r="L154" s="258"/>
      <c r="M154" s="258"/>
      <c r="N154" s="258"/>
      <c r="O154" s="258"/>
    </row>
    <row r="155" spans="2:15" s="103" customFormat="1" x14ac:dyDescent="0.35">
      <c r="B155" s="258"/>
      <c r="C155" s="258"/>
      <c r="D155" s="258"/>
      <c r="E155" s="258"/>
      <c r="F155" s="258"/>
      <c r="G155" s="258"/>
      <c r="H155" s="258"/>
      <c r="I155" s="258"/>
      <c r="J155" s="258"/>
      <c r="K155" s="258"/>
      <c r="L155" s="258"/>
      <c r="M155" s="258"/>
      <c r="N155" s="258"/>
      <c r="O155" s="258"/>
    </row>
    <row r="156" spans="2:15" s="103" customFormat="1" x14ac:dyDescent="0.35">
      <c r="B156" s="258"/>
      <c r="C156" s="258"/>
      <c r="D156" s="258"/>
      <c r="E156" s="258"/>
      <c r="F156" s="258"/>
      <c r="G156" s="258"/>
      <c r="H156" s="258"/>
      <c r="I156" s="258"/>
      <c r="J156" s="258"/>
      <c r="K156" s="258"/>
      <c r="L156" s="258"/>
      <c r="M156" s="258"/>
      <c r="N156" s="258"/>
      <c r="O156" s="258"/>
    </row>
    <row r="157" spans="2:15" s="103" customFormat="1" x14ac:dyDescent="0.35">
      <c r="B157" s="258"/>
      <c r="C157" s="258"/>
      <c r="D157" s="258"/>
      <c r="E157" s="258"/>
      <c r="F157" s="258"/>
      <c r="G157" s="258"/>
      <c r="H157" s="258"/>
      <c r="I157" s="258"/>
      <c r="J157" s="258"/>
      <c r="K157" s="258"/>
      <c r="L157" s="258"/>
      <c r="M157" s="258"/>
      <c r="N157" s="258"/>
      <c r="O157" s="258"/>
    </row>
    <row r="158" spans="2:15" s="103" customFormat="1" x14ac:dyDescent="0.35">
      <c r="B158" s="258"/>
      <c r="C158" s="258"/>
      <c r="D158" s="258"/>
      <c r="E158" s="258"/>
      <c r="F158" s="258"/>
      <c r="G158" s="258"/>
      <c r="H158" s="258"/>
      <c r="I158" s="258"/>
      <c r="J158" s="258"/>
      <c r="K158" s="258"/>
      <c r="L158" s="258"/>
      <c r="M158" s="258"/>
      <c r="N158" s="258"/>
      <c r="O158" s="258"/>
    </row>
    <row r="159" spans="2:15" s="103" customFormat="1" x14ac:dyDescent="0.35">
      <c r="B159" s="258"/>
      <c r="C159" s="258"/>
      <c r="D159" s="258"/>
      <c r="E159" s="258"/>
      <c r="F159" s="258"/>
      <c r="G159" s="258"/>
      <c r="H159" s="258"/>
      <c r="I159" s="258"/>
      <c r="J159" s="258"/>
      <c r="K159" s="258"/>
      <c r="L159" s="258"/>
      <c r="M159" s="258"/>
      <c r="N159" s="258"/>
      <c r="O159" s="258"/>
    </row>
    <row r="160" spans="2:15" s="103" customFormat="1" x14ac:dyDescent="0.35">
      <c r="B160" s="258"/>
      <c r="C160" s="258"/>
      <c r="D160" s="258"/>
      <c r="E160" s="258"/>
      <c r="F160" s="258"/>
      <c r="G160" s="258"/>
      <c r="H160" s="258"/>
      <c r="I160" s="258"/>
      <c r="J160" s="258"/>
      <c r="K160" s="258"/>
      <c r="L160" s="258"/>
      <c r="M160" s="258"/>
      <c r="N160" s="258"/>
      <c r="O160" s="258"/>
    </row>
    <row r="161" spans="2:15" s="103" customFormat="1" x14ac:dyDescent="0.35">
      <c r="B161" s="258"/>
      <c r="C161" s="258"/>
      <c r="D161" s="258"/>
      <c r="E161" s="258"/>
      <c r="F161" s="258"/>
      <c r="G161" s="258"/>
      <c r="H161" s="258"/>
      <c r="I161" s="258"/>
      <c r="J161" s="258"/>
      <c r="K161" s="258"/>
      <c r="L161" s="258"/>
      <c r="M161" s="258"/>
      <c r="N161" s="258"/>
      <c r="O161" s="258"/>
    </row>
    <row r="162" spans="2:15" s="103" customFormat="1" x14ac:dyDescent="0.35">
      <c r="B162" s="258"/>
      <c r="C162" s="258"/>
      <c r="D162" s="258"/>
      <c r="E162" s="258"/>
      <c r="F162" s="258"/>
      <c r="G162" s="258"/>
      <c r="H162" s="258"/>
      <c r="I162" s="258"/>
      <c r="J162" s="258"/>
      <c r="K162" s="258"/>
      <c r="L162" s="258"/>
      <c r="M162" s="258"/>
      <c r="N162" s="258"/>
      <c r="O162" s="258"/>
    </row>
    <row r="163" spans="2:15" s="103" customFormat="1" x14ac:dyDescent="0.35">
      <c r="B163" s="258"/>
      <c r="C163" s="258"/>
      <c r="D163" s="258"/>
      <c r="E163" s="258"/>
      <c r="F163" s="258"/>
      <c r="G163" s="258"/>
      <c r="H163" s="258"/>
      <c r="I163" s="258"/>
      <c r="J163" s="258"/>
      <c r="K163" s="258"/>
      <c r="L163" s="258"/>
      <c r="M163" s="258"/>
      <c r="N163" s="258"/>
      <c r="O163" s="258"/>
    </row>
    <row r="164" spans="2:15" s="103" customFormat="1" x14ac:dyDescent="0.35">
      <c r="B164" s="258"/>
      <c r="C164" s="258"/>
      <c r="D164" s="258"/>
      <c r="E164" s="258"/>
      <c r="F164" s="258"/>
      <c r="G164" s="258"/>
      <c r="H164" s="258"/>
      <c r="I164" s="258"/>
      <c r="J164" s="258"/>
      <c r="K164" s="258"/>
      <c r="L164" s="258"/>
      <c r="M164" s="258"/>
      <c r="N164" s="258"/>
      <c r="O164" s="258"/>
    </row>
    <row r="165" spans="2:15" s="103" customFormat="1" x14ac:dyDescent="0.35">
      <c r="B165" s="258"/>
      <c r="C165" s="258"/>
      <c r="D165" s="258"/>
      <c r="E165" s="258"/>
      <c r="F165" s="258"/>
      <c r="G165" s="258"/>
      <c r="H165" s="258"/>
      <c r="I165" s="258"/>
      <c r="J165" s="258"/>
      <c r="K165" s="258"/>
      <c r="L165" s="258"/>
      <c r="M165" s="258"/>
      <c r="N165" s="258"/>
      <c r="O165" s="258"/>
    </row>
    <row r="166" spans="2:15" s="103" customFormat="1" x14ac:dyDescent="0.35">
      <c r="B166" s="258"/>
      <c r="C166" s="258"/>
      <c r="D166" s="258"/>
      <c r="E166" s="258"/>
      <c r="F166" s="258"/>
      <c r="G166" s="258"/>
      <c r="H166" s="258"/>
      <c r="I166" s="258"/>
      <c r="J166" s="258"/>
      <c r="K166" s="258"/>
      <c r="L166" s="258"/>
      <c r="M166" s="258"/>
      <c r="N166" s="258"/>
      <c r="O166" s="258"/>
    </row>
    <row r="167" spans="2:15" s="103" customFormat="1" x14ac:dyDescent="0.35">
      <c r="B167" s="258"/>
      <c r="C167" s="258"/>
      <c r="D167" s="258"/>
      <c r="E167" s="258"/>
      <c r="F167" s="258"/>
      <c r="G167" s="258"/>
      <c r="H167" s="258"/>
      <c r="I167" s="258"/>
      <c r="J167" s="258"/>
      <c r="K167" s="258"/>
      <c r="L167" s="258"/>
      <c r="M167" s="258"/>
      <c r="N167" s="258"/>
      <c r="O167" s="258"/>
    </row>
    <row r="168" spans="2:15" s="103" customFormat="1" x14ac:dyDescent="0.35">
      <c r="B168" s="258"/>
      <c r="C168" s="258"/>
      <c r="D168" s="258"/>
      <c r="E168" s="258"/>
      <c r="F168" s="258"/>
      <c r="G168" s="258"/>
      <c r="H168" s="258"/>
      <c r="I168" s="258"/>
      <c r="J168" s="258"/>
      <c r="K168" s="258"/>
      <c r="L168" s="258"/>
      <c r="M168" s="258"/>
      <c r="N168" s="258"/>
      <c r="O168" s="258"/>
    </row>
    <row r="169" spans="2:15" s="103" customFormat="1" x14ac:dyDescent="0.35">
      <c r="B169" s="258"/>
      <c r="C169" s="258"/>
      <c r="D169" s="258"/>
      <c r="E169" s="258"/>
      <c r="F169" s="258"/>
      <c r="G169" s="258"/>
      <c r="H169" s="258"/>
      <c r="I169" s="258"/>
      <c r="J169" s="258"/>
      <c r="K169" s="258"/>
      <c r="L169" s="258"/>
      <c r="M169" s="258"/>
      <c r="N169" s="258"/>
      <c r="O169" s="258"/>
    </row>
    <row r="170" spans="2:15" s="103" customFormat="1" x14ac:dyDescent="0.35">
      <c r="B170" s="258"/>
      <c r="C170" s="258"/>
      <c r="D170" s="258"/>
      <c r="E170" s="258"/>
      <c r="F170" s="258"/>
      <c r="G170" s="258"/>
      <c r="H170" s="258"/>
      <c r="I170" s="258"/>
      <c r="J170" s="258"/>
      <c r="K170" s="258"/>
      <c r="L170" s="258"/>
      <c r="M170" s="258"/>
      <c r="N170" s="258"/>
      <c r="O170" s="258"/>
    </row>
    <row r="171" spans="2:15" s="103" customFormat="1" x14ac:dyDescent="0.35">
      <c r="B171" s="258"/>
      <c r="C171" s="258"/>
      <c r="D171" s="258"/>
      <c r="E171" s="258"/>
      <c r="F171" s="258"/>
      <c r="G171" s="258"/>
      <c r="H171" s="258"/>
      <c r="I171" s="258"/>
      <c r="J171" s="258"/>
      <c r="K171" s="258"/>
      <c r="L171" s="258"/>
      <c r="M171" s="258"/>
      <c r="N171" s="258"/>
      <c r="O171" s="258"/>
    </row>
    <row r="172" spans="2:15" s="103" customFormat="1" x14ac:dyDescent="0.35">
      <c r="B172" s="258"/>
      <c r="C172" s="258"/>
      <c r="D172" s="258"/>
      <c r="E172" s="258"/>
      <c r="F172" s="258"/>
      <c r="G172" s="258"/>
      <c r="H172" s="258"/>
      <c r="I172" s="258"/>
      <c r="J172" s="258"/>
      <c r="K172" s="258"/>
      <c r="L172" s="258"/>
      <c r="M172" s="258"/>
      <c r="N172" s="258"/>
      <c r="O172" s="258"/>
    </row>
    <row r="173" spans="2:15" s="103" customFormat="1" x14ac:dyDescent="0.35">
      <c r="B173" s="258"/>
      <c r="C173" s="258"/>
      <c r="D173" s="258"/>
      <c r="E173" s="258"/>
      <c r="F173" s="258"/>
      <c r="G173" s="258"/>
      <c r="H173" s="258"/>
      <c r="I173" s="258"/>
      <c r="J173" s="258"/>
      <c r="K173" s="258"/>
      <c r="L173" s="258"/>
      <c r="M173" s="258"/>
      <c r="N173" s="258"/>
      <c r="O173" s="258"/>
    </row>
    <row r="174" spans="2:15" s="103" customFormat="1" x14ac:dyDescent="0.35">
      <c r="B174" s="258"/>
      <c r="C174" s="258"/>
      <c r="D174" s="258"/>
      <c r="E174" s="258"/>
      <c r="F174" s="258"/>
      <c r="G174" s="258"/>
      <c r="H174" s="258"/>
      <c r="I174" s="258"/>
      <c r="J174" s="258"/>
      <c r="K174" s="258"/>
      <c r="L174" s="258"/>
      <c r="M174" s="258"/>
      <c r="N174" s="258"/>
      <c r="O174" s="258"/>
    </row>
    <row r="175" spans="2:15" s="103" customFormat="1" x14ac:dyDescent="0.35">
      <c r="B175" s="258"/>
      <c r="C175" s="258"/>
      <c r="D175" s="258"/>
      <c r="E175" s="258"/>
      <c r="F175" s="258"/>
      <c r="G175" s="258"/>
      <c r="H175" s="258"/>
      <c r="I175" s="258"/>
      <c r="J175" s="258"/>
      <c r="K175" s="258"/>
      <c r="L175" s="258"/>
      <c r="M175" s="258"/>
      <c r="N175" s="258"/>
      <c r="O175" s="258"/>
    </row>
    <row r="176" spans="2:15" s="103" customFormat="1" x14ac:dyDescent="0.35">
      <c r="B176" s="258"/>
      <c r="C176" s="258"/>
      <c r="D176" s="258"/>
      <c r="E176" s="258"/>
      <c r="F176" s="258"/>
      <c r="G176" s="258"/>
      <c r="H176" s="258"/>
      <c r="I176" s="258"/>
      <c r="J176" s="258"/>
      <c r="K176" s="258"/>
      <c r="L176" s="258"/>
      <c r="M176" s="258"/>
      <c r="N176" s="258"/>
      <c r="O176" s="258"/>
    </row>
    <row r="177" spans="2:15" s="103" customFormat="1" x14ac:dyDescent="0.35">
      <c r="B177" s="258"/>
      <c r="C177" s="258"/>
      <c r="D177" s="258"/>
      <c r="E177" s="258"/>
      <c r="F177" s="258"/>
      <c r="G177" s="258"/>
      <c r="H177" s="258"/>
      <c r="I177" s="258"/>
      <c r="J177" s="258"/>
      <c r="K177" s="258"/>
      <c r="L177" s="258"/>
      <c r="M177" s="258"/>
      <c r="N177" s="258"/>
      <c r="O177" s="258"/>
    </row>
    <row r="178" spans="2:15" s="103" customFormat="1" x14ac:dyDescent="0.35">
      <c r="B178" s="258"/>
      <c r="C178" s="258"/>
      <c r="D178" s="258"/>
      <c r="E178" s="258"/>
      <c r="F178" s="258"/>
      <c r="G178" s="258"/>
      <c r="H178" s="258"/>
      <c r="I178" s="258"/>
      <c r="J178" s="258"/>
      <c r="K178" s="258"/>
      <c r="L178" s="258"/>
      <c r="M178" s="258"/>
      <c r="N178" s="258"/>
      <c r="O178" s="258"/>
    </row>
    <row r="179" spans="2:15" s="103" customFormat="1" x14ac:dyDescent="0.35">
      <c r="B179" s="258"/>
      <c r="C179" s="258"/>
      <c r="D179" s="258"/>
      <c r="E179" s="258"/>
      <c r="F179" s="258"/>
      <c r="G179" s="258"/>
      <c r="H179" s="258"/>
      <c r="I179" s="258"/>
      <c r="J179" s="258"/>
      <c r="K179" s="258"/>
      <c r="L179" s="258"/>
      <c r="M179" s="258"/>
      <c r="N179" s="258"/>
      <c r="O179" s="258"/>
    </row>
    <row r="180" spans="2:15" s="103" customFormat="1" x14ac:dyDescent="0.35">
      <c r="B180" s="258"/>
      <c r="C180" s="258"/>
      <c r="D180" s="258"/>
      <c r="E180" s="258"/>
      <c r="F180" s="258"/>
      <c r="G180" s="258"/>
      <c r="H180" s="258"/>
      <c r="I180" s="258"/>
      <c r="J180" s="258"/>
      <c r="K180" s="258"/>
      <c r="L180" s="258"/>
      <c r="M180" s="258"/>
      <c r="N180" s="258"/>
      <c r="O180" s="258"/>
    </row>
    <row r="181" spans="2:15" s="103" customFormat="1" x14ac:dyDescent="0.35">
      <c r="B181" s="258"/>
      <c r="C181" s="258"/>
      <c r="D181" s="258"/>
      <c r="E181" s="258"/>
      <c r="F181" s="258"/>
      <c r="G181" s="258"/>
      <c r="H181" s="258"/>
      <c r="I181" s="258"/>
      <c r="J181" s="258"/>
      <c r="K181" s="258"/>
      <c r="L181" s="258"/>
      <c r="M181" s="258"/>
      <c r="N181" s="258"/>
      <c r="O181" s="258"/>
    </row>
    <row r="182" spans="2:15" s="103" customFormat="1" x14ac:dyDescent="0.35">
      <c r="B182" s="258"/>
      <c r="C182" s="258"/>
      <c r="D182" s="258"/>
      <c r="E182" s="258"/>
      <c r="F182" s="258"/>
      <c r="G182" s="258"/>
      <c r="H182" s="258"/>
      <c r="I182" s="258"/>
      <c r="J182" s="258"/>
      <c r="K182" s="258"/>
      <c r="L182" s="258"/>
      <c r="M182" s="258"/>
      <c r="N182" s="258"/>
      <c r="O182" s="258"/>
    </row>
    <row r="183" spans="2:15" s="103" customFormat="1" x14ac:dyDescent="0.35">
      <c r="B183" s="258"/>
      <c r="C183" s="258"/>
      <c r="D183" s="258"/>
      <c r="E183" s="258"/>
      <c r="F183" s="258"/>
      <c r="G183" s="258"/>
      <c r="H183" s="258"/>
      <c r="I183" s="258"/>
      <c r="J183" s="258"/>
      <c r="K183" s="258"/>
      <c r="L183" s="258"/>
      <c r="M183" s="258"/>
      <c r="N183" s="258"/>
      <c r="O183" s="258"/>
    </row>
    <row r="184" spans="2:15" s="103" customFormat="1" x14ac:dyDescent="0.35">
      <c r="B184" s="258"/>
      <c r="C184" s="258"/>
      <c r="D184" s="258"/>
      <c r="E184" s="258"/>
      <c r="F184" s="258"/>
      <c r="G184" s="258"/>
      <c r="H184" s="258"/>
      <c r="I184" s="258"/>
      <c r="J184" s="258"/>
      <c r="K184" s="258"/>
      <c r="L184" s="258"/>
      <c r="M184" s="258"/>
      <c r="N184" s="258"/>
      <c r="O184" s="258"/>
    </row>
    <row r="185" spans="2:15" s="103" customFormat="1" x14ac:dyDescent="0.35">
      <c r="B185" s="258"/>
      <c r="C185" s="258"/>
      <c r="D185" s="258"/>
      <c r="E185" s="258"/>
      <c r="F185" s="258"/>
      <c r="G185" s="258"/>
      <c r="H185" s="258"/>
      <c r="I185" s="258"/>
      <c r="J185" s="258"/>
      <c r="K185" s="258"/>
      <c r="L185" s="258"/>
      <c r="M185" s="258"/>
      <c r="N185" s="258"/>
      <c r="O185" s="258"/>
    </row>
    <row r="186" spans="2:15" s="103" customFormat="1" x14ac:dyDescent="0.35">
      <c r="B186" s="258"/>
      <c r="C186" s="258"/>
      <c r="D186" s="258"/>
      <c r="E186" s="258"/>
      <c r="F186" s="258"/>
      <c r="G186" s="258"/>
      <c r="H186" s="258"/>
      <c r="I186" s="258"/>
      <c r="J186" s="258"/>
      <c r="K186" s="258"/>
      <c r="L186" s="258"/>
      <c r="M186" s="258"/>
      <c r="N186" s="258"/>
      <c r="O186" s="258"/>
    </row>
    <row r="187" spans="2:15" s="103" customFormat="1" x14ac:dyDescent="0.35">
      <c r="B187" s="258"/>
      <c r="C187" s="258"/>
      <c r="D187" s="258"/>
      <c r="E187" s="258"/>
      <c r="F187" s="258"/>
      <c r="G187" s="258"/>
      <c r="H187" s="258"/>
      <c r="I187" s="258"/>
      <c r="J187" s="258"/>
      <c r="K187" s="258"/>
      <c r="L187" s="258"/>
      <c r="M187" s="258"/>
      <c r="N187" s="258"/>
      <c r="O187" s="258"/>
    </row>
    <row r="188" spans="2:15" s="103" customFormat="1" x14ac:dyDescent="0.35">
      <c r="B188" s="258"/>
      <c r="C188" s="258"/>
      <c r="D188" s="258"/>
      <c r="E188" s="258"/>
      <c r="F188" s="258"/>
      <c r="G188" s="258"/>
      <c r="H188" s="258"/>
      <c r="I188" s="258"/>
      <c r="J188" s="258"/>
      <c r="K188" s="258"/>
      <c r="L188" s="258"/>
      <c r="M188" s="258"/>
      <c r="N188" s="258"/>
      <c r="O188" s="258"/>
    </row>
    <row r="189" spans="2:15" s="103" customFormat="1" x14ac:dyDescent="0.35">
      <c r="B189" s="258"/>
      <c r="C189" s="258"/>
      <c r="D189" s="258"/>
      <c r="E189" s="258"/>
      <c r="F189" s="258"/>
      <c r="G189" s="258"/>
      <c r="H189" s="258"/>
      <c r="I189" s="258"/>
      <c r="J189" s="258"/>
      <c r="K189" s="258"/>
      <c r="L189" s="258"/>
      <c r="M189" s="258"/>
      <c r="N189" s="258"/>
      <c r="O189" s="258"/>
    </row>
    <row r="190" spans="2:15" s="103" customFormat="1" x14ac:dyDescent="0.35">
      <c r="B190" s="258"/>
      <c r="C190" s="258"/>
      <c r="D190" s="258"/>
      <c r="E190" s="258"/>
      <c r="F190" s="258"/>
      <c r="G190" s="258"/>
      <c r="H190" s="258"/>
      <c r="I190" s="258"/>
      <c r="J190" s="258"/>
      <c r="K190" s="258"/>
      <c r="L190" s="258"/>
      <c r="M190" s="258"/>
      <c r="N190" s="258"/>
      <c r="O190" s="258"/>
    </row>
    <row r="191" spans="2:15" s="103" customFormat="1" x14ac:dyDescent="0.35">
      <c r="B191" s="258"/>
      <c r="C191" s="258"/>
      <c r="D191" s="258"/>
      <c r="E191" s="258"/>
      <c r="F191" s="258"/>
      <c r="G191" s="258"/>
      <c r="H191" s="258"/>
      <c r="I191" s="258"/>
      <c r="J191" s="258"/>
      <c r="K191" s="258"/>
      <c r="L191" s="258"/>
      <c r="M191" s="258"/>
      <c r="N191" s="258"/>
      <c r="O191" s="258"/>
    </row>
    <row r="192" spans="2:15" s="103" customFormat="1" x14ac:dyDescent="0.35">
      <c r="B192" s="258"/>
      <c r="C192" s="258"/>
      <c r="D192" s="258"/>
      <c r="E192" s="258"/>
      <c r="F192" s="258"/>
      <c r="G192" s="258"/>
      <c r="H192" s="258"/>
      <c r="I192" s="258"/>
      <c r="J192" s="258"/>
      <c r="K192" s="258"/>
      <c r="L192" s="258"/>
      <c r="M192" s="258"/>
      <c r="N192" s="258"/>
      <c r="O192" s="258"/>
    </row>
    <row r="193" spans="2:15" s="103" customFormat="1" x14ac:dyDescent="0.35">
      <c r="B193" s="258"/>
      <c r="C193" s="258"/>
      <c r="D193" s="258"/>
      <c r="E193" s="258"/>
      <c r="F193" s="258"/>
      <c r="G193" s="258"/>
      <c r="H193" s="258"/>
      <c r="I193" s="258"/>
      <c r="J193" s="258"/>
      <c r="K193" s="258"/>
      <c r="L193" s="258"/>
      <c r="M193" s="258"/>
      <c r="N193" s="258"/>
      <c r="O193" s="258"/>
    </row>
    <row r="194" spans="2:15" s="103" customFormat="1" x14ac:dyDescent="0.35">
      <c r="B194" s="258"/>
      <c r="C194" s="258"/>
      <c r="D194" s="258"/>
      <c r="E194" s="258"/>
      <c r="F194" s="258"/>
      <c r="G194" s="258"/>
      <c r="H194" s="258"/>
      <c r="I194" s="258"/>
      <c r="J194" s="258"/>
      <c r="K194" s="258"/>
      <c r="L194" s="258"/>
      <c r="M194" s="258"/>
      <c r="N194" s="258"/>
      <c r="O194" s="258"/>
    </row>
    <row r="195" spans="2:15" s="103" customFormat="1" x14ac:dyDescent="0.35">
      <c r="B195" s="258"/>
      <c r="C195" s="258"/>
      <c r="D195" s="258"/>
      <c r="E195" s="258"/>
      <c r="F195" s="258"/>
      <c r="G195" s="258"/>
      <c r="H195" s="258"/>
      <c r="I195" s="258"/>
      <c r="J195" s="258"/>
      <c r="K195" s="258"/>
      <c r="L195" s="258"/>
      <c r="M195" s="258"/>
      <c r="N195" s="258"/>
      <c r="O195" s="258"/>
    </row>
    <row r="196" spans="2:15" s="103" customFormat="1" x14ac:dyDescent="0.35">
      <c r="B196" s="258"/>
      <c r="C196" s="258"/>
      <c r="D196" s="258"/>
      <c r="E196" s="258"/>
      <c r="F196" s="258"/>
      <c r="G196" s="258"/>
      <c r="H196" s="258"/>
      <c r="I196" s="258"/>
      <c r="J196" s="258"/>
      <c r="K196" s="258"/>
      <c r="L196" s="258"/>
      <c r="M196" s="258"/>
      <c r="N196" s="258"/>
      <c r="O196" s="258"/>
    </row>
    <row r="197" spans="2:15" s="103" customFormat="1" x14ac:dyDescent="0.35">
      <c r="B197" s="258"/>
      <c r="C197" s="258"/>
      <c r="D197" s="258"/>
      <c r="E197" s="258"/>
      <c r="F197" s="258"/>
      <c r="G197" s="258"/>
      <c r="H197" s="258"/>
      <c r="I197" s="258"/>
      <c r="J197" s="258"/>
      <c r="K197" s="258"/>
      <c r="L197" s="258"/>
      <c r="M197" s="258"/>
      <c r="N197" s="258"/>
      <c r="O197" s="258"/>
    </row>
    <row r="198" spans="2:15" s="103" customFormat="1" x14ac:dyDescent="0.35">
      <c r="B198" s="258"/>
      <c r="C198" s="258"/>
      <c r="D198" s="258"/>
      <c r="E198" s="258"/>
      <c r="F198" s="258"/>
      <c r="G198" s="258"/>
      <c r="H198" s="258"/>
      <c r="I198" s="258"/>
      <c r="J198" s="258"/>
      <c r="K198" s="258"/>
      <c r="L198" s="258"/>
      <c r="M198" s="258"/>
      <c r="N198" s="258"/>
      <c r="O198" s="258"/>
    </row>
    <row r="199" spans="2:15" s="103" customFormat="1" x14ac:dyDescent="0.35">
      <c r="B199" s="258"/>
      <c r="C199" s="258"/>
      <c r="D199" s="258"/>
      <c r="E199" s="258"/>
      <c r="F199" s="258"/>
      <c r="G199" s="258"/>
      <c r="H199" s="258"/>
      <c r="I199" s="258"/>
      <c r="J199" s="258"/>
      <c r="K199" s="258"/>
      <c r="L199" s="258"/>
      <c r="M199" s="258"/>
      <c r="N199" s="258"/>
      <c r="O199" s="258"/>
    </row>
    <row r="200" spans="2:15" s="103" customFormat="1" x14ac:dyDescent="0.35">
      <c r="B200" s="258"/>
      <c r="C200" s="258"/>
      <c r="D200" s="258"/>
      <c r="E200" s="258"/>
      <c r="F200" s="258"/>
      <c r="G200" s="258"/>
      <c r="H200" s="258"/>
      <c r="I200" s="258"/>
      <c r="J200" s="258"/>
      <c r="K200" s="258"/>
      <c r="L200" s="258"/>
      <c r="M200" s="258"/>
      <c r="N200" s="258"/>
      <c r="O200" s="258"/>
    </row>
    <row r="201" spans="2:15" s="103" customFormat="1" x14ac:dyDescent="0.35">
      <c r="B201" s="258"/>
      <c r="C201" s="258"/>
      <c r="D201" s="258"/>
      <c r="E201" s="258"/>
      <c r="F201" s="258"/>
      <c r="G201" s="258"/>
      <c r="H201" s="258"/>
      <c r="I201" s="258"/>
      <c r="J201" s="258"/>
      <c r="K201" s="258"/>
      <c r="L201" s="258"/>
      <c r="M201" s="258"/>
      <c r="N201" s="258"/>
      <c r="O201" s="258"/>
    </row>
    <row r="202" spans="2:15" s="103" customFormat="1" x14ac:dyDescent="0.35">
      <c r="B202" s="258"/>
      <c r="C202" s="258"/>
      <c r="D202" s="258"/>
      <c r="E202" s="258"/>
      <c r="F202" s="258"/>
      <c r="G202" s="258"/>
      <c r="H202" s="258"/>
      <c r="I202" s="258"/>
      <c r="J202" s="258"/>
      <c r="K202" s="258"/>
      <c r="L202" s="258"/>
      <c r="M202" s="258"/>
      <c r="N202" s="258"/>
      <c r="O202" s="258"/>
    </row>
    <row r="203" spans="2:15" s="103" customFormat="1" x14ac:dyDescent="0.35">
      <c r="B203" s="258"/>
      <c r="C203" s="258"/>
      <c r="D203" s="258"/>
      <c r="E203" s="258"/>
      <c r="F203" s="258"/>
      <c r="G203" s="258"/>
      <c r="H203" s="258"/>
      <c r="I203" s="258"/>
      <c r="J203" s="258"/>
      <c r="K203" s="258"/>
      <c r="L203" s="258"/>
      <c r="M203" s="258"/>
      <c r="N203" s="258"/>
      <c r="O203" s="258"/>
    </row>
    <row r="204" spans="2:15" s="103" customFormat="1" x14ac:dyDescent="0.35">
      <c r="B204" s="258"/>
      <c r="C204" s="258"/>
      <c r="D204" s="258"/>
      <c r="E204" s="258"/>
      <c r="F204" s="258"/>
      <c r="G204" s="258"/>
      <c r="H204" s="258"/>
      <c r="I204" s="258"/>
      <c r="J204" s="258"/>
      <c r="K204" s="258"/>
      <c r="L204" s="258"/>
      <c r="M204" s="258"/>
      <c r="N204" s="258"/>
      <c r="O204" s="258"/>
    </row>
    <row r="205" spans="2:15" s="103" customFormat="1" x14ac:dyDescent="0.35">
      <c r="B205" s="258"/>
      <c r="C205" s="258"/>
      <c r="D205" s="258"/>
      <c r="E205" s="258"/>
      <c r="F205" s="258"/>
      <c r="G205" s="258"/>
      <c r="H205" s="258"/>
      <c r="I205" s="258"/>
      <c r="J205" s="258"/>
      <c r="K205" s="258"/>
      <c r="L205" s="258"/>
      <c r="M205" s="258"/>
      <c r="N205" s="258"/>
      <c r="O205" s="258"/>
    </row>
    <row r="206" spans="2:15" s="103" customFormat="1" x14ac:dyDescent="0.35">
      <c r="B206" s="258"/>
      <c r="C206" s="258"/>
      <c r="D206" s="258"/>
      <c r="E206" s="258"/>
      <c r="F206" s="258"/>
      <c r="G206" s="258"/>
      <c r="H206" s="258"/>
      <c r="I206" s="258"/>
      <c r="J206" s="258"/>
      <c r="K206" s="258"/>
      <c r="L206" s="258"/>
      <c r="M206" s="258"/>
      <c r="N206" s="258"/>
      <c r="O206" s="258"/>
    </row>
    <row r="207" spans="2:15" s="103" customFormat="1" x14ac:dyDescent="0.35">
      <c r="B207" s="258"/>
      <c r="C207" s="258"/>
      <c r="D207" s="258"/>
      <c r="E207" s="258"/>
      <c r="F207" s="258"/>
      <c r="G207" s="258"/>
      <c r="H207" s="258"/>
      <c r="I207" s="258"/>
      <c r="J207" s="258"/>
      <c r="K207" s="258"/>
      <c r="L207" s="258"/>
      <c r="M207" s="258"/>
      <c r="N207" s="258"/>
      <c r="O207" s="258"/>
    </row>
    <row r="208" spans="2:15" s="103" customFormat="1" x14ac:dyDescent="0.35">
      <c r="B208" s="258"/>
      <c r="C208" s="258"/>
      <c r="D208" s="258"/>
      <c r="E208" s="258"/>
      <c r="F208" s="258"/>
      <c r="G208" s="258"/>
      <c r="H208" s="258"/>
      <c r="I208" s="258"/>
      <c r="J208" s="258"/>
      <c r="K208" s="258"/>
      <c r="L208" s="258"/>
      <c r="M208" s="258"/>
      <c r="N208" s="258"/>
      <c r="O208" s="258"/>
    </row>
    <row r="209" spans="2:15" s="103" customFormat="1" x14ac:dyDescent="0.35">
      <c r="B209" s="258"/>
      <c r="C209" s="258"/>
      <c r="D209" s="258"/>
      <c r="E209" s="258"/>
      <c r="F209" s="258"/>
      <c r="G209" s="258"/>
      <c r="H209" s="258"/>
      <c r="I209" s="258"/>
      <c r="J209" s="258"/>
      <c r="K209" s="258"/>
      <c r="L209" s="258"/>
      <c r="M209" s="258"/>
      <c r="N209" s="258"/>
      <c r="O209" s="258"/>
    </row>
    <row r="210" spans="2:15" s="103" customFormat="1" x14ac:dyDescent="0.35">
      <c r="B210" s="258"/>
      <c r="C210" s="258"/>
      <c r="D210" s="258"/>
      <c r="E210" s="258"/>
      <c r="F210" s="258"/>
      <c r="G210" s="258"/>
      <c r="H210" s="258"/>
      <c r="I210" s="258"/>
      <c r="J210" s="258"/>
      <c r="K210" s="258"/>
      <c r="L210" s="258"/>
      <c r="M210" s="258"/>
      <c r="N210" s="258"/>
      <c r="O210" s="258"/>
    </row>
    <row r="211" spans="2:15" s="103" customFormat="1" x14ac:dyDescent="0.35">
      <c r="B211" s="258"/>
      <c r="C211" s="258"/>
      <c r="D211" s="258"/>
      <c r="E211" s="258"/>
      <c r="F211" s="258"/>
      <c r="G211" s="258"/>
      <c r="H211" s="258"/>
      <c r="I211" s="258"/>
      <c r="J211" s="258"/>
      <c r="K211" s="258"/>
      <c r="L211" s="258"/>
      <c r="M211" s="258"/>
      <c r="N211" s="258"/>
      <c r="O211" s="258"/>
    </row>
    <row r="212" spans="2:15" s="103" customFormat="1" x14ac:dyDescent="0.35">
      <c r="B212" s="258"/>
      <c r="C212" s="258"/>
      <c r="D212" s="258"/>
      <c r="E212" s="258"/>
      <c r="F212" s="258"/>
      <c r="G212" s="258"/>
      <c r="H212" s="258"/>
      <c r="I212" s="258"/>
      <c r="J212" s="258"/>
      <c r="K212" s="258"/>
      <c r="L212" s="258"/>
      <c r="M212" s="258"/>
      <c r="N212" s="258"/>
      <c r="O212" s="258"/>
    </row>
    <row r="213" spans="2:15" s="103" customFormat="1" x14ac:dyDescent="0.35">
      <c r="B213" s="258"/>
      <c r="C213" s="258"/>
      <c r="D213" s="258"/>
      <c r="E213" s="258"/>
      <c r="F213" s="258"/>
      <c r="G213" s="258"/>
      <c r="H213" s="258"/>
      <c r="I213" s="258"/>
      <c r="J213" s="258"/>
      <c r="K213" s="258"/>
      <c r="L213" s="258"/>
      <c r="M213" s="258"/>
      <c r="N213" s="258"/>
      <c r="O213" s="258"/>
    </row>
    <row r="214" spans="2:15" s="103" customFormat="1" x14ac:dyDescent="0.35">
      <c r="B214" s="258"/>
      <c r="C214" s="258"/>
      <c r="D214" s="258"/>
      <c r="E214" s="258"/>
      <c r="F214" s="258"/>
      <c r="G214" s="258"/>
      <c r="H214" s="258"/>
      <c r="I214" s="258"/>
      <c r="J214" s="258"/>
      <c r="K214" s="258"/>
      <c r="L214" s="258"/>
      <c r="M214" s="258"/>
      <c r="N214" s="258"/>
      <c r="O214" s="258"/>
    </row>
    <row r="215" spans="2:15" s="103" customFormat="1" x14ac:dyDescent="0.35">
      <c r="B215" s="258"/>
      <c r="C215" s="258"/>
      <c r="D215" s="258"/>
      <c r="E215" s="258"/>
      <c r="F215" s="258"/>
      <c r="G215" s="258"/>
      <c r="H215" s="258"/>
      <c r="I215" s="258"/>
      <c r="J215" s="258"/>
      <c r="K215" s="258"/>
      <c r="L215" s="258"/>
      <c r="M215" s="258"/>
      <c r="N215" s="258"/>
      <c r="O215" s="258"/>
    </row>
    <row r="216" spans="2:15" s="103" customFormat="1" x14ac:dyDescent="0.35">
      <c r="B216" s="258"/>
      <c r="C216" s="258"/>
      <c r="D216" s="258"/>
      <c r="E216" s="258"/>
      <c r="F216" s="258"/>
      <c r="G216" s="258"/>
      <c r="H216" s="258"/>
      <c r="I216" s="258"/>
      <c r="J216" s="258"/>
      <c r="K216" s="258"/>
      <c r="L216" s="258"/>
      <c r="M216" s="258"/>
      <c r="N216" s="258"/>
      <c r="O216" s="258"/>
    </row>
    <row r="217" spans="2:15" s="103" customFormat="1" x14ac:dyDescent="0.35">
      <c r="B217" s="258"/>
      <c r="C217" s="258"/>
      <c r="D217" s="258"/>
      <c r="E217" s="258"/>
      <c r="F217" s="258"/>
      <c r="G217" s="258"/>
      <c r="H217" s="258"/>
      <c r="I217" s="258"/>
      <c r="J217" s="258"/>
      <c r="K217" s="258"/>
      <c r="L217" s="258"/>
      <c r="M217" s="258"/>
      <c r="N217" s="258"/>
      <c r="O217" s="258"/>
    </row>
    <row r="218" spans="2:15" s="103" customFormat="1" x14ac:dyDescent="0.35">
      <c r="B218" s="258"/>
      <c r="C218" s="258"/>
      <c r="D218" s="258"/>
      <c r="E218" s="258"/>
      <c r="F218" s="258"/>
      <c r="G218" s="258"/>
      <c r="H218" s="258"/>
      <c r="I218" s="258"/>
      <c r="J218" s="258"/>
      <c r="K218" s="258"/>
      <c r="L218" s="258"/>
      <c r="M218" s="258"/>
      <c r="N218" s="258"/>
      <c r="O218" s="258"/>
    </row>
    <row r="219" spans="2:15" s="103" customFormat="1" x14ac:dyDescent="0.35">
      <c r="B219" s="258"/>
      <c r="C219" s="258"/>
      <c r="D219" s="258"/>
      <c r="E219" s="258"/>
      <c r="F219" s="258"/>
      <c r="G219" s="258"/>
      <c r="H219" s="258"/>
      <c r="I219" s="258"/>
      <c r="J219" s="258"/>
      <c r="K219" s="258"/>
      <c r="L219" s="258"/>
      <c r="M219" s="258"/>
      <c r="N219" s="258"/>
      <c r="O219" s="258"/>
    </row>
    <row r="220" spans="2:15" s="103" customFormat="1" x14ac:dyDescent="0.35">
      <c r="B220" s="258"/>
      <c r="C220" s="258"/>
      <c r="D220" s="258"/>
      <c r="E220" s="258"/>
      <c r="F220" s="258"/>
      <c r="G220" s="258"/>
      <c r="H220" s="258"/>
      <c r="I220" s="258"/>
      <c r="J220" s="258"/>
      <c r="K220" s="258"/>
      <c r="L220" s="258"/>
      <c r="M220" s="258"/>
      <c r="N220" s="258"/>
      <c r="O220" s="258"/>
    </row>
    <row r="221" spans="2:15" s="103" customFormat="1" x14ac:dyDescent="0.35">
      <c r="B221" s="258"/>
      <c r="C221" s="258"/>
      <c r="D221" s="258"/>
      <c r="E221" s="258"/>
      <c r="F221" s="258"/>
      <c r="G221" s="258"/>
      <c r="H221" s="258"/>
      <c r="I221" s="258"/>
      <c r="J221" s="258"/>
      <c r="K221" s="258"/>
      <c r="L221" s="258"/>
      <c r="M221" s="258"/>
      <c r="N221" s="258"/>
      <c r="O221" s="258"/>
    </row>
    <row r="222" spans="2:15" s="103" customFormat="1" x14ac:dyDescent="0.35">
      <c r="B222" s="258"/>
      <c r="C222" s="258"/>
      <c r="D222" s="258"/>
      <c r="E222" s="258"/>
      <c r="F222" s="258"/>
      <c r="G222" s="258"/>
      <c r="H222" s="258"/>
      <c r="I222" s="258"/>
      <c r="J222" s="258"/>
      <c r="K222" s="258"/>
      <c r="L222" s="258"/>
      <c r="M222" s="258"/>
      <c r="N222" s="258"/>
      <c r="O222" s="258"/>
    </row>
    <row r="223" spans="2:15" s="103" customFormat="1" x14ac:dyDescent="0.35">
      <c r="B223" s="258"/>
      <c r="C223" s="258"/>
      <c r="D223" s="258"/>
      <c r="E223" s="258"/>
      <c r="F223" s="258"/>
      <c r="G223" s="258"/>
      <c r="H223" s="258"/>
      <c r="I223" s="258"/>
      <c r="J223" s="258"/>
      <c r="K223" s="258"/>
      <c r="L223" s="258"/>
      <c r="M223" s="258"/>
      <c r="N223" s="258"/>
      <c r="O223" s="258"/>
    </row>
    <row r="224" spans="2:15" s="103" customFormat="1" x14ac:dyDescent="0.35">
      <c r="B224" s="258"/>
      <c r="C224" s="258"/>
      <c r="D224" s="258"/>
      <c r="E224" s="258"/>
      <c r="F224" s="258"/>
      <c r="G224" s="258"/>
      <c r="H224" s="258"/>
      <c r="I224" s="258"/>
      <c r="J224" s="258"/>
      <c r="K224" s="258"/>
      <c r="L224" s="258"/>
      <c r="M224" s="258"/>
      <c r="N224" s="258"/>
      <c r="O224" s="258"/>
    </row>
    <row r="225" spans="2:15" s="103" customFormat="1" x14ac:dyDescent="0.35">
      <c r="B225" s="258"/>
      <c r="C225" s="258"/>
      <c r="D225" s="258"/>
      <c r="E225" s="258"/>
      <c r="F225" s="258"/>
      <c r="G225" s="258"/>
      <c r="H225" s="258"/>
      <c r="I225" s="258"/>
      <c r="J225" s="258"/>
      <c r="K225" s="258"/>
      <c r="L225" s="258"/>
      <c r="M225" s="258"/>
      <c r="N225" s="258"/>
      <c r="O225" s="258"/>
    </row>
    <row r="226" spans="2:15" s="103" customFormat="1" x14ac:dyDescent="0.35">
      <c r="B226" s="258"/>
      <c r="C226" s="258"/>
      <c r="D226" s="258"/>
      <c r="E226" s="258"/>
      <c r="F226" s="258"/>
      <c r="G226" s="258"/>
      <c r="H226" s="258"/>
      <c r="I226" s="258"/>
      <c r="J226" s="258"/>
      <c r="K226" s="258"/>
      <c r="L226" s="258"/>
      <c r="M226" s="258"/>
      <c r="N226" s="258"/>
      <c r="O226" s="258"/>
    </row>
    <row r="227" spans="2:15" s="103" customFormat="1" x14ac:dyDescent="0.35">
      <c r="B227" s="258"/>
      <c r="C227" s="258"/>
      <c r="D227" s="258"/>
      <c r="E227" s="258"/>
      <c r="F227" s="258"/>
      <c r="G227" s="258"/>
      <c r="H227" s="258"/>
      <c r="I227" s="258"/>
      <c r="J227" s="258"/>
      <c r="K227" s="258"/>
      <c r="L227" s="258"/>
      <c r="M227" s="258"/>
      <c r="N227" s="258"/>
      <c r="O227" s="258"/>
    </row>
    <row r="228" spans="2:15" s="103" customFormat="1" x14ac:dyDescent="0.35">
      <c r="B228" s="258"/>
      <c r="C228" s="258"/>
      <c r="D228" s="258"/>
      <c r="E228" s="258"/>
      <c r="F228" s="258"/>
      <c r="G228" s="258"/>
      <c r="H228" s="258"/>
      <c r="I228" s="258"/>
      <c r="J228" s="258"/>
      <c r="K228" s="258"/>
      <c r="L228" s="258"/>
      <c r="M228" s="258"/>
      <c r="N228" s="258"/>
      <c r="O228" s="258"/>
    </row>
    <row r="229" spans="2:15" s="103" customFormat="1" x14ac:dyDescent="0.35">
      <c r="B229" s="258"/>
      <c r="C229" s="258"/>
      <c r="D229" s="258"/>
      <c r="E229" s="258"/>
      <c r="F229" s="258"/>
      <c r="G229" s="258"/>
      <c r="H229" s="258"/>
      <c r="I229" s="258"/>
      <c r="J229" s="258"/>
      <c r="K229" s="258"/>
      <c r="L229" s="258"/>
      <c r="M229" s="258"/>
      <c r="N229" s="258"/>
      <c r="O229" s="258"/>
    </row>
    <row r="230" spans="2:15" s="103" customFormat="1" x14ac:dyDescent="0.35">
      <c r="B230" s="258"/>
      <c r="C230" s="258"/>
      <c r="D230" s="258"/>
      <c r="E230" s="258"/>
      <c r="F230" s="258"/>
      <c r="G230" s="258"/>
      <c r="H230" s="258"/>
      <c r="I230" s="258"/>
      <c r="J230" s="258"/>
      <c r="K230" s="258"/>
      <c r="L230" s="258"/>
      <c r="M230" s="258"/>
      <c r="N230" s="258"/>
      <c r="O230" s="258"/>
    </row>
    <row r="231" spans="2:15" s="103" customFormat="1" x14ac:dyDescent="0.35">
      <c r="B231" s="258"/>
      <c r="C231" s="258"/>
      <c r="D231" s="258"/>
      <c r="E231" s="258"/>
      <c r="F231" s="258"/>
      <c r="G231" s="258"/>
      <c r="H231" s="258"/>
      <c r="I231" s="258"/>
      <c r="J231" s="258"/>
      <c r="K231" s="258"/>
      <c r="L231" s="258"/>
      <c r="M231" s="258"/>
      <c r="N231" s="258"/>
      <c r="O231" s="258"/>
    </row>
    <row r="232" spans="2:15" s="103" customFormat="1" x14ac:dyDescent="0.35">
      <c r="B232" s="258"/>
      <c r="C232" s="258"/>
      <c r="D232" s="258"/>
      <c r="E232" s="258"/>
      <c r="F232" s="258"/>
      <c r="G232" s="258"/>
      <c r="H232" s="258"/>
      <c r="I232" s="258"/>
      <c r="J232" s="258"/>
      <c r="K232" s="258"/>
      <c r="L232" s="258"/>
      <c r="M232" s="258"/>
      <c r="N232" s="258"/>
      <c r="O232" s="258"/>
    </row>
    <row r="233" spans="2:15" s="103" customFormat="1" x14ac:dyDescent="0.35">
      <c r="B233" s="258"/>
      <c r="C233" s="258"/>
      <c r="D233" s="258"/>
      <c r="E233" s="258"/>
      <c r="F233" s="258"/>
      <c r="G233" s="258"/>
      <c r="H233" s="258"/>
      <c r="I233" s="258"/>
      <c r="J233" s="258"/>
      <c r="K233" s="258"/>
      <c r="L233" s="258"/>
      <c r="M233" s="258"/>
      <c r="N233" s="258"/>
      <c r="O233" s="258"/>
    </row>
    <row r="234" spans="2:15" s="103" customFormat="1" x14ac:dyDescent="0.35">
      <c r="B234" s="258"/>
      <c r="C234" s="258"/>
      <c r="D234" s="258"/>
      <c r="E234" s="258"/>
      <c r="F234" s="258"/>
      <c r="G234" s="258"/>
      <c r="H234" s="258"/>
      <c r="I234" s="258"/>
      <c r="J234" s="258"/>
      <c r="K234" s="258"/>
      <c r="L234" s="258"/>
      <c r="M234" s="258"/>
      <c r="N234" s="258"/>
      <c r="O234" s="258"/>
    </row>
    <row r="235" spans="2:15" s="103" customFormat="1" x14ac:dyDescent="0.35">
      <c r="B235" s="258"/>
      <c r="C235" s="258"/>
      <c r="D235" s="258"/>
      <c r="E235" s="258"/>
      <c r="F235" s="258"/>
      <c r="G235" s="258"/>
      <c r="H235" s="258"/>
      <c r="I235" s="258"/>
      <c r="J235" s="258"/>
      <c r="K235" s="258"/>
      <c r="L235" s="258"/>
      <c r="M235" s="258"/>
      <c r="N235" s="258"/>
      <c r="O235" s="258"/>
    </row>
    <row r="236" spans="2:15" s="103" customFormat="1" x14ac:dyDescent="0.35">
      <c r="B236" s="258"/>
      <c r="C236" s="258"/>
      <c r="D236" s="258"/>
      <c r="E236" s="258"/>
      <c r="F236" s="258"/>
      <c r="G236" s="258"/>
      <c r="H236" s="258"/>
      <c r="I236" s="258"/>
      <c r="J236" s="258"/>
      <c r="K236" s="258"/>
      <c r="L236" s="258"/>
      <c r="M236" s="258"/>
      <c r="N236" s="258"/>
      <c r="O236" s="258"/>
    </row>
    <row r="237" spans="2:15" s="103" customFormat="1" x14ac:dyDescent="0.35">
      <c r="B237" s="258"/>
      <c r="C237" s="258"/>
      <c r="D237" s="258"/>
      <c r="E237" s="258"/>
      <c r="F237" s="258"/>
      <c r="G237" s="258"/>
      <c r="H237" s="258"/>
      <c r="I237" s="258"/>
      <c r="J237" s="258"/>
      <c r="K237" s="258"/>
      <c r="L237" s="258"/>
      <c r="M237" s="258"/>
      <c r="N237" s="258"/>
      <c r="O237" s="258"/>
    </row>
    <row r="238" spans="2:15" s="103" customFormat="1" x14ac:dyDescent="0.35">
      <c r="B238" s="258"/>
      <c r="C238" s="258"/>
      <c r="D238" s="258"/>
      <c r="E238" s="258"/>
      <c r="F238" s="258"/>
      <c r="G238" s="258"/>
      <c r="H238" s="258"/>
      <c r="I238" s="258"/>
      <c r="J238" s="258"/>
      <c r="K238" s="258"/>
      <c r="L238" s="258"/>
      <c r="M238" s="258"/>
      <c r="N238" s="258"/>
      <c r="O238" s="258"/>
    </row>
    <row r="239" spans="2:15" s="103" customFormat="1" x14ac:dyDescent="0.35">
      <c r="B239" s="258"/>
      <c r="C239" s="258"/>
      <c r="D239" s="258"/>
      <c r="E239" s="258"/>
      <c r="F239" s="258"/>
      <c r="G239" s="258"/>
      <c r="H239" s="258"/>
      <c r="I239" s="258"/>
      <c r="J239" s="258"/>
      <c r="K239" s="258"/>
      <c r="L239" s="258"/>
      <c r="M239" s="258"/>
      <c r="N239" s="258"/>
      <c r="O239" s="258"/>
    </row>
    <row r="240" spans="2:15" s="103" customFormat="1" x14ac:dyDescent="0.35">
      <c r="B240" s="258"/>
      <c r="C240" s="258"/>
      <c r="D240" s="258"/>
      <c r="E240" s="258"/>
      <c r="F240" s="258"/>
      <c r="G240" s="258"/>
      <c r="H240" s="258"/>
      <c r="I240" s="258"/>
      <c r="J240" s="258"/>
      <c r="K240" s="258"/>
      <c r="L240" s="258"/>
      <c r="M240" s="258"/>
      <c r="N240" s="258"/>
      <c r="O240" s="258"/>
    </row>
    <row r="241" spans="2:15" s="103" customFormat="1" x14ac:dyDescent="0.35">
      <c r="B241" s="258"/>
      <c r="C241" s="258"/>
      <c r="D241" s="258"/>
      <c r="E241" s="258"/>
      <c r="F241" s="258"/>
      <c r="G241" s="258"/>
      <c r="H241" s="258"/>
      <c r="I241" s="258"/>
      <c r="J241" s="258"/>
      <c r="K241" s="258"/>
      <c r="L241" s="258"/>
      <c r="M241" s="258"/>
      <c r="N241" s="258"/>
      <c r="O241" s="258"/>
    </row>
    <row r="242" spans="2:15" s="103" customFormat="1" x14ac:dyDescent="0.35">
      <c r="B242" s="258"/>
      <c r="C242" s="258"/>
      <c r="D242" s="258"/>
      <c r="E242" s="258"/>
      <c r="F242" s="258"/>
      <c r="G242" s="258"/>
      <c r="H242" s="258"/>
      <c r="I242" s="258"/>
      <c r="J242" s="258"/>
      <c r="K242" s="258"/>
      <c r="L242" s="258"/>
      <c r="M242" s="258"/>
      <c r="N242" s="258"/>
      <c r="O242" s="258"/>
    </row>
    <row r="243" spans="2:15" s="103" customFormat="1" x14ac:dyDescent="0.35">
      <c r="B243" s="258"/>
      <c r="C243" s="258"/>
      <c r="D243" s="258"/>
      <c r="E243" s="258"/>
      <c r="F243" s="258"/>
      <c r="G243" s="258"/>
      <c r="H243" s="258"/>
      <c r="I243" s="258"/>
      <c r="J243" s="258"/>
      <c r="K243" s="258"/>
      <c r="L243" s="258"/>
      <c r="M243" s="258"/>
      <c r="N243" s="258"/>
      <c r="O243" s="258"/>
    </row>
    <row r="244" spans="2:15" s="103" customFormat="1" x14ac:dyDescent="0.35">
      <c r="B244" s="258"/>
      <c r="C244" s="258"/>
      <c r="D244" s="258"/>
      <c r="E244" s="258"/>
      <c r="F244" s="258"/>
      <c r="G244" s="258"/>
      <c r="H244" s="258"/>
      <c r="I244" s="258"/>
      <c r="J244" s="258"/>
      <c r="K244" s="258"/>
      <c r="L244" s="258"/>
      <c r="M244" s="258"/>
      <c r="N244" s="258"/>
      <c r="O244" s="258"/>
    </row>
    <row r="245" spans="2:15" s="103" customFormat="1" x14ac:dyDescent="0.35">
      <c r="B245" s="258"/>
      <c r="C245" s="258"/>
      <c r="D245" s="258"/>
      <c r="E245" s="258"/>
      <c r="F245" s="258"/>
      <c r="G245" s="258"/>
      <c r="H245" s="258"/>
      <c r="I245" s="258"/>
      <c r="J245" s="258"/>
      <c r="K245" s="258"/>
      <c r="L245" s="258"/>
      <c r="M245" s="258"/>
      <c r="N245" s="258"/>
      <c r="O245" s="258"/>
    </row>
    <row r="246" spans="2:15" s="103" customFormat="1" x14ac:dyDescent="0.35">
      <c r="B246" s="258"/>
      <c r="C246" s="258"/>
      <c r="D246" s="258"/>
      <c r="E246" s="258"/>
      <c r="F246" s="258"/>
      <c r="G246" s="258"/>
      <c r="H246" s="258"/>
      <c r="I246" s="258"/>
      <c r="J246" s="258"/>
      <c r="K246" s="258"/>
      <c r="L246" s="258"/>
      <c r="M246" s="258"/>
      <c r="N246" s="258"/>
      <c r="O246" s="258"/>
    </row>
    <row r="247" spans="2:15" s="103" customFormat="1" x14ac:dyDescent="0.35">
      <c r="B247" s="258"/>
      <c r="C247" s="258"/>
      <c r="D247" s="258"/>
      <c r="E247" s="258"/>
      <c r="F247" s="258"/>
      <c r="G247" s="258"/>
      <c r="H247" s="258"/>
      <c r="I247" s="258"/>
      <c r="J247" s="258"/>
      <c r="K247" s="258"/>
      <c r="L247" s="258"/>
      <c r="M247" s="258"/>
      <c r="N247" s="258"/>
      <c r="O247" s="258"/>
    </row>
    <row r="248" spans="2:15" s="103" customFormat="1" x14ac:dyDescent="0.35">
      <c r="B248" s="258"/>
      <c r="C248" s="258"/>
      <c r="D248" s="258"/>
      <c r="E248" s="258"/>
      <c r="F248" s="258"/>
      <c r="G248" s="258"/>
      <c r="H248" s="258"/>
      <c r="I248" s="258"/>
      <c r="J248" s="258"/>
      <c r="K248" s="258"/>
      <c r="L248" s="258"/>
      <c r="M248" s="258"/>
      <c r="N248" s="258"/>
      <c r="O248" s="258"/>
    </row>
    <row r="249" spans="2:15" s="103" customFormat="1" x14ac:dyDescent="0.35">
      <c r="B249" s="258"/>
      <c r="C249" s="258"/>
      <c r="D249" s="258"/>
      <c r="E249" s="258"/>
      <c r="F249" s="258"/>
      <c r="G249" s="258"/>
      <c r="H249" s="258"/>
      <c r="I249" s="258"/>
      <c r="J249" s="258"/>
      <c r="K249" s="258"/>
      <c r="L249" s="258"/>
      <c r="M249" s="258"/>
      <c r="N249" s="258"/>
      <c r="O249" s="258"/>
    </row>
    <row r="250" spans="2:15" s="103" customFormat="1" x14ac:dyDescent="0.35">
      <c r="B250" s="258"/>
      <c r="C250" s="258"/>
      <c r="D250" s="258"/>
      <c r="E250" s="258"/>
      <c r="F250" s="258"/>
      <c r="G250" s="258"/>
      <c r="H250" s="258"/>
      <c r="I250" s="258"/>
      <c r="J250" s="258"/>
      <c r="K250" s="258"/>
      <c r="L250" s="258"/>
      <c r="M250" s="258"/>
      <c r="N250" s="258"/>
      <c r="O250" s="258"/>
    </row>
    <row r="251" spans="2:15" s="103" customFormat="1" x14ac:dyDescent="0.35">
      <c r="B251" s="258"/>
      <c r="C251" s="258"/>
      <c r="D251" s="258"/>
      <c r="E251" s="258"/>
      <c r="F251" s="258"/>
      <c r="G251" s="258"/>
      <c r="H251" s="258"/>
      <c r="I251" s="258"/>
      <c r="J251" s="258"/>
      <c r="K251" s="258"/>
      <c r="L251" s="258"/>
      <c r="M251" s="258"/>
      <c r="N251" s="258"/>
      <c r="O251" s="258"/>
    </row>
    <row r="252" spans="2:15" s="103" customFormat="1" x14ac:dyDescent="0.35">
      <c r="B252" s="258"/>
      <c r="C252" s="258"/>
      <c r="D252" s="258"/>
      <c r="E252" s="258"/>
      <c r="F252" s="258"/>
      <c r="G252" s="258"/>
      <c r="H252" s="258"/>
      <c r="I252" s="258"/>
      <c r="J252" s="258"/>
      <c r="K252" s="258"/>
      <c r="L252" s="258"/>
      <c r="M252" s="258"/>
      <c r="N252" s="258"/>
      <c r="O252" s="258"/>
    </row>
    <row r="253" spans="2:15" s="103" customFormat="1" x14ac:dyDescent="0.35">
      <c r="B253" s="258"/>
      <c r="C253" s="258"/>
      <c r="D253" s="258"/>
      <c r="E253" s="258"/>
      <c r="F253" s="258"/>
      <c r="G253" s="258"/>
      <c r="H253" s="258"/>
      <c r="I253" s="258"/>
      <c r="J253" s="258"/>
      <c r="K253" s="258"/>
      <c r="L253" s="258"/>
      <c r="M253" s="258"/>
      <c r="N253" s="258"/>
      <c r="O253" s="258"/>
    </row>
    <row r="254" spans="2:15" s="103" customFormat="1" x14ac:dyDescent="0.35">
      <c r="B254" s="258"/>
      <c r="C254" s="258"/>
      <c r="D254" s="258"/>
      <c r="E254" s="258"/>
      <c r="F254" s="258"/>
      <c r="G254" s="258"/>
      <c r="H254" s="258"/>
      <c r="I254" s="258"/>
      <c r="J254" s="258"/>
      <c r="K254" s="258"/>
      <c r="L254" s="258"/>
      <c r="M254" s="258"/>
      <c r="N254" s="258"/>
      <c r="O254" s="258"/>
    </row>
    <row r="255" spans="2:15" s="103" customFormat="1" x14ac:dyDescent="0.35">
      <c r="B255" s="258"/>
      <c r="C255" s="258"/>
      <c r="D255" s="258"/>
      <c r="E255" s="258"/>
      <c r="F255" s="258"/>
      <c r="G255" s="258"/>
      <c r="H255" s="258"/>
      <c r="I255" s="258"/>
      <c r="J255" s="258"/>
      <c r="K255" s="258"/>
      <c r="L255" s="258"/>
      <c r="M255" s="258"/>
      <c r="N255" s="258"/>
      <c r="O255" s="258"/>
    </row>
    <row r="256" spans="2:15" s="103" customFormat="1" x14ac:dyDescent="0.35">
      <c r="B256" s="258"/>
      <c r="C256" s="258"/>
      <c r="D256" s="258"/>
      <c r="E256" s="258"/>
      <c r="F256" s="258"/>
      <c r="G256" s="258"/>
      <c r="H256" s="258"/>
      <c r="I256" s="258"/>
      <c r="J256" s="258"/>
      <c r="K256" s="258"/>
      <c r="L256" s="258"/>
      <c r="M256" s="258"/>
      <c r="N256" s="258"/>
      <c r="O256" s="258"/>
    </row>
    <row r="257" spans="2:15" s="103" customFormat="1" x14ac:dyDescent="0.35">
      <c r="B257" s="258"/>
      <c r="C257" s="258"/>
      <c r="D257" s="258"/>
      <c r="E257" s="258"/>
      <c r="F257" s="258"/>
      <c r="G257" s="258"/>
      <c r="H257" s="258"/>
      <c r="I257" s="258"/>
      <c r="J257" s="258"/>
      <c r="K257" s="258"/>
      <c r="L257" s="258"/>
      <c r="M257" s="258"/>
      <c r="N257" s="258"/>
      <c r="O257" s="258"/>
    </row>
    <row r="258" spans="2:15" s="103" customFormat="1" x14ac:dyDescent="0.35">
      <c r="B258" s="258"/>
      <c r="C258" s="258"/>
      <c r="D258" s="258"/>
      <c r="E258" s="258"/>
      <c r="F258" s="258"/>
      <c r="G258" s="258"/>
      <c r="H258" s="258"/>
      <c r="I258" s="258"/>
      <c r="J258" s="258"/>
      <c r="K258" s="258"/>
      <c r="L258" s="258"/>
      <c r="M258" s="258"/>
      <c r="N258" s="258"/>
      <c r="O258" s="258"/>
    </row>
    <row r="259" spans="2:15" s="103" customFormat="1" x14ac:dyDescent="0.35">
      <c r="B259" s="258"/>
      <c r="C259" s="258"/>
      <c r="D259" s="258"/>
      <c r="E259" s="258"/>
      <c r="F259" s="258"/>
      <c r="G259" s="258"/>
      <c r="H259" s="258"/>
      <c r="I259" s="258"/>
      <c r="J259" s="258"/>
      <c r="K259" s="258"/>
      <c r="L259" s="258"/>
      <c r="M259" s="258"/>
      <c r="N259" s="258"/>
      <c r="O259" s="258"/>
    </row>
    <row r="260" spans="2:15" s="103" customFormat="1" x14ac:dyDescent="0.35">
      <c r="B260" s="258"/>
      <c r="C260" s="258"/>
      <c r="D260" s="258"/>
      <c r="E260" s="258"/>
      <c r="F260" s="258"/>
      <c r="G260" s="258"/>
      <c r="H260" s="258"/>
      <c r="I260" s="258"/>
      <c r="J260" s="258"/>
      <c r="K260" s="258"/>
      <c r="L260" s="258"/>
      <c r="M260" s="258"/>
      <c r="N260" s="258"/>
      <c r="O260" s="258"/>
    </row>
    <row r="261" spans="2:15" s="103" customFormat="1" x14ac:dyDescent="0.35">
      <c r="B261" s="258"/>
      <c r="C261" s="258"/>
      <c r="D261" s="258"/>
      <c r="E261" s="258"/>
      <c r="F261" s="258"/>
      <c r="G261" s="258"/>
      <c r="H261" s="258"/>
      <c r="I261" s="258"/>
      <c r="J261" s="258"/>
      <c r="K261" s="258"/>
      <c r="L261" s="258"/>
      <c r="M261" s="258"/>
      <c r="N261" s="258"/>
      <c r="O261" s="258"/>
    </row>
    <row r="262" spans="2:15" s="103" customFormat="1" x14ac:dyDescent="0.35">
      <c r="B262" s="258"/>
      <c r="C262" s="258"/>
      <c r="D262" s="258"/>
      <c r="E262" s="258"/>
      <c r="F262" s="258"/>
      <c r="G262" s="258"/>
      <c r="H262" s="258"/>
      <c r="I262" s="258"/>
      <c r="J262" s="258"/>
      <c r="K262" s="258"/>
      <c r="L262" s="258"/>
      <c r="M262" s="258"/>
      <c r="N262" s="258"/>
      <c r="O262" s="258"/>
    </row>
    <row r="263" spans="2:15" s="103" customFormat="1" x14ac:dyDescent="0.35">
      <c r="B263" s="258"/>
      <c r="C263" s="258"/>
      <c r="D263" s="258"/>
      <c r="E263" s="258"/>
      <c r="F263" s="258"/>
      <c r="G263" s="258"/>
      <c r="H263" s="258"/>
      <c r="I263" s="258"/>
      <c r="J263" s="258"/>
      <c r="K263" s="258"/>
      <c r="L263" s="258"/>
      <c r="M263" s="258"/>
      <c r="N263" s="258"/>
      <c r="O263" s="258"/>
    </row>
    <row r="264" spans="2:15" s="103" customFormat="1" x14ac:dyDescent="0.35">
      <c r="B264" s="258"/>
      <c r="C264" s="258"/>
      <c r="D264" s="258"/>
      <c r="E264" s="258"/>
      <c r="F264" s="258"/>
      <c r="G264" s="258"/>
      <c r="H264" s="258"/>
      <c r="I264" s="258"/>
      <c r="J264" s="258"/>
      <c r="K264" s="258"/>
      <c r="L264" s="258"/>
      <c r="M264" s="258"/>
      <c r="N264" s="258"/>
      <c r="O264" s="258"/>
    </row>
    <row r="265" spans="2:15" s="103" customFormat="1" x14ac:dyDescent="0.35">
      <c r="B265" s="258"/>
      <c r="C265" s="258"/>
      <c r="D265" s="258"/>
      <c r="E265" s="258"/>
      <c r="F265" s="258"/>
      <c r="G265" s="258"/>
      <c r="H265" s="258"/>
      <c r="I265" s="258"/>
      <c r="J265" s="258"/>
      <c r="K265" s="258"/>
      <c r="L265" s="258"/>
      <c r="M265" s="258"/>
      <c r="N265" s="258"/>
      <c r="O265" s="258"/>
    </row>
    <row r="266" spans="2:15" s="103" customFormat="1" x14ac:dyDescent="0.35">
      <c r="B266" s="258"/>
      <c r="C266" s="258"/>
      <c r="D266" s="258"/>
      <c r="E266" s="258"/>
      <c r="F266" s="258"/>
      <c r="G266" s="258"/>
      <c r="H266" s="258"/>
      <c r="I266" s="258"/>
      <c r="J266" s="258"/>
      <c r="K266" s="258"/>
      <c r="L266" s="258"/>
      <c r="M266" s="258"/>
      <c r="N266" s="258"/>
      <c r="O266" s="258"/>
    </row>
    <row r="267" spans="2:15" s="103" customFormat="1" x14ac:dyDescent="0.35">
      <c r="B267" s="258"/>
      <c r="C267" s="258"/>
      <c r="D267" s="258"/>
      <c r="E267" s="258"/>
      <c r="F267" s="258"/>
      <c r="G267" s="258"/>
      <c r="H267" s="258"/>
      <c r="I267" s="258"/>
      <c r="J267" s="258"/>
      <c r="K267" s="258"/>
      <c r="L267" s="258"/>
      <c r="M267" s="258"/>
      <c r="N267" s="258"/>
      <c r="O267" s="258"/>
    </row>
    <row r="268" spans="2:15" s="103" customFormat="1" x14ac:dyDescent="0.35">
      <c r="B268" s="258"/>
      <c r="C268" s="258"/>
      <c r="D268" s="258"/>
      <c r="E268" s="258"/>
      <c r="F268" s="258"/>
      <c r="G268" s="258"/>
      <c r="H268" s="258"/>
      <c r="I268" s="258"/>
      <c r="J268" s="258"/>
      <c r="K268" s="258"/>
      <c r="L268" s="258"/>
      <c r="M268" s="258"/>
      <c r="N268" s="258"/>
      <c r="O268" s="258"/>
    </row>
    <row r="269" spans="2:15" s="103" customFormat="1" x14ac:dyDescent="0.35">
      <c r="B269" s="258"/>
      <c r="C269" s="258"/>
      <c r="D269" s="258"/>
      <c r="E269" s="258"/>
      <c r="F269" s="258"/>
      <c r="G269" s="258"/>
      <c r="H269" s="258"/>
      <c r="I269" s="258"/>
      <c r="J269" s="258"/>
      <c r="K269" s="258"/>
      <c r="L269" s="258"/>
      <c r="M269" s="258"/>
      <c r="N269" s="258"/>
      <c r="O269" s="258"/>
    </row>
    <row r="270" spans="2:15" s="103" customFormat="1" x14ac:dyDescent="0.35">
      <c r="B270" s="258"/>
      <c r="C270" s="258"/>
      <c r="D270" s="258"/>
      <c r="E270" s="258"/>
      <c r="F270" s="258"/>
      <c r="G270" s="258"/>
      <c r="H270" s="258"/>
      <c r="I270" s="258"/>
      <c r="J270" s="258"/>
      <c r="K270" s="258"/>
      <c r="L270" s="258"/>
      <c r="M270" s="258"/>
      <c r="N270" s="258"/>
      <c r="O270" s="258"/>
    </row>
    <row r="271" spans="2:15" s="103" customFormat="1" x14ac:dyDescent="0.35">
      <c r="B271" s="258"/>
      <c r="C271" s="258"/>
      <c r="D271" s="258"/>
      <c r="E271" s="258"/>
      <c r="F271" s="258"/>
      <c r="G271" s="258"/>
      <c r="H271" s="258"/>
      <c r="I271" s="258"/>
      <c r="J271" s="258"/>
      <c r="K271" s="258"/>
      <c r="L271" s="258"/>
      <c r="M271" s="258"/>
      <c r="N271" s="258"/>
      <c r="O271" s="258"/>
    </row>
    <row r="272" spans="2:15" s="103" customFormat="1" x14ac:dyDescent="0.35">
      <c r="B272" s="258"/>
      <c r="C272" s="258"/>
      <c r="D272" s="258"/>
      <c r="E272" s="258"/>
      <c r="F272" s="258"/>
      <c r="G272" s="258"/>
      <c r="H272" s="258"/>
      <c r="I272" s="258"/>
      <c r="J272" s="258"/>
      <c r="K272" s="258"/>
      <c r="L272" s="258"/>
      <c r="M272" s="258"/>
      <c r="N272" s="258"/>
      <c r="O272" s="258"/>
    </row>
    <row r="273" spans="2:15" s="103" customFormat="1" x14ac:dyDescent="0.35">
      <c r="B273" s="258"/>
      <c r="C273" s="258"/>
      <c r="D273" s="258"/>
      <c r="E273" s="258"/>
      <c r="F273" s="258"/>
      <c r="G273" s="258"/>
      <c r="H273" s="258"/>
      <c r="I273" s="258"/>
      <c r="J273" s="258"/>
      <c r="K273" s="258"/>
      <c r="L273" s="258"/>
      <c r="M273" s="258"/>
      <c r="N273" s="258"/>
      <c r="O273" s="258"/>
    </row>
    <row r="274" spans="2:15" s="103" customFormat="1" x14ac:dyDescent="0.35">
      <c r="B274" s="258"/>
      <c r="C274" s="258"/>
      <c r="D274" s="258"/>
      <c r="E274" s="258"/>
      <c r="F274" s="258"/>
      <c r="G274" s="258"/>
      <c r="H274" s="258"/>
      <c r="I274" s="258"/>
      <c r="J274" s="258"/>
      <c r="K274" s="258"/>
      <c r="L274" s="258"/>
      <c r="M274" s="258"/>
      <c r="N274" s="258"/>
      <c r="O274" s="258"/>
    </row>
    <row r="275" spans="2:15" s="103" customFormat="1" x14ac:dyDescent="0.35">
      <c r="B275" s="258"/>
      <c r="C275" s="258"/>
      <c r="D275" s="258"/>
      <c r="E275" s="258"/>
      <c r="F275" s="258"/>
      <c r="G275" s="258"/>
      <c r="H275" s="258"/>
      <c r="I275" s="258"/>
      <c r="J275" s="258"/>
      <c r="K275" s="258"/>
      <c r="L275" s="258"/>
      <c r="M275" s="258"/>
      <c r="N275" s="258"/>
      <c r="O275" s="258"/>
    </row>
    <row r="276" spans="2:15" s="103" customFormat="1" x14ac:dyDescent="0.35">
      <c r="B276" s="258"/>
      <c r="C276" s="258"/>
      <c r="D276" s="258"/>
      <c r="E276" s="258"/>
      <c r="F276" s="258"/>
      <c r="G276" s="258"/>
      <c r="H276" s="258"/>
      <c r="I276" s="258"/>
      <c r="J276" s="258"/>
      <c r="K276" s="258"/>
      <c r="L276" s="258"/>
      <c r="M276" s="258"/>
      <c r="N276" s="258"/>
      <c r="O276" s="258"/>
    </row>
    <row r="277" spans="2:15" s="103" customFormat="1" x14ac:dyDescent="0.35">
      <c r="B277" s="258"/>
      <c r="C277" s="258"/>
      <c r="D277" s="258"/>
      <c r="E277" s="258"/>
      <c r="F277" s="258"/>
      <c r="G277" s="258"/>
      <c r="H277" s="258"/>
      <c r="I277" s="258"/>
      <c r="J277" s="258"/>
      <c r="K277" s="258"/>
      <c r="L277" s="258"/>
      <c r="M277" s="258"/>
      <c r="N277" s="258"/>
      <c r="O277" s="258"/>
    </row>
    <row r="278" spans="2:15" s="103" customFormat="1" x14ac:dyDescent="0.35">
      <c r="B278" s="258"/>
      <c r="C278" s="258"/>
      <c r="D278" s="258"/>
      <c r="E278" s="258"/>
      <c r="F278" s="258"/>
      <c r="G278" s="258"/>
      <c r="H278" s="258"/>
      <c r="I278" s="258"/>
      <c r="J278" s="258"/>
      <c r="K278" s="258"/>
      <c r="L278" s="258"/>
      <c r="M278" s="258"/>
      <c r="N278" s="258"/>
      <c r="O278" s="258"/>
    </row>
    <row r="279" spans="2:15" s="103" customFormat="1" x14ac:dyDescent="0.35">
      <c r="B279" s="258"/>
      <c r="C279" s="258"/>
      <c r="D279" s="258"/>
      <c r="E279" s="258"/>
      <c r="F279" s="258"/>
      <c r="G279" s="258"/>
      <c r="H279" s="258"/>
      <c r="I279" s="258"/>
      <c r="J279" s="258"/>
      <c r="K279" s="258"/>
      <c r="L279" s="258"/>
      <c r="M279" s="258"/>
      <c r="N279" s="258"/>
      <c r="O279" s="258"/>
    </row>
    <row r="280" spans="2:15" s="103" customFormat="1" x14ac:dyDescent="0.35">
      <c r="B280" s="258"/>
      <c r="C280" s="258"/>
      <c r="D280" s="258"/>
      <c r="E280" s="258"/>
      <c r="F280" s="258"/>
      <c r="G280" s="258"/>
      <c r="H280" s="258"/>
      <c r="I280" s="258"/>
      <c r="J280" s="258"/>
      <c r="K280" s="258"/>
      <c r="L280" s="258"/>
      <c r="M280" s="258"/>
      <c r="N280" s="258"/>
      <c r="O280" s="258"/>
    </row>
    <row r="281" spans="2:15" s="103" customFormat="1" x14ac:dyDescent="0.35">
      <c r="B281" s="258"/>
      <c r="C281" s="258"/>
      <c r="D281" s="258"/>
      <c r="E281" s="258"/>
      <c r="F281" s="258"/>
      <c r="G281" s="258"/>
      <c r="H281" s="258"/>
      <c r="I281" s="258"/>
      <c r="J281" s="258"/>
      <c r="K281" s="258"/>
      <c r="L281" s="258"/>
      <c r="M281" s="258"/>
      <c r="N281" s="258"/>
      <c r="O281" s="258"/>
    </row>
    <row r="282" spans="2:15" s="103" customFormat="1" x14ac:dyDescent="0.35">
      <c r="B282" s="258"/>
      <c r="C282" s="258"/>
      <c r="D282" s="258"/>
      <c r="E282" s="258"/>
      <c r="F282" s="258"/>
      <c r="G282" s="258"/>
      <c r="H282" s="258"/>
      <c r="I282" s="258"/>
      <c r="J282" s="258"/>
      <c r="K282" s="258"/>
      <c r="L282" s="258"/>
      <c r="M282" s="258"/>
      <c r="N282" s="258"/>
      <c r="O282" s="258"/>
    </row>
    <row r="283" spans="2:15" s="103" customFormat="1" x14ac:dyDescent="0.35">
      <c r="B283" s="258"/>
      <c r="C283" s="258"/>
      <c r="D283" s="258"/>
      <c r="E283" s="258"/>
      <c r="F283" s="258"/>
      <c r="G283" s="258"/>
      <c r="H283" s="258"/>
      <c r="I283" s="258"/>
      <c r="J283" s="258"/>
      <c r="K283" s="258"/>
      <c r="L283" s="258"/>
      <c r="M283" s="258"/>
      <c r="N283" s="258"/>
      <c r="O283" s="258"/>
    </row>
    <row r="284" spans="2:15" s="103" customFormat="1" x14ac:dyDescent="0.35">
      <c r="B284" s="258"/>
      <c r="C284" s="258"/>
      <c r="D284" s="258"/>
      <c r="E284" s="258"/>
      <c r="F284" s="258"/>
      <c r="G284" s="258"/>
      <c r="H284" s="258"/>
      <c r="I284" s="258"/>
      <c r="J284" s="258"/>
      <c r="K284" s="258"/>
      <c r="L284" s="258"/>
      <c r="M284" s="258"/>
      <c r="N284" s="258"/>
      <c r="O284" s="258"/>
    </row>
    <row r="285" spans="2:15" s="103" customFormat="1" x14ac:dyDescent="0.35">
      <c r="B285" s="258"/>
      <c r="C285" s="258"/>
      <c r="D285" s="258"/>
      <c r="E285" s="258"/>
      <c r="F285" s="258"/>
      <c r="G285" s="258"/>
      <c r="H285" s="258"/>
      <c r="I285" s="258"/>
      <c r="J285" s="258"/>
      <c r="K285" s="258"/>
      <c r="L285" s="258"/>
      <c r="M285" s="258"/>
      <c r="N285" s="258"/>
      <c r="O285" s="258"/>
    </row>
    <row r="286" spans="2:15" s="103" customFormat="1" x14ac:dyDescent="0.35">
      <c r="B286" s="258"/>
      <c r="C286" s="258"/>
      <c r="D286" s="258"/>
      <c r="E286" s="258"/>
      <c r="F286" s="258"/>
      <c r="G286" s="258"/>
      <c r="H286" s="258"/>
      <c r="I286" s="258"/>
      <c r="J286" s="258"/>
      <c r="K286" s="258"/>
      <c r="L286" s="258"/>
      <c r="M286" s="258"/>
      <c r="N286" s="258"/>
      <c r="O286" s="258"/>
    </row>
    <row r="287" spans="2:15" s="103" customFormat="1" x14ac:dyDescent="0.35">
      <c r="B287" s="258"/>
      <c r="C287" s="258"/>
      <c r="D287" s="258"/>
      <c r="E287" s="258"/>
      <c r="F287" s="258"/>
      <c r="G287" s="258"/>
      <c r="H287" s="258"/>
      <c r="I287" s="258"/>
      <c r="J287" s="258"/>
      <c r="K287" s="258"/>
      <c r="L287" s="258"/>
      <c r="M287" s="258"/>
      <c r="N287" s="258"/>
      <c r="O287" s="258"/>
    </row>
    <row r="288" spans="2:15" s="103" customFormat="1" x14ac:dyDescent="0.35">
      <c r="B288" s="258"/>
      <c r="C288" s="258"/>
      <c r="D288" s="258"/>
      <c r="E288" s="258"/>
      <c r="F288" s="258"/>
      <c r="G288" s="258"/>
      <c r="H288" s="258"/>
      <c r="I288" s="258"/>
      <c r="J288" s="258"/>
      <c r="K288" s="258"/>
      <c r="L288" s="258"/>
      <c r="M288" s="258"/>
      <c r="N288" s="258"/>
      <c r="O288" s="258"/>
    </row>
    <row r="289" spans="2:15" s="103" customFormat="1" x14ac:dyDescent="0.35">
      <c r="B289" s="258"/>
      <c r="C289" s="258"/>
      <c r="D289" s="258"/>
      <c r="E289" s="258"/>
      <c r="F289" s="258"/>
      <c r="G289" s="258"/>
      <c r="H289" s="258"/>
      <c r="I289" s="258"/>
      <c r="J289" s="258"/>
      <c r="K289" s="258"/>
      <c r="L289" s="258"/>
      <c r="M289" s="258"/>
      <c r="N289" s="258"/>
      <c r="O289" s="258"/>
    </row>
    <row r="290" spans="2:15" s="103" customFormat="1" x14ac:dyDescent="0.35">
      <c r="B290" s="258"/>
      <c r="C290" s="258"/>
      <c r="D290" s="258"/>
      <c r="E290" s="258"/>
      <c r="F290" s="258"/>
      <c r="G290" s="258"/>
      <c r="H290" s="258"/>
      <c r="I290" s="258"/>
      <c r="J290" s="258"/>
      <c r="K290" s="258"/>
      <c r="L290" s="258"/>
      <c r="M290" s="258"/>
      <c r="N290" s="258"/>
      <c r="O290" s="258"/>
    </row>
    <row r="291" spans="2:15" s="103" customFormat="1" x14ac:dyDescent="0.35">
      <c r="B291" s="258"/>
      <c r="C291" s="258"/>
      <c r="D291" s="258"/>
      <c r="E291" s="258"/>
      <c r="F291" s="258"/>
      <c r="G291" s="258"/>
      <c r="H291" s="258"/>
      <c r="I291" s="258"/>
      <c r="J291" s="258"/>
      <c r="K291" s="258"/>
      <c r="L291" s="258"/>
      <c r="M291" s="258"/>
      <c r="N291" s="258"/>
      <c r="O291" s="258"/>
    </row>
    <row r="292" spans="2:15" s="103" customFormat="1" x14ac:dyDescent="0.35">
      <c r="B292" s="258"/>
      <c r="C292" s="258"/>
      <c r="D292" s="258"/>
      <c r="E292" s="258"/>
      <c r="F292" s="258"/>
      <c r="G292" s="258"/>
      <c r="H292" s="258"/>
      <c r="I292" s="258"/>
      <c r="J292" s="258"/>
      <c r="K292" s="258"/>
      <c r="L292" s="258"/>
      <c r="M292" s="258"/>
      <c r="N292" s="258"/>
      <c r="O292" s="258"/>
    </row>
    <row r="293" spans="2:15" s="103" customFormat="1" x14ac:dyDescent="0.35">
      <c r="B293" s="258"/>
      <c r="C293" s="258"/>
      <c r="D293" s="258"/>
      <c r="E293" s="258"/>
      <c r="F293" s="258"/>
      <c r="G293" s="258"/>
      <c r="H293" s="258"/>
      <c r="I293" s="258"/>
      <c r="J293" s="258"/>
      <c r="K293" s="258"/>
      <c r="L293" s="258"/>
      <c r="M293" s="258"/>
      <c r="N293" s="258"/>
      <c r="O293" s="258"/>
    </row>
    <row r="294" spans="2:15" s="103" customFormat="1" x14ac:dyDescent="0.35">
      <c r="B294" s="258"/>
      <c r="C294" s="258"/>
      <c r="D294" s="258"/>
      <c r="E294" s="258"/>
      <c r="F294" s="258"/>
      <c r="G294" s="258"/>
      <c r="H294" s="258"/>
      <c r="I294" s="258"/>
      <c r="J294" s="258"/>
      <c r="K294" s="258"/>
      <c r="L294" s="258"/>
      <c r="M294" s="258"/>
      <c r="N294" s="258"/>
      <c r="O294" s="258"/>
    </row>
    <row r="295" spans="2:15" s="103" customFormat="1" x14ac:dyDescent="0.35">
      <c r="B295" s="258"/>
      <c r="C295" s="258"/>
      <c r="D295" s="258"/>
      <c r="E295" s="258"/>
      <c r="F295" s="258"/>
      <c r="G295" s="258"/>
      <c r="H295" s="258"/>
      <c r="I295" s="258"/>
      <c r="J295" s="258"/>
      <c r="K295" s="258"/>
      <c r="L295" s="258"/>
      <c r="M295" s="258"/>
      <c r="N295" s="258"/>
      <c r="O295" s="258"/>
    </row>
    <row r="296" spans="2:15" s="103" customFormat="1" x14ac:dyDescent="0.35">
      <c r="B296" s="258"/>
      <c r="C296" s="258"/>
      <c r="D296" s="258"/>
      <c r="E296" s="258"/>
      <c r="F296" s="258"/>
      <c r="G296" s="258"/>
      <c r="H296" s="258"/>
      <c r="I296" s="258"/>
      <c r="J296" s="258"/>
      <c r="K296" s="258"/>
      <c r="L296" s="258"/>
      <c r="M296" s="258"/>
      <c r="N296" s="258"/>
      <c r="O296" s="258"/>
    </row>
    <row r="297" spans="2:15" s="103" customFormat="1" x14ac:dyDescent="0.35">
      <c r="B297" s="258"/>
      <c r="C297" s="258"/>
      <c r="D297" s="258"/>
      <c r="E297" s="258"/>
      <c r="F297" s="258"/>
      <c r="G297" s="258"/>
      <c r="H297" s="258"/>
      <c r="I297" s="258"/>
      <c r="J297" s="258"/>
      <c r="K297" s="258"/>
      <c r="L297" s="258"/>
      <c r="M297" s="258"/>
      <c r="N297" s="258"/>
      <c r="O297" s="258"/>
    </row>
    <row r="298" spans="2:15" s="103" customFormat="1" x14ac:dyDescent="0.35">
      <c r="B298" s="258"/>
      <c r="C298" s="258"/>
      <c r="D298" s="258"/>
      <c r="E298" s="258"/>
      <c r="F298" s="258"/>
      <c r="G298" s="258"/>
      <c r="H298" s="258"/>
      <c r="I298" s="258"/>
      <c r="J298" s="258"/>
      <c r="K298" s="258"/>
      <c r="L298" s="258"/>
      <c r="M298" s="258"/>
      <c r="N298" s="258"/>
      <c r="O298" s="258"/>
    </row>
    <row r="299" spans="2:15" s="103" customFormat="1" x14ac:dyDescent="0.35">
      <c r="B299" s="258"/>
      <c r="C299" s="258"/>
      <c r="D299" s="258"/>
      <c r="E299" s="258"/>
      <c r="F299" s="258"/>
      <c r="G299" s="258"/>
      <c r="H299" s="258"/>
      <c r="I299" s="258"/>
      <c r="J299" s="258"/>
      <c r="K299" s="258"/>
      <c r="L299" s="258"/>
      <c r="M299" s="258"/>
      <c r="N299" s="258"/>
      <c r="O299" s="258"/>
    </row>
    <row r="300" spans="2:15" s="103" customFormat="1" x14ac:dyDescent="0.35">
      <c r="B300" s="258"/>
      <c r="C300" s="258"/>
      <c r="D300" s="258"/>
      <c r="E300" s="258"/>
      <c r="F300" s="258"/>
      <c r="G300" s="258"/>
      <c r="H300" s="258"/>
      <c r="I300" s="258"/>
      <c r="J300" s="258"/>
      <c r="K300" s="258"/>
      <c r="L300" s="258"/>
      <c r="M300" s="258"/>
      <c r="N300" s="258"/>
      <c r="O300" s="258"/>
    </row>
    <row r="301" spans="2:15" s="103" customFormat="1" x14ac:dyDescent="0.35">
      <c r="B301" s="258"/>
      <c r="C301" s="258"/>
      <c r="D301" s="258"/>
      <c r="E301" s="258"/>
      <c r="F301" s="258"/>
      <c r="G301" s="258"/>
      <c r="H301" s="258"/>
      <c r="I301" s="258"/>
      <c r="J301" s="258"/>
      <c r="K301" s="258"/>
      <c r="L301" s="258"/>
      <c r="M301" s="258"/>
      <c r="N301" s="258"/>
      <c r="O301" s="258"/>
    </row>
    <row r="302" spans="2:15" s="103" customFormat="1" x14ac:dyDescent="0.35">
      <c r="B302" s="258"/>
      <c r="C302" s="258"/>
      <c r="D302" s="258"/>
      <c r="E302" s="258"/>
      <c r="F302" s="258"/>
      <c r="G302" s="258"/>
      <c r="H302" s="258"/>
      <c r="I302" s="258"/>
      <c r="J302" s="258"/>
      <c r="K302" s="258"/>
      <c r="L302" s="258"/>
      <c r="M302" s="258"/>
      <c r="N302" s="258"/>
      <c r="O302" s="258"/>
    </row>
    <row r="303" spans="2:15" s="103" customFormat="1" x14ac:dyDescent="0.35">
      <c r="B303" s="258"/>
      <c r="C303" s="258"/>
      <c r="D303" s="258"/>
      <c r="E303" s="258"/>
      <c r="F303" s="258"/>
      <c r="G303" s="258"/>
      <c r="H303" s="258"/>
      <c r="I303" s="258"/>
      <c r="J303" s="258"/>
      <c r="K303" s="258"/>
      <c r="L303" s="258"/>
      <c r="M303" s="258"/>
      <c r="N303" s="258"/>
      <c r="O303" s="258"/>
    </row>
    <row r="304" spans="2:15" s="103" customFormat="1" x14ac:dyDescent="0.35">
      <c r="B304" s="258"/>
      <c r="C304" s="258"/>
      <c r="D304" s="258"/>
      <c r="E304" s="258"/>
      <c r="F304" s="258"/>
      <c r="G304" s="258"/>
      <c r="H304" s="258"/>
      <c r="I304" s="258"/>
      <c r="J304" s="258"/>
      <c r="K304" s="258"/>
      <c r="L304" s="258"/>
      <c r="M304" s="258"/>
      <c r="N304" s="258"/>
      <c r="O304" s="258"/>
    </row>
    <row r="305" spans="2:15" s="103" customFormat="1" x14ac:dyDescent="0.35">
      <c r="B305" s="258"/>
      <c r="C305" s="258"/>
      <c r="D305" s="258"/>
      <c r="E305" s="258"/>
      <c r="F305" s="258"/>
      <c r="G305" s="258"/>
      <c r="H305" s="258"/>
      <c r="I305" s="258"/>
      <c r="J305" s="258"/>
      <c r="K305" s="258"/>
      <c r="L305" s="258"/>
      <c r="M305" s="258"/>
      <c r="N305" s="258"/>
      <c r="O305" s="258"/>
    </row>
    <row r="306" spans="2:15" s="103" customFormat="1" x14ac:dyDescent="0.35">
      <c r="B306" s="258"/>
      <c r="C306" s="258"/>
      <c r="D306" s="258"/>
      <c r="E306" s="258"/>
      <c r="F306" s="258"/>
      <c r="G306" s="258"/>
      <c r="H306" s="258"/>
      <c r="I306" s="258"/>
      <c r="J306" s="258"/>
      <c r="K306" s="258"/>
      <c r="L306" s="258"/>
      <c r="M306" s="258"/>
      <c r="N306" s="258"/>
      <c r="O306" s="258"/>
    </row>
    <row r="307" spans="2:15" s="103" customFormat="1" x14ac:dyDescent="0.35">
      <c r="B307" s="258"/>
      <c r="C307" s="258"/>
      <c r="D307" s="258"/>
      <c r="E307" s="258"/>
      <c r="F307" s="258"/>
      <c r="G307" s="258"/>
      <c r="H307" s="258"/>
      <c r="I307" s="258"/>
      <c r="J307" s="258"/>
      <c r="K307" s="258"/>
      <c r="L307" s="258"/>
      <c r="M307" s="258"/>
      <c r="N307" s="258"/>
      <c r="O307" s="258"/>
    </row>
    <row r="308" spans="2:15" s="103" customFormat="1" x14ac:dyDescent="0.35">
      <c r="B308" s="258"/>
      <c r="C308" s="258"/>
      <c r="D308" s="258"/>
      <c r="E308" s="258"/>
      <c r="F308" s="258"/>
      <c r="G308" s="258"/>
      <c r="H308" s="258"/>
      <c r="I308" s="258"/>
      <c r="J308" s="258"/>
      <c r="K308" s="258"/>
      <c r="L308" s="258"/>
      <c r="M308" s="258"/>
      <c r="N308" s="258"/>
      <c r="O308" s="258"/>
    </row>
    <row r="309" spans="2:15" s="103" customFormat="1" x14ac:dyDescent="0.35">
      <c r="B309" s="258"/>
      <c r="C309" s="258"/>
      <c r="D309" s="258"/>
      <c r="E309" s="258"/>
      <c r="F309" s="258"/>
      <c r="G309" s="258"/>
      <c r="H309" s="258"/>
      <c r="I309" s="258"/>
      <c r="J309" s="258"/>
      <c r="K309" s="258"/>
      <c r="L309" s="258"/>
      <c r="M309" s="258"/>
      <c r="N309" s="258"/>
      <c r="O309" s="258"/>
    </row>
    <row r="310" spans="2:15" s="103" customFormat="1" x14ac:dyDescent="0.35">
      <c r="B310" s="258"/>
      <c r="C310" s="258"/>
      <c r="D310" s="258"/>
      <c r="E310" s="258"/>
      <c r="F310" s="258"/>
      <c r="G310" s="258"/>
      <c r="H310" s="258"/>
      <c r="I310" s="258"/>
      <c r="J310" s="258"/>
      <c r="K310" s="258"/>
      <c r="L310" s="258"/>
      <c r="M310" s="258"/>
      <c r="N310" s="258"/>
      <c r="O310" s="258"/>
    </row>
    <row r="311" spans="2:15" s="103" customFormat="1" x14ac:dyDescent="0.35">
      <c r="B311" s="258"/>
      <c r="C311" s="258"/>
      <c r="D311" s="258"/>
      <c r="E311" s="258"/>
      <c r="F311" s="258"/>
      <c r="G311" s="258"/>
      <c r="H311" s="258"/>
      <c r="I311" s="258"/>
      <c r="J311" s="258"/>
      <c r="K311" s="258"/>
      <c r="L311" s="258"/>
      <c r="M311" s="258"/>
      <c r="N311" s="258"/>
      <c r="O311" s="258"/>
    </row>
    <row r="312" spans="2:15" s="103" customFormat="1" x14ac:dyDescent="0.35">
      <c r="B312" s="258"/>
      <c r="C312" s="258"/>
      <c r="D312" s="258"/>
      <c r="E312" s="258"/>
      <c r="F312" s="258"/>
      <c r="G312" s="258"/>
      <c r="H312" s="258"/>
      <c r="I312" s="258"/>
      <c r="J312" s="258"/>
      <c r="K312" s="258"/>
      <c r="L312" s="258"/>
      <c r="M312" s="258"/>
      <c r="N312" s="258"/>
      <c r="O312" s="258"/>
    </row>
    <row r="313" spans="2:15" s="103" customFormat="1" x14ac:dyDescent="0.35">
      <c r="B313" s="258"/>
      <c r="C313" s="258"/>
      <c r="D313" s="258"/>
      <c r="E313" s="258"/>
      <c r="F313" s="258"/>
      <c r="G313" s="258"/>
      <c r="H313" s="258"/>
      <c r="I313" s="258"/>
      <c r="J313" s="258"/>
      <c r="K313" s="258"/>
      <c r="L313" s="258"/>
      <c r="M313" s="258"/>
      <c r="N313" s="258"/>
      <c r="O313" s="258"/>
    </row>
    <row r="314" spans="2:15" s="103" customFormat="1" x14ac:dyDescent="0.35">
      <c r="B314" s="258"/>
      <c r="C314" s="258"/>
      <c r="D314" s="258"/>
      <c r="E314" s="258"/>
      <c r="F314" s="258"/>
      <c r="G314" s="258"/>
      <c r="H314" s="258"/>
      <c r="I314" s="258"/>
      <c r="J314" s="258"/>
      <c r="K314" s="258"/>
      <c r="L314" s="258"/>
      <c r="M314" s="258"/>
      <c r="N314" s="258"/>
      <c r="O314" s="258"/>
    </row>
    <row r="315" spans="2:15" s="103" customFormat="1" x14ac:dyDescent="0.35">
      <c r="B315" s="258"/>
      <c r="C315" s="258"/>
      <c r="D315" s="258"/>
      <c r="E315" s="258"/>
      <c r="F315" s="258"/>
      <c r="G315" s="258"/>
      <c r="H315" s="258"/>
      <c r="I315" s="258"/>
      <c r="J315" s="258"/>
      <c r="K315" s="258"/>
      <c r="L315" s="258"/>
      <c r="M315" s="258"/>
      <c r="N315" s="258"/>
      <c r="O315" s="258"/>
    </row>
    <row r="316" spans="2:15" s="103" customFormat="1" x14ac:dyDescent="0.35">
      <c r="B316" s="258"/>
      <c r="C316" s="258"/>
      <c r="D316" s="258"/>
      <c r="E316" s="258"/>
      <c r="F316" s="258"/>
      <c r="G316" s="258"/>
      <c r="H316" s="258"/>
      <c r="I316" s="258"/>
      <c r="J316" s="258"/>
      <c r="K316" s="258"/>
      <c r="L316" s="258"/>
      <c r="M316" s="258"/>
      <c r="N316" s="258"/>
      <c r="O316" s="258"/>
    </row>
    <row r="317" spans="2:15" s="103" customFormat="1" x14ac:dyDescent="0.35">
      <c r="B317" s="258"/>
      <c r="C317" s="258"/>
      <c r="D317" s="258"/>
      <c r="E317" s="258"/>
      <c r="F317" s="258"/>
      <c r="G317" s="258"/>
      <c r="H317" s="258"/>
      <c r="I317" s="258"/>
      <c r="J317" s="258"/>
      <c r="K317" s="258"/>
      <c r="L317" s="258"/>
      <c r="M317" s="258"/>
      <c r="N317" s="258"/>
      <c r="O317" s="258"/>
    </row>
    <row r="318" spans="2:15" s="103" customFormat="1" x14ac:dyDescent="0.35">
      <c r="B318" s="258"/>
      <c r="C318" s="258"/>
      <c r="D318" s="258"/>
      <c r="E318" s="258"/>
      <c r="F318" s="258"/>
      <c r="G318" s="258"/>
      <c r="H318" s="258"/>
      <c r="I318" s="258"/>
      <c r="J318" s="258"/>
      <c r="K318" s="258"/>
      <c r="L318" s="258"/>
      <c r="M318" s="258"/>
      <c r="N318" s="258"/>
      <c r="O318" s="258"/>
    </row>
    <row r="319" spans="2:15" s="103" customFormat="1" x14ac:dyDescent="0.35">
      <c r="B319" s="258"/>
      <c r="C319" s="258"/>
      <c r="D319" s="258"/>
      <c r="E319" s="258"/>
      <c r="F319" s="258"/>
      <c r="G319" s="258"/>
      <c r="H319" s="258"/>
      <c r="I319" s="258"/>
      <c r="J319" s="258"/>
      <c r="K319" s="258"/>
      <c r="L319" s="258"/>
      <c r="M319" s="258"/>
      <c r="N319" s="258"/>
      <c r="O319" s="258"/>
    </row>
    <row r="320" spans="2:15" s="103" customFormat="1" x14ac:dyDescent="0.35">
      <c r="B320" s="258"/>
      <c r="C320" s="258"/>
      <c r="D320" s="258"/>
      <c r="E320" s="258"/>
      <c r="F320" s="258"/>
      <c r="G320" s="258"/>
      <c r="H320" s="258"/>
      <c r="I320" s="258"/>
      <c r="J320" s="258"/>
      <c r="K320" s="258"/>
      <c r="L320" s="258"/>
      <c r="M320" s="258"/>
      <c r="N320" s="258"/>
      <c r="O320" s="258"/>
    </row>
    <row r="321" spans="2:15" s="103" customFormat="1" x14ac:dyDescent="0.35">
      <c r="B321" s="258"/>
      <c r="C321" s="258"/>
      <c r="D321" s="258"/>
      <c r="E321" s="258"/>
      <c r="F321" s="258"/>
      <c r="G321" s="258"/>
      <c r="H321" s="258"/>
      <c r="I321" s="258"/>
      <c r="J321" s="258"/>
      <c r="K321" s="258"/>
      <c r="L321" s="258"/>
      <c r="M321" s="258"/>
      <c r="N321" s="258"/>
      <c r="O321" s="258"/>
    </row>
    <row r="322" spans="2:15" s="103" customFormat="1" x14ac:dyDescent="0.35">
      <c r="B322" s="258"/>
      <c r="C322" s="258"/>
      <c r="D322" s="258"/>
      <c r="E322" s="258"/>
      <c r="F322" s="258"/>
      <c r="G322" s="258"/>
      <c r="H322" s="258"/>
      <c r="I322" s="258"/>
      <c r="J322" s="258"/>
      <c r="K322" s="258"/>
      <c r="L322" s="258"/>
      <c r="M322" s="258"/>
      <c r="N322" s="258"/>
      <c r="O322" s="258"/>
    </row>
    <row r="323" spans="2:15" s="103" customFormat="1" x14ac:dyDescent="0.35">
      <c r="B323" s="258"/>
      <c r="C323" s="258"/>
      <c r="D323" s="258"/>
      <c r="E323" s="258"/>
      <c r="F323" s="258"/>
      <c r="G323" s="258"/>
      <c r="H323" s="258"/>
      <c r="I323" s="258"/>
      <c r="J323" s="258"/>
      <c r="K323" s="258"/>
      <c r="L323" s="258"/>
      <c r="M323" s="258"/>
      <c r="N323" s="258"/>
      <c r="O323" s="258"/>
    </row>
    <row r="324" spans="2:15" s="103" customFormat="1" x14ac:dyDescent="0.35">
      <c r="B324" s="258"/>
      <c r="C324" s="258"/>
      <c r="D324" s="258"/>
      <c r="E324" s="258"/>
      <c r="F324" s="258"/>
      <c r="G324" s="258"/>
      <c r="H324" s="258"/>
      <c r="I324" s="258"/>
      <c r="J324" s="258"/>
      <c r="K324" s="258"/>
      <c r="L324" s="258"/>
      <c r="M324" s="258"/>
      <c r="N324" s="258"/>
      <c r="O324" s="258"/>
    </row>
    <row r="325" spans="2:15" s="103" customFormat="1" x14ac:dyDescent="0.35">
      <c r="B325" s="258"/>
      <c r="C325" s="258"/>
      <c r="D325" s="258"/>
      <c r="E325" s="258"/>
      <c r="F325" s="258"/>
      <c r="G325" s="258"/>
      <c r="H325" s="258"/>
      <c r="I325" s="258"/>
      <c r="J325" s="258"/>
      <c r="K325" s="258"/>
      <c r="L325" s="258"/>
      <c r="M325" s="258"/>
      <c r="N325" s="258"/>
      <c r="O325" s="258"/>
    </row>
    <row r="326" spans="2:15" s="103" customFormat="1" x14ac:dyDescent="0.35">
      <c r="B326" s="258"/>
      <c r="C326" s="258"/>
      <c r="D326" s="258"/>
      <c r="E326" s="258"/>
      <c r="F326" s="258"/>
      <c r="G326" s="258"/>
      <c r="H326" s="258"/>
      <c r="I326" s="258"/>
      <c r="J326" s="258"/>
      <c r="K326" s="258"/>
      <c r="L326" s="258"/>
      <c r="M326" s="258"/>
      <c r="N326" s="258"/>
      <c r="O326" s="258"/>
    </row>
    <row r="327" spans="2:15" s="103" customFormat="1" x14ac:dyDescent="0.35">
      <c r="B327" s="258"/>
      <c r="C327" s="258"/>
      <c r="D327" s="258"/>
      <c r="E327" s="258"/>
      <c r="F327" s="258"/>
      <c r="G327" s="258"/>
      <c r="H327" s="258"/>
      <c r="I327" s="258"/>
      <c r="J327" s="258"/>
      <c r="K327" s="258"/>
      <c r="L327" s="258"/>
      <c r="M327" s="258"/>
      <c r="N327" s="258"/>
      <c r="O327" s="258"/>
    </row>
    <row r="328" spans="2:15" s="103" customFormat="1" x14ac:dyDescent="0.35">
      <c r="B328" s="258"/>
      <c r="C328" s="258"/>
      <c r="D328" s="258"/>
      <c r="E328" s="258"/>
      <c r="F328" s="258"/>
      <c r="G328" s="258"/>
      <c r="H328" s="258"/>
      <c r="I328" s="258"/>
      <c r="J328" s="258"/>
      <c r="K328" s="258"/>
      <c r="L328" s="258"/>
      <c r="M328" s="258"/>
      <c r="N328" s="258"/>
      <c r="O328" s="258"/>
    </row>
    <row r="329" spans="2:15" s="103" customFormat="1" x14ac:dyDescent="0.35">
      <c r="B329" s="258"/>
      <c r="C329" s="258"/>
      <c r="D329" s="258"/>
      <c r="E329" s="258"/>
      <c r="F329" s="258"/>
      <c r="G329" s="258"/>
      <c r="H329" s="258"/>
      <c r="I329" s="258"/>
      <c r="J329" s="258"/>
      <c r="K329" s="258"/>
      <c r="L329" s="258"/>
      <c r="M329" s="258"/>
      <c r="N329" s="258"/>
      <c r="O329" s="258"/>
    </row>
    <row r="330" spans="2:15" s="103" customFormat="1" x14ac:dyDescent="0.35">
      <c r="B330" s="258"/>
      <c r="C330" s="258"/>
      <c r="D330" s="258"/>
      <c r="E330" s="258"/>
      <c r="F330" s="258"/>
      <c r="G330" s="258"/>
      <c r="H330" s="258"/>
      <c r="I330" s="258"/>
      <c r="J330" s="258"/>
      <c r="K330" s="258"/>
      <c r="L330" s="258"/>
      <c r="M330" s="258"/>
      <c r="N330" s="258"/>
      <c r="O330" s="258"/>
    </row>
    <row r="331" spans="2:15" s="103" customFormat="1" x14ac:dyDescent="0.35">
      <c r="B331" s="258"/>
      <c r="C331" s="258"/>
      <c r="D331" s="258"/>
      <c r="E331" s="258"/>
      <c r="F331" s="258"/>
      <c r="G331" s="258"/>
      <c r="H331" s="258"/>
      <c r="I331" s="258"/>
      <c r="J331" s="258"/>
      <c r="K331" s="258"/>
      <c r="L331" s="258"/>
      <c r="M331" s="258"/>
      <c r="N331" s="258"/>
      <c r="O331" s="258"/>
    </row>
    <row r="332" spans="2:15" s="103" customFormat="1" x14ac:dyDescent="0.35">
      <c r="B332" s="258"/>
      <c r="C332" s="258"/>
      <c r="D332" s="258"/>
      <c r="E332" s="258"/>
      <c r="F332" s="258"/>
      <c r="G332" s="258"/>
      <c r="H332" s="258"/>
      <c r="I332" s="258"/>
      <c r="J332" s="258"/>
      <c r="K332" s="258"/>
      <c r="L332" s="258"/>
      <c r="M332" s="258"/>
      <c r="N332" s="258"/>
      <c r="O332" s="258"/>
    </row>
    <row r="333" spans="2:15" s="103" customFormat="1" x14ac:dyDescent="0.35">
      <c r="B333" s="258"/>
      <c r="C333" s="258"/>
      <c r="D333" s="258"/>
      <c r="E333" s="258"/>
      <c r="F333" s="258"/>
      <c r="G333" s="258"/>
      <c r="H333" s="258"/>
      <c r="I333" s="258"/>
      <c r="J333" s="258"/>
      <c r="K333" s="258"/>
      <c r="L333" s="258"/>
      <c r="M333" s="258"/>
      <c r="N333" s="258"/>
      <c r="O333" s="258"/>
    </row>
    <row r="334" spans="2:15" s="103" customFormat="1" x14ac:dyDescent="0.35">
      <c r="B334" s="258"/>
      <c r="C334" s="258"/>
      <c r="D334" s="258"/>
      <c r="E334" s="258"/>
      <c r="F334" s="258"/>
      <c r="G334" s="258"/>
      <c r="H334" s="258"/>
      <c r="I334" s="258"/>
      <c r="J334" s="258"/>
      <c r="K334" s="258"/>
      <c r="L334" s="258"/>
      <c r="M334" s="258"/>
      <c r="N334" s="258"/>
      <c r="O334" s="258"/>
    </row>
    <row r="335" spans="2:15" s="103" customFormat="1" x14ac:dyDescent="0.35">
      <c r="B335" s="258"/>
      <c r="C335" s="258"/>
      <c r="D335" s="258"/>
      <c r="E335" s="258"/>
      <c r="F335" s="258"/>
      <c r="G335" s="258"/>
      <c r="H335" s="258"/>
      <c r="I335" s="258"/>
      <c r="J335" s="258"/>
      <c r="K335" s="258"/>
      <c r="L335" s="258"/>
      <c r="M335" s="258"/>
      <c r="N335" s="258"/>
      <c r="O335" s="258"/>
    </row>
    <row r="336" spans="2:15" s="103" customFormat="1" x14ac:dyDescent="0.35">
      <c r="B336" s="258"/>
      <c r="C336" s="258"/>
      <c r="D336" s="258"/>
      <c r="E336" s="258"/>
      <c r="F336" s="258"/>
      <c r="G336" s="258"/>
      <c r="H336" s="258"/>
      <c r="I336" s="258"/>
      <c r="J336" s="258"/>
      <c r="K336" s="258"/>
      <c r="L336" s="258"/>
      <c r="M336" s="258"/>
      <c r="N336" s="258"/>
      <c r="O336" s="258"/>
    </row>
    <row r="337" spans="2:15" s="103" customFormat="1" x14ac:dyDescent="0.35">
      <c r="B337" s="258"/>
      <c r="C337" s="258"/>
      <c r="D337" s="258"/>
      <c r="E337" s="258"/>
      <c r="F337" s="258"/>
      <c r="G337" s="258"/>
      <c r="H337" s="258"/>
      <c r="I337" s="258"/>
      <c r="J337" s="258"/>
      <c r="K337" s="258"/>
      <c r="L337" s="258"/>
      <c r="M337" s="258"/>
      <c r="N337" s="258"/>
      <c r="O337" s="258"/>
    </row>
    <row r="338" spans="2:15" s="103" customFormat="1" x14ac:dyDescent="0.35">
      <c r="B338" s="258"/>
      <c r="C338" s="258"/>
      <c r="D338" s="258"/>
      <c r="E338" s="258"/>
      <c r="F338" s="258"/>
      <c r="G338" s="258"/>
      <c r="H338" s="258"/>
      <c r="I338" s="258"/>
      <c r="J338" s="258"/>
      <c r="K338" s="258"/>
      <c r="L338" s="258"/>
      <c r="M338" s="258"/>
      <c r="N338" s="258"/>
      <c r="O338" s="258"/>
    </row>
    <row r="339" spans="2:15" s="103" customFormat="1" x14ac:dyDescent="0.35">
      <c r="B339" s="258"/>
      <c r="C339" s="258"/>
      <c r="D339" s="258"/>
      <c r="E339" s="258"/>
      <c r="F339" s="258"/>
      <c r="G339" s="258"/>
      <c r="H339" s="258"/>
      <c r="I339" s="258"/>
      <c r="J339" s="258"/>
      <c r="K339" s="258"/>
      <c r="L339" s="258"/>
      <c r="M339" s="258"/>
      <c r="N339" s="258"/>
      <c r="O339" s="258"/>
    </row>
    <row r="340" spans="2:15" s="103" customFormat="1" x14ac:dyDescent="0.35">
      <c r="B340" s="258"/>
      <c r="C340" s="258"/>
      <c r="D340" s="258"/>
      <c r="E340" s="258"/>
      <c r="F340" s="258"/>
      <c r="G340" s="258"/>
      <c r="H340" s="258"/>
      <c r="I340" s="258"/>
      <c r="J340" s="258"/>
      <c r="K340" s="258"/>
      <c r="L340" s="258"/>
      <c r="M340" s="258"/>
      <c r="N340" s="258"/>
      <c r="O340" s="258"/>
    </row>
    <row r="341" spans="2:15" s="103" customFormat="1" x14ac:dyDescent="0.35">
      <c r="B341" s="258"/>
      <c r="C341" s="258"/>
      <c r="D341" s="258"/>
      <c r="E341" s="258"/>
      <c r="F341" s="258"/>
      <c r="G341" s="258"/>
      <c r="H341" s="258"/>
      <c r="I341" s="258"/>
      <c r="J341" s="258"/>
      <c r="K341" s="258"/>
      <c r="L341" s="258"/>
      <c r="M341" s="258"/>
      <c r="N341" s="258"/>
      <c r="O341" s="258"/>
    </row>
    <row r="342" spans="2:15" s="103" customFormat="1" x14ac:dyDescent="0.35">
      <c r="B342" s="258"/>
      <c r="C342" s="258"/>
      <c r="D342" s="258"/>
      <c r="E342" s="258"/>
      <c r="F342" s="258"/>
      <c r="G342" s="258"/>
      <c r="H342" s="258"/>
      <c r="I342" s="258"/>
      <c r="J342" s="258"/>
      <c r="K342" s="258"/>
      <c r="L342" s="258"/>
      <c r="M342" s="258"/>
      <c r="N342" s="258"/>
      <c r="O342" s="258"/>
    </row>
    <row r="343" spans="2:15" s="103" customFormat="1" x14ac:dyDescent="0.35">
      <c r="B343" s="258"/>
      <c r="C343" s="258"/>
      <c r="D343" s="258"/>
      <c r="E343" s="258"/>
      <c r="F343" s="258"/>
      <c r="G343" s="258"/>
      <c r="H343" s="258"/>
      <c r="I343" s="258"/>
      <c r="J343" s="258"/>
      <c r="K343" s="258"/>
      <c r="L343" s="258"/>
      <c r="M343" s="258"/>
      <c r="N343" s="258"/>
      <c r="O343" s="258"/>
    </row>
    <row r="344" spans="2:15" s="103" customFormat="1" x14ac:dyDescent="0.35">
      <c r="B344" s="258"/>
      <c r="C344" s="258"/>
      <c r="D344" s="258"/>
      <c r="E344" s="258"/>
      <c r="F344" s="258"/>
      <c r="G344" s="258"/>
      <c r="H344" s="258"/>
      <c r="I344" s="258"/>
      <c r="J344" s="258"/>
      <c r="K344" s="258"/>
      <c r="L344" s="258"/>
      <c r="M344" s="258"/>
      <c r="N344" s="258"/>
      <c r="O344" s="258"/>
    </row>
    <row r="345" spans="2:15" s="103" customFormat="1" x14ac:dyDescent="0.35">
      <c r="B345" s="258"/>
      <c r="C345" s="258"/>
      <c r="D345" s="258"/>
      <c r="E345" s="258"/>
      <c r="F345" s="258"/>
      <c r="G345" s="258"/>
      <c r="H345" s="258"/>
      <c r="I345" s="258"/>
      <c r="J345" s="258"/>
      <c r="K345" s="258"/>
      <c r="L345" s="258"/>
      <c r="M345" s="258"/>
      <c r="N345" s="258"/>
      <c r="O345" s="258"/>
    </row>
    <row r="346" spans="2:15" s="103" customFormat="1" x14ac:dyDescent="0.35">
      <c r="B346" s="258"/>
      <c r="C346" s="258"/>
      <c r="D346" s="258"/>
      <c r="E346" s="258"/>
      <c r="F346" s="258"/>
      <c r="G346" s="258"/>
      <c r="H346" s="258"/>
      <c r="I346" s="258"/>
      <c r="J346" s="258"/>
      <c r="K346" s="258"/>
      <c r="L346" s="258"/>
      <c r="M346" s="258"/>
      <c r="N346" s="258"/>
      <c r="O346" s="258"/>
    </row>
    <row r="347" spans="2:15" s="103" customFormat="1" x14ac:dyDescent="0.35">
      <c r="B347" s="258"/>
      <c r="C347" s="258"/>
      <c r="D347" s="258"/>
      <c r="E347" s="258"/>
      <c r="F347" s="258"/>
      <c r="G347" s="258"/>
      <c r="H347" s="258"/>
      <c r="I347" s="258"/>
      <c r="J347" s="258"/>
      <c r="K347" s="258"/>
      <c r="L347" s="258"/>
      <c r="M347" s="258"/>
      <c r="N347" s="258"/>
      <c r="O347" s="258"/>
    </row>
    <row r="348" spans="2:15" s="103" customFormat="1" x14ac:dyDescent="0.35">
      <c r="B348" s="258"/>
      <c r="C348" s="258"/>
      <c r="D348" s="258"/>
      <c r="E348" s="258"/>
      <c r="F348" s="258"/>
      <c r="G348" s="258"/>
      <c r="H348" s="258"/>
      <c r="I348" s="258"/>
      <c r="J348" s="258"/>
      <c r="K348" s="258"/>
      <c r="L348" s="258"/>
      <c r="M348" s="258"/>
      <c r="N348" s="258"/>
      <c r="O348" s="258"/>
    </row>
    <row r="349" spans="2:15" s="103" customFormat="1" x14ac:dyDescent="0.35">
      <c r="B349" s="258"/>
      <c r="C349" s="258"/>
      <c r="D349" s="258"/>
      <c r="E349" s="258"/>
      <c r="F349" s="258"/>
      <c r="G349" s="258"/>
      <c r="H349" s="258"/>
      <c r="I349" s="258"/>
      <c r="J349" s="258"/>
      <c r="K349" s="258"/>
      <c r="L349" s="258"/>
      <c r="M349" s="258"/>
      <c r="N349" s="258"/>
      <c r="O349" s="258"/>
    </row>
    <row r="350" spans="2:15" s="103" customFormat="1" x14ac:dyDescent="0.35">
      <c r="B350" s="258"/>
      <c r="C350" s="258"/>
      <c r="D350" s="258"/>
      <c r="E350" s="258"/>
      <c r="F350" s="258"/>
      <c r="G350" s="258"/>
      <c r="H350" s="258"/>
      <c r="I350" s="258"/>
      <c r="J350" s="258"/>
      <c r="K350" s="258"/>
      <c r="L350" s="258"/>
      <c r="M350" s="258"/>
      <c r="N350" s="258"/>
      <c r="O350" s="258"/>
    </row>
    <row r="351" spans="2:15" s="103" customFormat="1" x14ac:dyDescent="0.35">
      <c r="B351" s="258"/>
      <c r="C351" s="258"/>
      <c r="D351" s="258"/>
      <c r="E351" s="258"/>
      <c r="F351" s="258"/>
      <c r="G351" s="258"/>
      <c r="H351" s="258"/>
      <c r="I351" s="258"/>
      <c r="J351" s="258"/>
      <c r="K351" s="258"/>
      <c r="L351" s="258"/>
      <c r="M351" s="258"/>
      <c r="N351" s="258"/>
      <c r="O351" s="258"/>
    </row>
    <row r="352" spans="2:15" s="103" customFormat="1" x14ac:dyDescent="0.35">
      <c r="B352" s="258"/>
      <c r="C352" s="258"/>
      <c r="D352" s="258"/>
      <c r="E352" s="258"/>
      <c r="F352" s="258"/>
      <c r="G352" s="258"/>
      <c r="H352" s="258"/>
      <c r="I352" s="258"/>
      <c r="J352" s="258"/>
      <c r="K352" s="258"/>
      <c r="L352" s="258"/>
      <c r="M352" s="258"/>
      <c r="N352" s="258"/>
      <c r="O352" s="258"/>
    </row>
    <row r="353" spans="2:15" s="103" customFormat="1" x14ac:dyDescent="0.35">
      <c r="B353" s="258"/>
      <c r="C353" s="258"/>
      <c r="D353" s="258"/>
      <c r="E353" s="258"/>
      <c r="F353" s="258"/>
      <c r="G353" s="258"/>
      <c r="H353" s="258"/>
      <c r="I353" s="258"/>
      <c r="J353" s="258"/>
      <c r="K353" s="258"/>
      <c r="L353" s="258"/>
      <c r="M353" s="258"/>
      <c r="N353" s="258"/>
      <c r="O353" s="258"/>
    </row>
    <row r="354" spans="2:15" s="103" customFormat="1" x14ac:dyDescent="0.35">
      <c r="B354" s="258"/>
      <c r="C354" s="258"/>
      <c r="D354" s="258"/>
      <c r="E354" s="258"/>
      <c r="F354" s="258"/>
      <c r="G354" s="258"/>
      <c r="H354" s="258"/>
      <c r="I354" s="258"/>
      <c r="J354" s="258"/>
      <c r="K354" s="258"/>
      <c r="L354" s="258"/>
      <c r="M354" s="258"/>
      <c r="N354" s="258"/>
      <c r="O354" s="258"/>
    </row>
    <row r="355" spans="2:15" s="103" customFormat="1" x14ac:dyDescent="0.35">
      <c r="B355" s="258"/>
      <c r="C355" s="258"/>
      <c r="D355" s="258"/>
      <c r="E355" s="258"/>
      <c r="F355" s="258"/>
      <c r="G355" s="258"/>
      <c r="H355" s="258"/>
      <c r="I355" s="258"/>
      <c r="J355" s="258"/>
      <c r="K355" s="258"/>
      <c r="L355" s="258"/>
      <c r="M355" s="258"/>
      <c r="N355" s="258"/>
      <c r="O355" s="258"/>
    </row>
    <row r="356" spans="2:15" s="103" customFormat="1" x14ac:dyDescent="0.35">
      <c r="B356" s="258"/>
      <c r="C356" s="258"/>
      <c r="D356" s="258"/>
      <c r="E356" s="258"/>
      <c r="F356" s="258"/>
      <c r="G356" s="258"/>
      <c r="H356" s="258"/>
      <c r="I356" s="258"/>
      <c r="J356" s="258"/>
      <c r="K356" s="258"/>
      <c r="L356" s="258"/>
      <c r="M356" s="258"/>
      <c r="N356" s="258"/>
      <c r="O356" s="258"/>
    </row>
    <row r="357" spans="2:15" s="103" customFormat="1" x14ac:dyDescent="0.35">
      <c r="B357" s="258"/>
      <c r="C357" s="258"/>
      <c r="D357" s="258"/>
      <c r="E357" s="258"/>
      <c r="F357" s="258"/>
      <c r="G357" s="258"/>
      <c r="H357" s="258"/>
      <c r="I357" s="258"/>
      <c r="J357" s="258"/>
      <c r="K357" s="258"/>
      <c r="L357" s="258"/>
      <c r="M357" s="258"/>
      <c r="N357" s="258"/>
      <c r="O357" s="258"/>
    </row>
    <row r="358" spans="2:15" s="103" customFormat="1" x14ac:dyDescent="0.35">
      <c r="B358" s="258"/>
      <c r="C358" s="258"/>
      <c r="D358" s="258"/>
      <c r="E358" s="258"/>
      <c r="F358" s="258"/>
      <c r="G358" s="258"/>
      <c r="H358" s="258"/>
      <c r="I358" s="258"/>
      <c r="J358" s="258"/>
      <c r="K358" s="258"/>
      <c r="L358" s="258"/>
      <c r="M358" s="258"/>
      <c r="N358" s="258"/>
      <c r="O358" s="258"/>
    </row>
    <row r="359" spans="2:15" s="103" customFormat="1" x14ac:dyDescent="0.35">
      <c r="B359" s="258"/>
      <c r="C359" s="258"/>
      <c r="D359" s="258"/>
      <c r="E359" s="258"/>
      <c r="F359" s="258"/>
      <c r="G359" s="258"/>
      <c r="H359" s="258"/>
      <c r="I359" s="258"/>
      <c r="J359" s="258"/>
      <c r="K359" s="258"/>
      <c r="L359" s="258"/>
      <c r="M359" s="258"/>
      <c r="N359" s="258"/>
      <c r="O359" s="258"/>
    </row>
    <row r="360" spans="2:15" s="103" customFormat="1" x14ac:dyDescent="0.35">
      <c r="B360" s="258"/>
      <c r="C360" s="258"/>
      <c r="D360" s="258"/>
      <c r="E360" s="258"/>
      <c r="F360" s="258"/>
      <c r="G360" s="258"/>
      <c r="H360" s="258"/>
      <c r="I360" s="258"/>
      <c r="J360" s="258"/>
      <c r="K360" s="258"/>
      <c r="L360" s="258"/>
      <c r="M360" s="258"/>
      <c r="N360" s="258"/>
      <c r="O360" s="258"/>
    </row>
    <row r="361" spans="2:15" s="103" customFormat="1" x14ac:dyDescent="0.35">
      <c r="B361" s="258"/>
      <c r="C361" s="258"/>
      <c r="D361" s="258"/>
      <c r="E361" s="258"/>
      <c r="F361" s="258"/>
      <c r="G361" s="258"/>
      <c r="H361" s="258"/>
      <c r="I361" s="258"/>
      <c r="J361" s="258"/>
      <c r="K361" s="258"/>
      <c r="L361" s="258"/>
      <c r="M361" s="258"/>
      <c r="N361" s="258"/>
      <c r="O361" s="258"/>
    </row>
    <row r="362" spans="2:15" s="103" customFormat="1" x14ac:dyDescent="0.35">
      <c r="B362" s="258"/>
      <c r="C362" s="258"/>
      <c r="D362" s="258"/>
      <c r="E362" s="258"/>
      <c r="F362" s="258"/>
      <c r="G362" s="258"/>
      <c r="H362" s="258"/>
      <c r="I362" s="258"/>
      <c r="J362" s="258"/>
      <c r="K362" s="258"/>
      <c r="L362" s="258"/>
      <c r="M362" s="258"/>
      <c r="N362" s="258"/>
      <c r="O362" s="258"/>
    </row>
    <row r="363" spans="2:15" s="103" customFormat="1" x14ac:dyDescent="0.35">
      <c r="B363" s="258"/>
      <c r="C363" s="258"/>
      <c r="D363" s="258"/>
      <c r="E363" s="258"/>
      <c r="F363" s="258"/>
      <c r="G363" s="258"/>
      <c r="H363" s="258"/>
      <c r="I363" s="258"/>
      <c r="J363" s="258"/>
      <c r="K363" s="258"/>
      <c r="L363" s="258"/>
      <c r="M363" s="258"/>
      <c r="N363" s="258"/>
      <c r="O363" s="258"/>
    </row>
    <row r="364" spans="2:15" s="103" customFormat="1" x14ac:dyDescent="0.35">
      <c r="B364" s="258"/>
      <c r="C364" s="258"/>
      <c r="D364" s="258"/>
      <c r="E364" s="258"/>
      <c r="F364" s="258"/>
      <c r="G364" s="258"/>
      <c r="H364" s="258"/>
      <c r="I364" s="258"/>
      <c r="J364" s="258"/>
      <c r="K364" s="258"/>
      <c r="L364" s="258"/>
      <c r="M364" s="258"/>
      <c r="N364" s="258"/>
      <c r="O364" s="258"/>
    </row>
    <row r="365" spans="2:15" s="103" customFormat="1" x14ac:dyDescent="0.35">
      <c r="B365" s="258"/>
      <c r="C365" s="258"/>
      <c r="D365" s="258"/>
      <c r="E365" s="258"/>
      <c r="F365" s="258"/>
      <c r="G365" s="258"/>
      <c r="H365" s="258"/>
      <c r="I365" s="258"/>
      <c r="J365" s="258"/>
      <c r="K365" s="258"/>
      <c r="L365" s="258"/>
      <c r="M365" s="258"/>
      <c r="N365" s="258"/>
      <c r="O365" s="258"/>
    </row>
    <row r="366" spans="2:15" s="103" customFormat="1" x14ac:dyDescent="0.35">
      <c r="B366" s="258"/>
      <c r="C366" s="258"/>
      <c r="D366" s="258"/>
      <c r="E366" s="258"/>
      <c r="F366" s="258"/>
      <c r="G366" s="258"/>
      <c r="H366" s="258"/>
      <c r="I366" s="258"/>
      <c r="J366" s="258"/>
      <c r="K366" s="258"/>
      <c r="L366" s="258"/>
      <c r="M366" s="258"/>
      <c r="N366" s="258"/>
      <c r="O366" s="258"/>
    </row>
    <row r="367" spans="2:15" s="103" customFormat="1" x14ac:dyDescent="0.35">
      <c r="B367" s="258"/>
      <c r="C367" s="258"/>
      <c r="D367" s="258"/>
      <c r="E367" s="258"/>
      <c r="F367" s="258"/>
      <c r="G367" s="258"/>
      <c r="H367" s="258"/>
      <c r="I367" s="258"/>
      <c r="J367" s="258"/>
      <c r="K367" s="258"/>
      <c r="L367" s="258"/>
      <c r="M367" s="258"/>
      <c r="N367" s="258"/>
      <c r="O367" s="258"/>
    </row>
    <row r="368" spans="2:15" s="103" customFormat="1" x14ac:dyDescent="0.35">
      <c r="B368" s="258"/>
      <c r="C368" s="258"/>
      <c r="D368" s="258"/>
      <c r="E368" s="258"/>
      <c r="F368" s="258"/>
      <c r="G368" s="258"/>
      <c r="H368" s="258"/>
      <c r="I368" s="258"/>
      <c r="J368" s="258"/>
      <c r="K368" s="258"/>
      <c r="L368" s="258"/>
      <c r="M368" s="258"/>
      <c r="N368" s="258"/>
      <c r="O368" s="258"/>
    </row>
    <row r="369" spans="2:15" s="103" customFormat="1" x14ac:dyDescent="0.35">
      <c r="B369" s="258"/>
      <c r="C369" s="258"/>
      <c r="D369" s="258"/>
      <c r="E369" s="258"/>
      <c r="F369" s="258"/>
      <c r="G369" s="258"/>
      <c r="H369" s="258"/>
      <c r="I369" s="258"/>
      <c r="J369" s="258"/>
      <c r="K369" s="258"/>
      <c r="L369" s="258"/>
      <c r="M369" s="258"/>
      <c r="N369" s="258"/>
      <c r="O369" s="258"/>
    </row>
    <row r="370" spans="2:15" s="103" customFormat="1" x14ac:dyDescent="0.35">
      <c r="B370" s="258"/>
      <c r="C370" s="258"/>
      <c r="D370" s="258"/>
      <c r="E370" s="258"/>
      <c r="F370" s="258"/>
      <c r="G370" s="258"/>
      <c r="H370" s="258"/>
      <c r="I370" s="258"/>
      <c r="J370" s="258"/>
      <c r="K370" s="258"/>
      <c r="L370" s="258"/>
      <c r="M370" s="258"/>
      <c r="N370" s="258"/>
      <c r="O370" s="258"/>
    </row>
    <row r="371" spans="2:15" s="103" customFormat="1" x14ac:dyDescent="0.35">
      <c r="B371" s="258"/>
      <c r="C371" s="258"/>
      <c r="D371" s="258"/>
      <c r="E371" s="258"/>
      <c r="F371" s="258"/>
      <c r="G371" s="258"/>
      <c r="H371" s="258"/>
      <c r="I371" s="258"/>
      <c r="J371" s="258"/>
      <c r="K371" s="258"/>
      <c r="L371" s="258"/>
      <c r="M371" s="258"/>
      <c r="N371" s="258"/>
      <c r="O371" s="258"/>
    </row>
    <row r="372" spans="2:15" s="103" customFormat="1" x14ac:dyDescent="0.35">
      <c r="B372" s="258"/>
      <c r="C372" s="258"/>
      <c r="D372" s="258"/>
      <c r="E372" s="258"/>
      <c r="F372" s="258"/>
      <c r="G372" s="258"/>
      <c r="H372" s="258"/>
      <c r="I372" s="258"/>
      <c r="J372" s="258"/>
      <c r="K372" s="258"/>
      <c r="L372" s="258"/>
      <c r="M372" s="258"/>
      <c r="N372" s="258"/>
      <c r="O372" s="258"/>
    </row>
    <row r="373" spans="2:15" s="103" customFormat="1" x14ac:dyDescent="0.35">
      <c r="B373" s="258"/>
      <c r="C373" s="258"/>
      <c r="D373" s="258"/>
      <c r="E373" s="258"/>
      <c r="F373" s="258"/>
      <c r="G373" s="258"/>
      <c r="H373" s="258"/>
      <c r="I373" s="258"/>
      <c r="J373" s="258"/>
      <c r="K373" s="258"/>
      <c r="L373" s="258"/>
      <c r="M373" s="258"/>
      <c r="N373" s="258"/>
      <c r="O373" s="258"/>
    </row>
    <row r="374" spans="2:15" s="103" customFormat="1" x14ac:dyDescent="0.35">
      <c r="B374" s="258"/>
      <c r="C374" s="258"/>
      <c r="D374" s="258"/>
      <c r="E374" s="258"/>
      <c r="F374" s="258"/>
      <c r="G374" s="258"/>
      <c r="H374" s="258"/>
      <c r="I374" s="258"/>
      <c r="J374" s="258"/>
      <c r="K374" s="258"/>
      <c r="L374" s="258"/>
      <c r="M374" s="258"/>
      <c r="N374" s="258"/>
      <c r="O374" s="258"/>
    </row>
    <row r="375" spans="2:15" s="103" customFormat="1" x14ac:dyDescent="0.35">
      <c r="B375" s="258"/>
      <c r="C375" s="258"/>
      <c r="D375" s="258"/>
      <c r="E375" s="258"/>
      <c r="F375" s="258"/>
      <c r="G375" s="258"/>
      <c r="H375" s="258"/>
      <c r="I375" s="258"/>
      <c r="J375" s="258"/>
      <c r="K375" s="258"/>
      <c r="L375" s="258"/>
      <c r="M375" s="258"/>
      <c r="N375" s="258"/>
      <c r="O375" s="258"/>
    </row>
    <row r="376" spans="2:15" s="103" customFormat="1" x14ac:dyDescent="0.35">
      <c r="B376" s="258"/>
      <c r="C376" s="258"/>
      <c r="D376" s="258"/>
      <c r="E376" s="258"/>
      <c r="F376" s="258"/>
      <c r="G376" s="258"/>
      <c r="H376" s="258"/>
      <c r="I376" s="258"/>
      <c r="J376" s="258"/>
      <c r="K376" s="258"/>
      <c r="L376" s="258"/>
      <c r="M376" s="258"/>
      <c r="N376" s="258"/>
      <c r="O376" s="258"/>
    </row>
    <row r="377" spans="2:15" s="103" customFormat="1" x14ac:dyDescent="0.35">
      <c r="B377" s="258"/>
      <c r="C377" s="258"/>
      <c r="D377" s="258"/>
      <c r="E377" s="258"/>
      <c r="F377" s="258"/>
      <c r="G377" s="258"/>
      <c r="H377" s="258"/>
      <c r="I377" s="258"/>
      <c r="J377" s="258"/>
      <c r="K377" s="258"/>
      <c r="L377" s="258"/>
      <c r="M377" s="258"/>
      <c r="N377" s="258"/>
      <c r="O377" s="258"/>
    </row>
    <row r="378" spans="2:15" s="103" customFormat="1" x14ac:dyDescent="0.35">
      <c r="B378" s="258"/>
      <c r="C378" s="258"/>
      <c r="D378" s="258"/>
      <c r="E378" s="258"/>
      <c r="F378" s="258"/>
      <c r="G378" s="258"/>
      <c r="H378" s="258"/>
      <c r="I378" s="258"/>
      <c r="J378" s="258"/>
      <c r="K378" s="258"/>
      <c r="L378" s="258"/>
      <c r="M378" s="258"/>
      <c r="N378" s="258"/>
      <c r="O378" s="258"/>
    </row>
    <row r="379" spans="2:15" s="103" customFormat="1" x14ac:dyDescent="0.35">
      <c r="B379" s="258"/>
      <c r="C379" s="258"/>
      <c r="D379" s="258"/>
      <c r="E379" s="258"/>
      <c r="F379" s="258"/>
      <c r="G379" s="258"/>
      <c r="H379" s="258"/>
      <c r="I379" s="258"/>
      <c r="J379" s="258"/>
      <c r="K379" s="258"/>
      <c r="L379" s="258"/>
      <c r="M379" s="258"/>
      <c r="N379" s="258"/>
      <c r="O379" s="258"/>
    </row>
    <row r="380" spans="2:15" s="103" customFormat="1" x14ac:dyDescent="0.35">
      <c r="B380" s="258"/>
      <c r="C380" s="258"/>
      <c r="D380" s="258"/>
      <c r="E380" s="258"/>
      <c r="F380" s="258"/>
      <c r="G380" s="258"/>
      <c r="H380" s="258"/>
      <c r="I380" s="258"/>
      <c r="J380" s="258"/>
      <c r="K380" s="258"/>
      <c r="L380" s="258"/>
      <c r="M380" s="258"/>
      <c r="N380" s="258"/>
      <c r="O380" s="258"/>
    </row>
    <row r="381" spans="2:15" s="103" customFormat="1" x14ac:dyDescent="0.35">
      <c r="B381" s="258"/>
      <c r="C381" s="258"/>
      <c r="D381" s="258"/>
      <c r="E381" s="258"/>
      <c r="F381" s="258"/>
      <c r="G381" s="258"/>
      <c r="H381" s="258"/>
      <c r="I381" s="258"/>
      <c r="J381" s="258"/>
      <c r="K381" s="258"/>
      <c r="L381" s="258"/>
      <c r="M381" s="258"/>
      <c r="N381" s="258"/>
      <c r="O381" s="258"/>
    </row>
    <row r="382" spans="2:15" s="103" customFormat="1" x14ac:dyDescent="0.35">
      <c r="B382" s="258"/>
      <c r="C382" s="258"/>
      <c r="D382" s="258"/>
      <c r="E382" s="258"/>
      <c r="F382" s="258"/>
      <c r="G382" s="258"/>
      <c r="H382" s="258"/>
      <c r="I382" s="258"/>
      <c r="J382" s="258"/>
      <c r="K382" s="258"/>
      <c r="L382" s="258"/>
      <c r="M382" s="258"/>
      <c r="N382" s="258"/>
      <c r="O382" s="258"/>
    </row>
    <row r="383" spans="2:15" s="103" customFormat="1" x14ac:dyDescent="0.35">
      <c r="B383" s="258"/>
      <c r="C383" s="258"/>
      <c r="D383" s="258"/>
      <c r="E383" s="258"/>
      <c r="F383" s="258"/>
      <c r="G383" s="258"/>
      <c r="H383" s="258"/>
      <c r="I383" s="258"/>
      <c r="J383" s="258"/>
      <c r="K383" s="258"/>
      <c r="L383" s="258"/>
      <c r="M383" s="258"/>
      <c r="N383" s="258"/>
      <c r="O383" s="258"/>
    </row>
    <row r="384" spans="2:15" s="103" customFormat="1" x14ac:dyDescent="0.35">
      <c r="B384" s="258"/>
      <c r="C384" s="258"/>
      <c r="D384" s="258"/>
      <c r="E384" s="258"/>
      <c r="F384" s="258"/>
      <c r="G384" s="258"/>
      <c r="H384" s="258"/>
      <c r="I384" s="258"/>
      <c r="J384" s="258"/>
      <c r="K384" s="258"/>
      <c r="L384" s="258"/>
      <c r="M384" s="258"/>
      <c r="N384" s="258"/>
      <c r="O384" s="258"/>
    </row>
    <row r="385" spans="2:15" s="103" customFormat="1" x14ac:dyDescent="0.35">
      <c r="B385" s="258"/>
      <c r="C385" s="258"/>
      <c r="D385" s="258"/>
      <c r="E385" s="258"/>
      <c r="F385" s="258"/>
      <c r="G385" s="258"/>
      <c r="H385" s="258"/>
      <c r="I385" s="258"/>
      <c r="J385" s="258"/>
      <c r="K385" s="258"/>
      <c r="L385" s="258"/>
      <c r="M385" s="258"/>
      <c r="N385" s="258"/>
      <c r="O385" s="258"/>
    </row>
    <row r="386" spans="2:15" s="103" customFormat="1" x14ac:dyDescent="0.35">
      <c r="B386" s="258"/>
      <c r="C386" s="258"/>
      <c r="D386" s="258"/>
      <c r="E386" s="258"/>
      <c r="F386" s="258"/>
      <c r="G386" s="258"/>
      <c r="H386" s="258"/>
      <c r="I386" s="258"/>
      <c r="J386" s="258"/>
      <c r="K386" s="258"/>
      <c r="L386" s="258"/>
      <c r="M386" s="258"/>
      <c r="N386" s="258"/>
      <c r="O386" s="258"/>
    </row>
    <row r="387" spans="2:15" s="103" customFormat="1" x14ac:dyDescent="0.35">
      <c r="B387" s="258"/>
      <c r="C387" s="258"/>
      <c r="D387" s="258"/>
      <c r="E387" s="258"/>
      <c r="F387" s="258"/>
      <c r="G387" s="258"/>
      <c r="H387" s="258"/>
      <c r="I387" s="258"/>
      <c r="J387" s="258"/>
      <c r="K387" s="258"/>
      <c r="L387" s="258"/>
      <c r="M387" s="258"/>
      <c r="N387" s="258"/>
      <c r="O387" s="258"/>
    </row>
    <row r="388" spans="2:15" s="103" customFormat="1" x14ac:dyDescent="0.35">
      <c r="B388" s="258"/>
      <c r="C388" s="258"/>
      <c r="D388" s="258"/>
      <c r="E388" s="258"/>
      <c r="F388" s="258"/>
      <c r="G388" s="258"/>
      <c r="H388" s="258"/>
      <c r="I388" s="258"/>
      <c r="J388" s="258"/>
      <c r="K388" s="258"/>
      <c r="L388" s="258"/>
      <c r="M388" s="258"/>
      <c r="N388" s="258"/>
      <c r="O388" s="258"/>
    </row>
    <row r="389" spans="2:15" s="103" customFormat="1" x14ac:dyDescent="0.35">
      <c r="B389" s="258"/>
      <c r="C389" s="258"/>
      <c r="D389" s="258"/>
      <c r="E389" s="258"/>
      <c r="F389" s="258"/>
      <c r="G389" s="258"/>
      <c r="H389" s="258"/>
      <c r="I389" s="258"/>
      <c r="J389" s="258"/>
      <c r="K389" s="258"/>
      <c r="L389" s="258"/>
      <c r="M389" s="258"/>
      <c r="N389" s="258"/>
      <c r="O389" s="258"/>
    </row>
    <row r="390" spans="2:15" s="103" customFormat="1" x14ac:dyDescent="0.35">
      <c r="B390" s="258"/>
      <c r="C390" s="258"/>
      <c r="D390" s="258"/>
      <c r="E390" s="258"/>
      <c r="F390" s="258"/>
      <c r="G390" s="258"/>
      <c r="H390" s="258"/>
      <c r="I390" s="258"/>
      <c r="J390" s="258"/>
      <c r="K390" s="258"/>
      <c r="L390" s="258"/>
      <c r="M390" s="258"/>
      <c r="N390" s="258"/>
      <c r="O390" s="258"/>
    </row>
    <row r="391" spans="2:15" s="103" customFormat="1" x14ac:dyDescent="0.35">
      <c r="B391" s="258"/>
      <c r="C391" s="258"/>
      <c r="D391" s="258"/>
      <c r="E391" s="258"/>
      <c r="F391" s="258"/>
      <c r="G391" s="258"/>
      <c r="H391" s="258"/>
      <c r="I391" s="258"/>
      <c r="J391" s="258"/>
      <c r="K391" s="258"/>
      <c r="L391" s="258"/>
      <c r="M391" s="258"/>
      <c r="N391" s="258"/>
      <c r="O391" s="258"/>
    </row>
    <row r="392" spans="2:15" s="103" customFormat="1" x14ac:dyDescent="0.35">
      <c r="B392" s="258"/>
      <c r="C392" s="258"/>
      <c r="D392" s="258"/>
      <c r="E392" s="258"/>
      <c r="F392" s="258"/>
      <c r="G392" s="258"/>
      <c r="H392" s="258"/>
      <c r="I392" s="258"/>
      <c r="J392" s="258"/>
      <c r="K392" s="258"/>
      <c r="L392" s="258"/>
      <c r="M392" s="258"/>
      <c r="N392" s="258"/>
      <c r="O392" s="258"/>
    </row>
    <row r="393" spans="2:15" s="103" customFormat="1" x14ac:dyDescent="0.35">
      <c r="B393" s="258"/>
      <c r="C393" s="258"/>
      <c r="D393" s="258"/>
      <c r="E393" s="258"/>
      <c r="F393" s="258"/>
      <c r="G393" s="258"/>
      <c r="H393" s="258"/>
      <c r="I393" s="258"/>
      <c r="J393" s="258"/>
      <c r="K393" s="258"/>
      <c r="L393" s="258"/>
      <c r="M393" s="258"/>
      <c r="N393" s="258"/>
      <c r="O393" s="258"/>
    </row>
    <row r="394" spans="2:15" s="103" customFormat="1" x14ac:dyDescent="0.35">
      <c r="B394" s="258"/>
      <c r="C394" s="258"/>
      <c r="D394" s="258"/>
      <c r="E394" s="258"/>
      <c r="F394" s="258"/>
      <c r="G394" s="258"/>
      <c r="H394" s="258"/>
      <c r="I394" s="258"/>
      <c r="J394" s="258"/>
      <c r="K394" s="258"/>
      <c r="L394" s="258"/>
      <c r="M394" s="258"/>
      <c r="N394" s="258"/>
      <c r="O394" s="258"/>
    </row>
    <row r="395" spans="2:15" s="103" customFormat="1" x14ac:dyDescent="0.35">
      <c r="B395" s="258"/>
      <c r="C395" s="258"/>
      <c r="D395" s="258"/>
      <c r="E395" s="258"/>
      <c r="F395" s="258"/>
      <c r="G395" s="258"/>
      <c r="H395" s="258"/>
      <c r="I395" s="258"/>
      <c r="J395" s="258"/>
      <c r="K395" s="258"/>
      <c r="L395" s="258"/>
      <c r="M395" s="258"/>
      <c r="N395" s="258"/>
      <c r="O395" s="258"/>
    </row>
    <row r="396" spans="2:15" s="103" customFormat="1" x14ac:dyDescent="0.35">
      <c r="B396" s="258"/>
      <c r="C396" s="258"/>
      <c r="D396" s="258"/>
      <c r="E396" s="258"/>
      <c r="F396" s="258"/>
      <c r="G396" s="258"/>
      <c r="H396" s="258"/>
      <c r="I396" s="258"/>
      <c r="J396" s="258"/>
      <c r="K396" s="258"/>
      <c r="L396" s="258"/>
      <c r="M396" s="258"/>
      <c r="N396" s="258"/>
      <c r="O396" s="258"/>
    </row>
    <row r="397" spans="2:15" s="103" customFormat="1" x14ac:dyDescent="0.35">
      <c r="B397" s="258"/>
      <c r="C397" s="258"/>
      <c r="D397" s="258"/>
      <c r="E397" s="258"/>
      <c r="F397" s="258"/>
      <c r="G397" s="258"/>
      <c r="H397" s="258"/>
      <c r="I397" s="258"/>
      <c r="J397" s="258"/>
      <c r="K397" s="258"/>
      <c r="L397" s="258"/>
      <c r="M397" s="258"/>
      <c r="N397" s="258"/>
      <c r="O397" s="258"/>
    </row>
    <row r="398" spans="2:15" s="103" customFormat="1" x14ac:dyDescent="0.35">
      <c r="B398" s="258"/>
      <c r="C398" s="258"/>
      <c r="D398" s="258"/>
      <c r="E398" s="258"/>
      <c r="F398" s="258"/>
      <c r="G398" s="258"/>
      <c r="H398" s="258"/>
      <c r="I398" s="258"/>
      <c r="J398" s="258"/>
      <c r="K398" s="258"/>
      <c r="L398" s="258"/>
      <c r="M398" s="258"/>
      <c r="N398" s="258"/>
      <c r="O398" s="258"/>
    </row>
    <row r="399" spans="2:15" s="103" customFormat="1" x14ac:dyDescent="0.35">
      <c r="B399" s="258"/>
      <c r="C399" s="258"/>
      <c r="D399" s="258"/>
      <c r="E399" s="258"/>
      <c r="F399" s="258"/>
      <c r="G399" s="258"/>
      <c r="H399" s="258"/>
      <c r="I399" s="258"/>
      <c r="J399" s="258"/>
      <c r="K399" s="258"/>
      <c r="L399" s="258"/>
      <c r="M399" s="258"/>
      <c r="N399" s="258"/>
      <c r="O399" s="258"/>
    </row>
    <row r="400" spans="2:15" s="103" customFormat="1" x14ac:dyDescent="0.35">
      <c r="B400" s="258"/>
      <c r="C400" s="258"/>
      <c r="D400" s="258"/>
      <c r="E400" s="258"/>
      <c r="F400" s="258"/>
      <c r="G400" s="258"/>
      <c r="H400" s="258"/>
      <c r="I400" s="258"/>
      <c r="J400" s="258"/>
      <c r="K400" s="258"/>
      <c r="L400" s="258"/>
      <c r="M400" s="258"/>
      <c r="N400" s="258"/>
      <c r="O400" s="258"/>
    </row>
    <row r="401" spans="2:15" s="103" customFormat="1" x14ac:dyDescent="0.35">
      <c r="B401" s="258"/>
      <c r="C401" s="258"/>
      <c r="D401" s="258"/>
      <c r="E401" s="258"/>
      <c r="F401" s="258"/>
      <c r="G401" s="258"/>
      <c r="H401" s="258"/>
      <c r="I401" s="258"/>
      <c r="J401" s="258"/>
      <c r="K401" s="258"/>
      <c r="L401" s="258"/>
      <c r="M401" s="258"/>
      <c r="N401" s="258"/>
      <c r="O401" s="258"/>
    </row>
    <row r="402" spans="2:15" s="103" customFormat="1" x14ac:dyDescent="0.35">
      <c r="B402" s="258"/>
      <c r="C402" s="258"/>
      <c r="D402" s="258"/>
      <c r="E402" s="258"/>
      <c r="F402" s="258"/>
      <c r="G402" s="258"/>
      <c r="H402" s="258"/>
      <c r="I402" s="258"/>
      <c r="J402" s="258"/>
      <c r="K402" s="258"/>
      <c r="L402" s="258"/>
      <c r="M402" s="258"/>
      <c r="N402" s="258"/>
      <c r="O402" s="258"/>
    </row>
    <row r="403" spans="2:15" s="103" customFormat="1" x14ac:dyDescent="0.35">
      <c r="B403" s="258"/>
      <c r="C403" s="258"/>
      <c r="D403" s="258"/>
      <c r="E403" s="258"/>
      <c r="F403" s="258"/>
      <c r="G403" s="258"/>
      <c r="H403" s="258"/>
      <c r="I403" s="258"/>
      <c r="J403" s="258"/>
      <c r="K403" s="258"/>
      <c r="L403" s="258"/>
      <c r="M403" s="258"/>
      <c r="N403" s="258"/>
      <c r="O403" s="258"/>
    </row>
    <row r="404" spans="2:15" s="103" customFormat="1" x14ac:dyDescent="0.35">
      <c r="B404" s="258"/>
      <c r="C404" s="258"/>
      <c r="D404" s="258"/>
      <c r="E404" s="258"/>
      <c r="F404" s="258"/>
      <c r="G404" s="258"/>
      <c r="H404" s="258"/>
      <c r="I404" s="258"/>
      <c r="J404" s="258"/>
      <c r="K404" s="258"/>
      <c r="L404" s="258"/>
      <c r="M404" s="258"/>
      <c r="N404" s="258"/>
      <c r="O404" s="258"/>
    </row>
    <row r="405" spans="2:15" s="103" customFormat="1" x14ac:dyDescent="0.35">
      <c r="B405" s="258"/>
      <c r="C405" s="258"/>
      <c r="D405" s="258"/>
      <c r="E405" s="258"/>
      <c r="F405" s="258"/>
      <c r="G405" s="258"/>
      <c r="H405" s="258"/>
      <c r="I405" s="258"/>
      <c r="J405" s="258"/>
      <c r="K405" s="258"/>
      <c r="L405" s="258"/>
      <c r="M405" s="258"/>
      <c r="N405" s="258"/>
      <c r="O405" s="258"/>
    </row>
    <row r="406" spans="2:15" s="103" customFormat="1" x14ac:dyDescent="0.35">
      <c r="B406" s="258"/>
      <c r="C406" s="258"/>
      <c r="D406" s="258"/>
      <c r="E406" s="258"/>
      <c r="F406" s="258"/>
      <c r="G406" s="258"/>
      <c r="H406" s="258"/>
      <c r="I406" s="258"/>
      <c r="J406" s="258"/>
      <c r="K406" s="258"/>
      <c r="L406" s="258"/>
      <c r="M406" s="258"/>
      <c r="N406" s="258"/>
      <c r="O406" s="258"/>
    </row>
    <row r="407" spans="2:15" s="103" customFormat="1" x14ac:dyDescent="0.35">
      <c r="B407" s="258"/>
      <c r="C407" s="258"/>
      <c r="D407" s="258"/>
      <c r="E407" s="258"/>
      <c r="F407" s="258"/>
      <c r="G407" s="258"/>
      <c r="H407" s="258"/>
      <c r="I407" s="258"/>
      <c r="J407" s="258"/>
      <c r="K407" s="258"/>
      <c r="L407" s="258"/>
      <c r="M407" s="258"/>
      <c r="N407" s="258"/>
      <c r="O407" s="258"/>
    </row>
    <row r="408" spans="2:15" s="103" customFormat="1" x14ac:dyDescent="0.35">
      <c r="B408" s="258"/>
      <c r="C408" s="258"/>
      <c r="D408" s="258"/>
      <c r="E408" s="258"/>
      <c r="F408" s="258"/>
      <c r="G408" s="258"/>
      <c r="H408" s="258"/>
      <c r="I408" s="258"/>
      <c r="J408" s="258"/>
      <c r="K408" s="258"/>
      <c r="L408" s="258"/>
      <c r="M408" s="258"/>
      <c r="N408" s="258"/>
      <c r="O408" s="258"/>
    </row>
    <row r="409" spans="2:15" s="103" customFormat="1" x14ac:dyDescent="0.35">
      <c r="B409" s="258"/>
      <c r="C409" s="258"/>
      <c r="D409" s="258"/>
      <c r="E409" s="258"/>
      <c r="F409" s="258"/>
      <c r="G409" s="258"/>
      <c r="H409" s="258"/>
      <c r="I409" s="258"/>
      <c r="J409" s="258"/>
      <c r="K409" s="258"/>
      <c r="L409" s="258"/>
      <c r="M409" s="258"/>
      <c r="N409" s="258"/>
      <c r="O409" s="258"/>
    </row>
    <row r="410" spans="2:15" s="103" customFormat="1" x14ac:dyDescent="0.35">
      <c r="B410" s="258"/>
      <c r="C410" s="258"/>
      <c r="D410" s="258"/>
      <c r="E410" s="258"/>
      <c r="F410" s="258"/>
      <c r="G410" s="258"/>
      <c r="H410" s="258"/>
      <c r="I410" s="258"/>
      <c r="J410" s="258"/>
      <c r="K410" s="258"/>
      <c r="L410" s="258"/>
      <c r="M410" s="258"/>
      <c r="N410" s="258"/>
      <c r="O410" s="258"/>
    </row>
    <row r="411" spans="2:15" s="103" customFormat="1" x14ac:dyDescent="0.35">
      <c r="B411" s="258"/>
      <c r="C411" s="258"/>
      <c r="D411" s="258"/>
      <c r="E411" s="258"/>
      <c r="F411" s="258"/>
      <c r="G411" s="258"/>
      <c r="H411" s="258"/>
      <c r="I411" s="258"/>
      <c r="J411" s="258"/>
      <c r="K411" s="258"/>
      <c r="L411" s="258"/>
      <c r="M411" s="258"/>
      <c r="N411" s="258"/>
      <c r="O411" s="258"/>
    </row>
    <row r="412" spans="2:15" s="103" customFormat="1" x14ac:dyDescent="0.35">
      <c r="B412" s="258"/>
      <c r="C412" s="258"/>
      <c r="D412" s="258"/>
      <c r="E412" s="258"/>
      <c r="F412" s="258"/>
      <c r="G412" s="258"/>
      <c r="H412" s="258"/>
      <c r="I412" s="258"/>
      <c r="J412" s="258"/>
      <c r="K412" s="258"/>
      <c r="L412" s="258"/>
      <c r="M412" s="258"/>
      <c r="N412" s="258"/>
      <c r="O412" s="258"/>
    </row>
    <row r="413" spans="2:15" s="103" customFormat="1" x14ac:dyDescent="0.35">
      <c r="B413" s="258"/>
      <c r="C413" s="258"/>
      <c r="D413" s="258"/>
      <c r="E413" s="258"/>
      <c r="F413" s="258"/>
      <c r="G413" s="258"/>
      <c r="H413" s="258"/>
      <c r="I413" s="258"/>
      <c r="J413" s="258"/>
      <c r="K413" s="258"/>
      <c r="L413" s="258"/>
      <c r="M413" s="258"/>
      <c r="N413" s="258"/>
      <c r="O413" s="258"/>
    </row>
    <row r="414" spans="2:15" s="103" customFormat="1" x14ac:dyDescent="0.35">
      <c r="B414" s="258"/>
      <c r="C414" s="258"/>
      <c r="D414" s="258"/>
      <c r="E414" s="258"/>
      <c r="F414" s="258"/>
      <c r="G414" s="258"/>
      <c r="H414" s="258"/>
      <c r="I414" s="258"/>
      <c r="J414" s="258"/>
      <c r="K414" s="258"/>
      <c r="L414" s="258"/>
      <c r="M414" s="258"/>
      <c r="N414" s="258"/>
      <c r="O414" s="258"/>
    </row>
    <row r="415" spans="2:15" s="103" customFormat="1" x14ac:dyDescent="0.35">
      <c r="B415" s="258"/>
      <c r="C415" s="258"/>
      <c r="D415" s="258"/>
      <c r="E415" s="258"/>
      <c r="F415" s="258"/>
      <c r="G415" s="258"/>
      <c r="H415" s="258"/>
      <c r="I415" s="258"/>
      <c r="J415" s="258"/>
      <c r="K415" s="258"/>
      <c r="L415" s="258"/>
      <c r="M415" s="258"/>
      <c r="N415" s="258"/>
      <c r="O415" s="258"/>
    </row>
    <row r="416" spans="2:15" s="103" customFormat="1" x14ac:dyDescent="0.35">
      <c r="B416" s="258"/>
      <c r="C416" s="258"/>
      <c r="D416" s="258"/>
      <c r="E416" s="258"/>
      <c r="F416" s="258"/>
      <c r="G416" s="258"/>
      <c r="H416" s="258"/>
      <c r="I416" s="258"/>
      <c r="J416" s="258"/>
      <c r="K416" s="258"/>
      <c r="L416" s="258"/>
      <c r="M416" s="258"/>
      <c r="N416" s="258"/>
      <c r="O416" s="258"/>
    </row>
    <row r="417" spans="2:15" s="103" customFormat="1" x14ac:dyDescent="0.35">
      <c r="B417" s="258"/>
      <c r="C417" s="258"/>
      <c r="D417" s="258"/>
      <c r="E417" s="258"/>
      <c r="F417" s="258"/>
      <c r="G417" s="258"/>
      <c r="H417" s="258"/>
      <c r="I417" s="258"/>
      <c r="J417" s="258"/>
      <c r="K417" s="258"/>
      <c r="L417" s="258"/>
      <c r="M417" s="258"/>
      <c r="N417" s="258"/>
      <c r="O417" s="258"/>
    </row>
    <row r="418" spans="2:15" s="103" customFormat="1" x14ac:dyDescent="0.35">
      <c r="B418" s="258"/>
      <c r="C418" s="258"/>
      <c r="D418" s="258"/>
      <c r="E418" s="258"/>
      <c r="F418" s="258"/>
      <c r="G418" s="258"/>
      <c r="H418" s="258"/>
      <c r="I418" s="258"/>
      <c r="J418" s="258"/>
      <c r="K418" s="258"/>
      <c r="L418" s="258"/>
      <c r="M418" s="258"/>
      <c r="N418" s="258"/>
      <c r="O418" s="258"/>
    </row>
    <row r="419" spans="2:15" s="103" customFormat="1" x14ac:dyDescent="0.35">
      <c r="B419" s="258"/>
      <c r="C419" s="258"/>
      <c r="D419" s="258"/>
      <c r="E419" s="258"/>
      <c r="F419" s="258"/>
      <c r="G419" s="258"/>
      <c r="H419" s="258"/>
      <c r="I419" s="258"/>
      <c r="J419" s="258"/>
      <c r="K419" s="258"/>
      <c r="L419" s="258"/>
      <c r="M419" s="258"/>
      <c r="N419" s="258"/>
      <c r="O419" s="258"/>
    </row>
    <row r="420" spans="2:15" s="103" customFormat="1" x14ac:dyDescent="0.35">
      <c r="B420" s="258"/>
      <c r="C420" s="258"/>
      <c r="D420" s="258"/>
      <c r="E420" s="258"/>
      <c r="F420" s="258"/>
      <c r="G420" s="258"/>
      <c r="H420" s="258"/>
      <c r="I420" s="258"/>
      <c r="J420" s="258"/>
      <c r="K420" s="258"/>
      <c r="L420" s="258"/>
      <c r="M420" s="258"/>
      <c r="N420" s="258"/>
      <c r="O420" s="258"/>
    </row>
    <row r="421" spans="2:15" s="103" customFormat="1" x14ac:dyDescent="0.35">
      <c r="B421" s="258"/>
      <c r="C421" s="258"/>
      <c r="D421" s="258"/>
      <c r="E421" s="258"/>
      <c r="F421" s="258"/>
      <c r="G421" s="258"/>
      <c r="H421" s="258"/>
      <c r="I421" s="258"/>
      <c r="J421" s="258"/>
      <c r="K421" s="258"/>
      <c r="L421" s="258"/>
      <c r="M421" s="258"/>
      <c r="N421" s="258"/>
      <c r="O421" s="258"/>
    </row>
    <row r="422" spans="2:15" s="103" customFormat="1" x14ac:dyDescent="0.35">
      <c r="B422" s="258"/>
      <c r="C422" s="258"/>
      <c r="D422" s="258"/>
      <c r="E422" s="258"/>
      <c r="F422" s="258"/>
      <c r="G422" s="258"/>
      <c r="H422" s="258"/>
      <c r="I422" s="258"/>
      <c r="J422" s="258"/>
      <c r="K422" s="258"/>
      <c r="L422" s="258"/>
      <c r="M422" s="258"/>
      <c r="N422" s="258"/>
      <c r="O422" s="258"/>
    </row>
    <row r="423" spans="2:15" s="103" customFormat="1" x14ac:dyDescent="0.35">
      <c r="B423" s="258"/>
      <c r="C423" s="258"/>
      <c r="D423" s="258"/>
      <c r="E423" s="258"/>
      <c r="F423" s="258"/>
      <c r="G423" s="258"/>
      <c r="H423" s="258"/>
      <c r="I423" s="258"/>
      <c r="J423" s="258"/>
      <c r="K423" s="258"/>
      <c r="L423" s="258"/>
      <c r="M423" s="258"/>
      <c r="N423" s="258"/>
      <c r="O423" s="258"/>
    </row>
    <row r="424" spans="2:15" s="103" customFormat="1" x14ac:dyDescent="0.35">
      <c r="B424" s="258"/>
      <c r="C424" s="258"/>
      <c r="D424" s="258"/>
      <c r="E424" s="258"/>
      <c r="F424" s="258"/>
      <c r="G424" s="258"/>
      <c r="H424" s="258"/>
      <c r="I424" s="258"/>
      <c r="J424" s="258"/>
      <c r="K424" s="258"/>
      <c r="L424" s="258"/>
      <c r="M424" s="258"/>
      <c r="N424" s="258"/>
      <c r="O424" s="258"/>
    </row>
    <row r="425" spans="2:15" s="103" customFormat="1" x14ac:dyDescent="0.35">
      <c r="B425" s="258"/>
      <c r="C425" s="258"/>
      <c r="D425" s="258"/>
      <c r="E425" s="258"/>
      <c r="F425" s="258"/>
      <c r="G425" s="258"/>
      <c r="H425" s="258"/>
      <c r="I425" s="258"/>
      <c r="J425" s="258"/>
      <c r="K425" s="258"/>
      <c r="L425" s="258"/>
      <c r="M425" s="258"/>
      <c r="N425" s="258"/>
      <c r="O425" s="258"/>
    </row>
    <row r="426" spans="2:15" s="103" customFormat="1" x14ac:dyDescent="0.35">
      <c r="B426" s="258"/>
      <c r="C426" s="258"/>
      <c r="D426" s="258"/>
      <c r="E426" s="258"/>
      <c r="F426" s="258"/>
      <c r="G426" s="258"/>
      <c r="H426" s="258"/>
      <c r="I426" s="258"/>
      <c r="J426" s="258"/>
      <c r="K426" s="258"/>
      <c r="L426" s="258"/>
      <c r="M426" s="258"/>
      <c r="N426" s="258"/>
      <c r="O426" s="258"/>
    </row>
    <row r="427" spans="2:15" s="103" customFormat="1" x14ac:dyDescent="0.35">
      <c r="B427" s="258"/>
      <c r="C427" s="258"/>
      <c r="D427" s="258"/>
      <c r="E427" s="258"/>
      <c r="F427" s="258"/>
      <c r="G427" s="258"/>
      <c r="H427" s="258"/>
      <c r="I427" s="258"/>
      <c r="J427" s="258"/>
      <c r="K427" s="258"/>
      <c r="L427" s="258"/>
      <c r="M427" s="258"/>
      <c r="N427" s="258"/>
      <c r="O427" s="258"/>
    </row>
    <row r="428" spans="2:15" s="103" customFormat="1" x14ac:dyDescent="0.35">
      <c r="B428" s="258"/>
      <c r="C428" s="258"/>
      <c r="D428" s="258"/>
      <c r="E428" s="258"/>
      <c r="F428" s="258"/>
      <c r="G428" s="258"/>
      <c r="H428" s="258"/>
      <c r="I428" s="258"/>
      <c r="J428" s="258"/>
      <c r="K428" s="258"/>
      <c r="L428" s="258"/>
      <c r="M428" s="258"/>
      <c r="N428" s="258"/>
      <c r="O428" s="258"/>
    </row>
    <row r="429" spans="2:15" s="103" customFormat="1" x14ac:dyDescent="0.35">
      <c r="B429" s="258"/>
      <c r="C429" s="258"/>
      <c r="D429" s="258"/>
      <c r="E429" s="258"/>
      <c r="F429" s="258"/>
      <c r="G429" s="258"/>
      <c r="H429" s="258"/>
      <c r="I429" s="258"/>
      <c r="J429" s="258"/>
      <c r="K429" s="258"/>
      <c r="L429" s="258"/>
      <c r="M429" s="258"/>
      <c r="N429" s="258"/>
      <c r="O429" s="258"/>
    </row>
    <row r="430" spans="2:15" s="103" customFormat="1" x14ac:dyDescent="0.35">
      <c r="B430" s="258"/>
      <c r="C430" s="258"/>
      <c r="D430" s="258"/>
      <c r="E430" s="258"/>
      <c r="F430" s="258"/>
      <c r="G430" s="258"/>
      <c r="H430" s="258"/>
      <c r="I430" s="258"/>
      <c r="J430" s="258"/>
      <c r="K430" s="258"/>
      <c r="L430" s="258"/>
      <c r="M430" s="258"/>
      <c r="N430" s="258"/>
      <c r="O430" s="258"/>
    </row>
    <row r="431" spans="2:15" s="103" customFormat="1" x14ac:dyDescent="0.35">
      <c r="B431" s="258"/>
      <c r="C431" s="258"/>
      <c r="D431" s="258"/>
      <c r="E431" s="258"/>
      <c r="F431" s="258"/>
      <c r="G431" s="258"/>
      <c r="H431" s="258"/>
      <c r="I431" s="258"/>
      <c r="J431" s="258"/>
      <c r="K431" s="258"/>
      <c r="L431" s="258"/>
      <c r="M431" s="258"/>
      <c r="N431" s="258"/>
      <c r="O431" s="258"/>
    </row>
    <row r="432" spans="2:15" s="103" customFormat="1" x14ac:dyDescent="0.35">
      <c r="B432" s="258"/>
      <c r="C432" s="258"/>
      <c r="D432" s="258"/>
      <c r="E432" s="258"/>
      <c r="F432" s="258"/>
      <c r="G432" s="258"/>
      <c r="H432" s="258"/>
      <c r="I432" s="258"/>
      <c r="J432" s="258"/>
      <c r="K432" s="258"/>
      <c r="L432" s="258"/>
      <c r="M432" s="258"/>
      <c r="N432" s="258"/>
      <c r="O432" s="258"/>
    </row>
    <row r="433" spans="2:15" s="103" customFormat="1" x14ac:dyDescent="0.35">
      <c r="B433" s="258"/>
      <c r="C433" s="258"/>
      <c r="D433" s="258"/>
      <c r="E433" s="258"/>
      <c r="F433" s="258"/>
      <c r="G433" s="258"/>
      <c r="H433" s="258"/>
      <c r="I433" s="258"/>
      <c r="J433" s="258"/>
      <c r="K433" s="258"/>
      <c r="L433" s="258"/>
      <c r="M433" s="258"/>
      <c r="N433" s="258"/>
      <c r="O433" s="258"/>
    </row>
    <row r="434" spans="2:15" s="103" customFormat="1" x14ac:dyDescent="0.35">
      <c r="B434" s="258"/>
      <c r="C434" s="258"/>
      <c r="D434" s="258"/>
      <c r="E434" s="258"/>
      <c r="F434" s="258"/>
      <c r="G434" s="258"/>
      <c r="H434" s="258"/>
      <c r="I434" s="258"/>
      <c r="J434" s="258"/>
      <c r="K434" s="258"/>
      <c r="L434" s="258"/>
      <c r="M434" s="258"/>
      <c r="N434" s="258"/>
      <c r="O434" s="258"/>
    </row>
    <row r="435" spans="2:15" s="103" customFormat="1" x14ac:dyDescent="0.35">
      <c r="B435" s="258"/>
      <c r="C435" s="258"/>
      <c r="D435" s="258"/>
      <c r="E435" s="258"/>
      <c r="F435" s="258"/>
      <c r="G435" s="258"/>
      <c r="H435" s="258"/>
      <c r="I435" s="258"/>
      <c r="J435" s="258"/>
      <c r="K435" s="258"/>
      <c r="L435" s="258"/>
      <c r="M435" s="258"/>
      <c r="N435" s="258"/>
      <c r="O435" s="258"/>
    </row>
    <row r="436" spans="2:15" s="103" customFormat="1" x14ac:dyDescent="0.35">
      <c r="B436" s="258"/>
      <c r="C436" s="258"/>
      <c r="D436" s="258"/>
      <c r="E436" s="258"/>
      <c r="F436" s="258"/>
      <c r="G436" s="258"/>
      <c r="H436" s="258"/>
      <c r="I436" s="258"/>
      <c r="J436" s="258"/>
      <c r="K436" s="258"/>
      <c r="L436" s="258"/>
      <c r="M436" s="258"/>
      <c r="N436" s="258"/>
      <c r="O436" s="258"/>
    </row>
    <row r="437" spans="2:15" s="103" customFormat="1" x14ac:dyDescent="0.35">
      <c r="B437" s="258"/>
      <c r="C437" s="258"/>
      <c r="D437" s="258"/>
      <c r="E437" s="258"/>
      <c r="F437" s="258"/>
      <c r="G437" s="258"/>
      <c r="H437" s="258"/>
      <c r="I437" s="258"/>
      <c r="J437" s="258"/>
      <c r="K437" s="258"/>
      <c r="L437" s="258"/>
      <c r="M437" s="258"/>
      <c r="N437" s="258"/>
      <c r="O437" s="258"/>
    </row>
    <row r="438" spans="2:15" s="103" customFormat="1" x14ac:dyDescent="0.35">
      <c r="B438" s="258"/>
      <c r="C438" s="258"/>
      <c r="D438" s="258"/>
      <c r="E438" s="258"/>
      <c r="F438" s="258"/>
      <c r="G438" s="258"/>
      <c r="H438" s="258"/>
      <c r="I438" s="258"/>
      <c r="J438" s="258"/>
      <c r="K438" s="258"/>
      <c r="L438" s="258"/>
      <c r="M438" s="258"/>
      <c r="N438" s="258"/>
      <c r="O438" s="258"/>
    </row>
    <row r="439" spans="2:15" s="103" customFormat="1" x14ac:dyDescent="0.35">
      <c r="B439" s="258"/>
      <c r="C439" s="258"/>
      <c r="D439" s="258"/>
      <c r="E439" s="258"/>
      <c r="F439" s="258"/>
      <c r="G439" s="258"/>
      <c r="H439" s="258"/>
      <c r="I439" s="258"/>
      <c r="J439" s="258"/>
      <c r="K439" s="258"/>
      <c r="L439" s="258"/>
      <c r="M439" s="258"/>
      <c r="N439" s="258"/>
      <c r="O439" s="258"/>
    </row>
    <row r="440" spans="2:15" s="103" customFormat="1" x14ac:dyDescent="0.35">
      <c r="B440" s="258"/>
      <c r="C440" s="258"/>
      <c r="D440" s="258"/>
      <c r="E440" s="258"/>
      <c r="F440" s="258"/>
      <c r="G440" s="258"/>
      <c r="H440" s="258"/>
      <c r="I440" s="258"/>
      <c r="J440" s="258"/>
      <c r="K440" s="258"/>
      <c r="L440" s="258"/>
      <c r="M440" s="258"/>
      <c r="N440" s="258"/>
      <c r="O440" s="258"/>
    </row>
    <row r="441" spans="2:15" s="103" customFormat="1" x14ac:dyDescent="0.35">
      <c r="B441" s="258"/>
      <c r="C441" s="258"/>
      <c r="D441" s="258"/>
      <c r="E441" s="258"/>
      <c r="F441" s="258"/>
      <c r="G441" s="258"/>
      <c r="H441" s="258"/>
      <c r="I441" s="258"/>
      <c r="J441" s="258"/>
      <c r="K441" s="258"/>
      <c r="L441" s="258"/>
      <c r="M441" s="258"/>
      <c r="N441" s="258"/>
      <c r="O441" s="258"/>
    </row>
    <row r="442" spans="2:15" s="103" customFormat="1" x14ac:dyDescent="0.35">
      <c r="B442" s="258"/>
      <c r="C442" s="258"/>
      <c r="D442" s="258"/>
      <c r="E442" s="258"/>
      <c r="F442" s="258"/>
      <c r="G442" s="258"/>
      <c r="H442" s="258"/>
      <c r="I442" s="258"/>
      <c r="J442" s="258"/>
      <c r="K442" s="258"/>
      <c r="L442" s="258"/>
      <c r="M442" s="258"/>
      <c r="N442" s="258"/>
      <c r="O442" s="258"/>
    </row>
    <row r="443" spans="2:15" s="103" customFormat="1" x14ac:dyDescent="0.35">
      <c r="B443" s="258"/>
      <c r="C443" s="258"/>
      <c r="D443" s="258"/>
      <c r="E443" s="258"/>
      <c r="F443" s="258"/>
      <c r="G443" s="258"/>
      <c r="H443" s="258"/>
      <c r="I443" s="258"/>
      <c r="J443" s="258"/>
      <c r="K443" s="258"/>
      <c r="L443" s="258"/>
      <c r="M443" s="258"/>
      <c r="N443" s="258"/>
      <c r="O443" s="258"/>
    </row>
    <row r="444" spans="2:15" s="103" customFormat="1" x14ac:dyDescent="0.35">
      <c r="B444" s="258"/>
      <c r="C444" s="258"/>
      <c r="D444" s="258"/>
      <c r="E444" s="258"/>
      <c r="F444" s="258"/>
      <c r="G444" s="258"/>
      <c r="H444" s="258"/>
      <c r="I444" s="258"/>
      <c r="J444" s="258"/>
      <c r="K444" s="258"/>
      <c r="L444" s="258"/>
      <c r="M444" s="258"/>
      <c r="N444" s="258"/>
      <c r="O444" s="258"/>
    </row>
    <row r="445" spans="2:15" s="103" customFormat="1" x14ac:dyDescent="0.35">
      <c r="B445" s="258"/>
      <c r="C445" s="258"/>
      <c r="D445" s="258"/>
      <c r="E445" s="258"/>
      <c r="F445" s="258"/>
      <c r="G445" s="258"/>
      <c r="H445" s="258"/>
      <c r="I445" s="258"/>
      <c r="J445" s="258"/>
      <c r="K445" s="258"/>
      <c r="L445" s="258"/>
      <c r="M445" s="258"/>
      <c r="N445" s="258"/>
      <c r="O445" s="258"/>
    </row>
    <row r="446" spans="2:15" s="103" customFormat="1" x14ac:dyDescent="0.35">
      <c r="B446" s="258"/>
      <c r="C446" s="258"/>
      <c r="D446" s="258"/>
      <c r="E446" s="258"/>
      <c r="F446" s="258"/>
      <c r="G446" s="258"/>
      <c r="H446" s="258"/>
      <c r="I446" s="258"/>
      <c r="J446" s="258"/>
      <c r="K446" s="258"/>
      <c r="L446" s="258"/>
      <c r="M446" s="258"/>
      <c r="N446" s="258"/>
      <c r="O446" s="258"/>
    </row>
    <row r="447" spans="2:15" s="103" customFormat="1" x14ac:dyDescent="0.35">
      <c r="B447" s="258"/>
      <c r="C447" s="258"/>
      <c r="D447" s="258"/>
      <c r="E447" s="258"/>
      <c r="F447" s="258"/>
      <c r="G447" s="258"/>
      <c r="H447" s="258"/>
      <c r="I447" s="258"/>
      <c r="J447" s="258"/>
      <c r="K447" s="258"/>
      <c r="L447" s="258"/>
      <c r="M447" s="258"/>
      <c r="N447" s="258"/>
      <c r="O447" s="258"/>
    </row>
    <row r="448" spans="2:15" s="103" customFormat="1" x14ac:dyDescent="0.35">
      <c r="B448" s="258"/>
      <c r="C448" s="258"/>
      <c r="D448" s="258"/>
      <c r="E448" s="258"/>
      <c r="F448" s="258"/>
      <c r="G448" s="258"/>
      <c r="H448" s="258"/>
      <c r="I448" s="258"/>
      <c r="J448" s="258"/>
      <c r="K448" s="258"/>
      <c r="L448" s="258"/>
      <c r="M448" s="258"/>
      <c r="N448" s="258"/>
      <c r="O448" s="258"/>
    </row>
    <row r="449" spans="2:15" s="103" customFormat="1" x14ac:dyDescent="0.35">
      <c r="B449" s="258"/>
      <c r="C449" s="258"/>
      <c r="D449" s="258"/>
      <c r="E449" s="258"/>
      <c r="F449" s="258"/>
      <c r="G449" s="258"/>
      <c r="H449" s="258"/>
      <c r="I449" s="258"/>
      <c r="J449" s="258"/>
      <c r="K449" s="258"/>
      <c r="L449" s="258"/>
      <c r="M449" s="258"/>
      <c r="N449" s="258"/>
      <c r="O449" s="258"/>
    </row>
    <row r="450" spans="2:15" s="103" customFormat="1" x14ac:dyDescent="0.35">
      <c r="B450" s="258"/>
      <c r="C450" s="258"/>
      <c r="D450" s="258"/>
      <c r="E450" s="258"/>
      <c r="F450" s="258"/>
      <c r="G450" s="258"/>
      <c r="H450" s="258"/>
      <c r="I450" s="258"/>
      <c r="J450" s="258"/>
      <c r="K450" s="258"/>
      <c r="L450" s="258"/>
      <c r="M450" s="258"/>
      <c r="N450" s="258"/>
      <c r="O450" s="258"/>
    </row>
    <row r="451" spans="2:15" s="103" customFormat="1" x14ac:dyDescent="0.35">
      <c r="B451" s="258"/>
      <c r="C451" s="258"/>
      <c r="D451" s="258"/>
      <c r="E451" s="258"/>
      <c r="F451" s="258"/>
      <c r="G451" s="258"/>
      <c r="H451" s="258"/>
      <c r="I451" s="258"/>
      <c r="J451" s="258"/>
      <c r="K451" s="258"/>
      <c r="L451" s="258"/>
      <c r="M451" s="258"/>
      <c r="N451" s="258"/>
      <c r="O451" s="258"/>
    </row>
    <row r="452" spans="2:15" s="103" customFormat="1" x14ac:dyDescent="0.35">
      <c r="B452" s="258"/>
      <c r="C452" s="258"/>
      <c r="D452" s="258"/>
      <c r="E452" s="258"/>
      <c r="F452" s="258"/>
      <c r="G452" s="258"/>
      <c r="H452" s="258"/>
      <c r="I452" s="258"/>
      <c r="J452" s="258"/>
      <c r="K452" s="258"/>
      <c r="L452" s="258"/>
      <c r="M452" s="258"/>
      <c r="N452" s="258"/>
      <c r="O452" s="258"/>
    </row>
    <row r="453" spans="2:15" s="103" customFormat="1" x14ac:dyDescent="0.35">
      <c r="B453" s="258"/>
      <c r="C453" s="258"/>
      <c r="D453" s="258"/>
      <c r="E453" s="258"/>
      <c r="F453" s="258"/>
      <c r="G453" s="258"/>
      <c r="H453" s="258"/>
      <c r="I453" s="258"/>
      <c r="J453" s="258"/>
      <c r="K453" s="258"/>
      <c r="L453" s="258"/>
      <c r="M453" s="258"/>
      <c r="N453" s="258"/>
      <c r="O453" s="258"/>
    </row>
    <row r="454" spans="2:15" s="103" customFormat="1" x14ac:dyDescent="0.35">
      <c r="B454" s="258"/>
      <c r="C454" s="258"/>
      <c r="D454" s="258"/>
      <c r="E454" s="258"/>
      <c r="F454" s="258"/>
      <c r="G454" s="258"/>
      <c r="H454" s="258"/>
      <c r="I454" s="258"/>
      <c r="J454" s="258"/>
      <c r="K454" s="258"/>
      <c r="L454" s="258"/>
      <c r="M454" s="258"/>
      <c r="N454" s="258"/>
      <c r="O454" s="258"/>
    </row>
    <row r="455" spans="2:15" s="103" customFormat="1" x14ac:dyDescent="0.35">
      <c r="B455" s="258"/>
      <c r="C455" s="258"/>
      <c r="D455" s="258"/>
      <c r="E455" s="258"/>
      <c r="F455" s="258"/>
      <c r="G455" s="258"/>
      <c r="H455" s="258"/>
      <c r="I455" s="258"/>
      <c r="J455" s="258"/>
      <c r="K455" s="258"/>
      <c r="L455" s="258"/>
      <c r="M455" s="258"/>
      <c r="N455" s="258"/>
      <c r="O455" s="258"/>
    </row>
    <row r="456" spans="2:15" s="103" customFormat="1" x14ac:dyDescent="0.35">
      <c r="B456" s="258"/>
      <c r="C456" s="258"/>
      <c r="D456" s="258"/>
      <c r="E456" s="258"/>
      <c r="F456" s="258"/>
      <c r="G456" s="258"/>
      <c r="H456" s="258"/>
      <c r="I456" s="258"/>
      <c r="J456" s="258"/>
      <c r="K456" s="258"/>
      <c r="L456" s="258"/>
      <c r="M456" s="258"/>
      <c r="N456" s="258"/>
      <c r="O456" s="258"/>
    </row>
    <row r="457" spans="2:15" s="103" customFormat="1" x14ac:dyDescent="0.35">
      <c r="B457" s="258"/>
      <c r="C457" s="258"/>
      <c r="D457" s="258"/>
      <c r="E457" s="258"/>
      <c r="F457" s="258"/>
      <c r="G457" s="258"/>
      <c r="H457" s="258"/>
      <c r="I457" s="258"/>
      <c r="J457" s="258"/>
      <c r="K457" s="258"/>
      <c r="L457" s="258"/>
      <c r="M457" s="258"/>
      <c r="N457" s="258"/>
      <c r="O457" s="258"/>
    </row>
    <row r="458" spans="2:15" s="103" customFormat="1" x14ac:dyDescent="0.35">
      <c r="B458" s="258"/>
      <c r="C458" s="258"/>
      <c r="D458" s="258"/>
      <c r="E458" s="258"/>
      <c r="F458" s="258"/>
      <c r="G458" s="258"/>
      <c r="H458" s="258"/>
      <c r="I458" s="258"/>
      <c r="J458" s="258"/>
      <c r="K458" s="258"/>
      <c r="L458" s="258"/>
      <c r="M458" s="258"/>
      <c r="N458" s="258"/>
      <c r="O458" s="258"/>
    </row>
    <row r="459" spans="2:15" s="103" customFormat="1" x14ac:dyDescent="0.35">
      <c r="B459" s="258"/>
      <c r="C459" s="258"/>
      <c r="D459" s="258"/>
      <c r="E459" s="258"/>
      <c r="F459" s="258"/>
      <c r="G459" s="258"/>
      <c r="H459" s="258"/>
      <c r="I459" s="258"/>
      <c r="J459" s="258"/>
      <c r="K459" s="258"/>
      <c r="L459" s="258"/>
      <c r="M459" s="258"/>
      <c r="N459" s="258"/>
      <c r="O459" s="258"/>
    </row>
    <row r="460" spans="2:15" s="103" customFormat="1" x14ac:dyDescent="0.35">
      <c r="B460" s="258"/>
      <c r="C460" s="258"/>
      <c r="D460" s="258"/>
      <c r="E460" s="258"/>
      <c r="F460" s="258"/>
      <c r="G460" s="258"/>
      <c r="H460" s="258"/>
      <c r="I460" s="258"/>
      <c r="J460" s="258"/>
      <c r="K460" s="258"/>
      <c r="L460" s="258"/>
      <c r="M460" s="258"/>
      <c r="N460" s="258"/>
      <c r="O460" s="258"/>
    </row>
    <row r="461" spans="2:15" s="103" customFormat="1" x14ac:dyDescent="0.35">
      <c r="B461" s="258"/>
      <c r="C461" s="258"/>
      <c r="D461" s="258"/>
      <c r="E461" s="258"/>
      <c r="F461" s="258"/>
      <c r="G461" s="258"/>
      <c r="H461" s="258"/>
      <c r="I461" s="258"/>
      <c r="J461" s="258"/>
      <c r="K461" s="258"/>
      <c r="L461" s="258"/>
      <c r="M461" s="258"/>
      <c r="N461" s="258"/>
      <c r="O461" s="258"/>
    </row>
    <row r="462" spans="2:15" s="103" customFormat="1" x14ac:dyDescent="0.35">
      <c r="B462" s="258"/>
      <c r="C462" s="258"/>
      <c r="D462" s="258"/>
      <c r="E462" s="258"/>
      <c r="F462" s="258"/>
      <c r="G462" s="258"/>
      <c r="H462" s="258"/>
      <c r="I462" s="258"/>
      <c r="J462" s="258"/>
      <c r="K462" s="258"/>
      <c r="L462" s="258"/>
      <c r="M462" s="258"/>
      <c r="N462" s="258"/>
      <c r="O462" s="258"/>
    </row>
    <row r="463" spans="2:15" s="103" customFormat="1" x14ac:dyDescent="0.35">
      <c r="B463" s="258"/>
      <c r="C463" s="258"/>
      <c r="D463" s="258"/>
      <c r="E463" s="258"/>
      <c r="F463" s="258"/>
      <c r="G463" s="258"/>
      <c r="H463" s="258"/>
      <c r="I463" s="258"/>
      <c r="J463" s="258"/>
      <c r="K463" s="258"/>
      <c r="L463" s="258"/>
      <c r="M463" s="258"/>
      <c r="N463" s="258"/>
      <c r="O463" s="258"/>
    </row>
    <row r="464" spans="2:15" s="103" customFormat="1" x14ac:dyDescent="0.35">
      <c r="B464" s="258"/>
      <c r="C464" s="258"/>
      <c r="D464" s="258"/>
      <c r="E464" s="258"/>
      <c r="F464" s="258"/>
      <c r="G464" s="258"/>
      <c r="H464" s="258"/>
      <c r="I464" s="258"/>
      <c r="J464" s="258"/>
      <c r="K464" s="258"/>
      <c r="L464" s="258"/>
      <c r="M464" s="258"/>
      <c r="N464" s="258"/>
      <c r="O464" s="258"/>
    </row>
    <row r="465" spans="2:15" s="103" customFormat="1" x14ac:dyDescent="0.35">
      <c r="B465" s="258"/>
      <c r="C465" s="258"/>
      <c r="D465" s="258"/>
      <c r="E465" s="258"/>
      <c r="F465" s="258"/>
      <c r="G465" s="258"/>
      <c r="H465" s="258"/>
      <c r="I465" s="258"/>
      <c r="J465" s="258"/>
      <c r="K465" s="258"/>
      <c r="L465" s="258"/>
      <c r="M465" s="258"/>
      <c r="N465" s="258"/>
      <c r="O465" s="258"/>
    </row>
    <row r="466" spans="2:15" s="103" customFormat="1" x14ac:dyDescent="0.35">
      <c r="B466" s="258"/>
      <c r="C466" s="258"/>
      <c r="D466" s="258"/>
      <c r="E466" s="258"/>
      <c r="F466" s="258"/>
      <c r="G466" s="258"/>
      <c r="H466" s="258"/>
      <c r="I466" s="258"/>
      <c r="J466" s="258"/>
      <c r="K466" s="258"/>
      <c r="L466" s="258"/>
      <c r="M466" s="258"/>
      <c r="N466" s="258"/>
      <c r="O466" s="258"/>
    </row>
    <row r="467" spans="2:15" s="103" customFormat="1" x14ac:dyDescent="0.35">
      <c r="B467" s="258"/>
      <c r="C467" s="258"/>
      <c r="D467" s="258"/>
      <c r="E467" s="258"/>
      <c r="F467" s="258"/>
      <c r="G467" s="258"/>
      <c r="H467" s="258"/>
      <c r="I467" s="258"/>
      <c r="J467" s="258"/>
      <c r="K467" s="258"/>
      <c r="L467" s="258"/>
      <c r="M467" s="258"/>
      <c r="N467" s="258"/>
      <c r="O467" s="258"/>
    </row>
    <row r="468" spans="2:15" s="103" customFormat="1" x14ac:dyDescent="0.35">
      <c r="B468" s="258"/>
      <c r="C468" s="258"/>
      <c r="D468" s="258"/>
      <c r="E468" s="258"/>
      <c r="F468" s="258"/>
      <c r="G468" s="258"/>
      <c r="H468" s="258"/>
      <c r="I468" s="258"/>
      <c r="J468" s="258"/>
      <c r="K468" s="258"/>
      <c r="L468" s="258"/>
      <c r="M468" s="258"/>
      <c r="N468" s="258"/>
      <c r="O468" s="258"/>
    </row>
    <row r="469" spans="2:15" s="103" customFormat="1" x14ac:dyDescent="0.35">
      <c r="B469" s="258"/>
      <c r="C469" s="258"/>
      <c r="D469" s="258"/>
      <c r="E469" s="258"/>
      <c r="F469" s="258"/>
      <c r="G469" s="258"/>
      <c r="H469" s="258"/>
      <c r="I469" s="258"/>
      <c r="J469" s="258"/>
      <c r="K469" s="258"/>
      <c r="L469" s="258"/>
      <c r="M469" s="258"/>
      <c r="N469" s="258"/>
      <c r="O469" s="258"/>
    </row>
    <row r="470" spans="2:15" s="103" customFormat="1" x14ac:dyDescent="0.35">
      <c r="B470" s="258"/>
      <c r="C470" s="258"/>
      <c r="D470" s="258"/>
      <c r="E470" s="258"/>
      <c r="F470" s="258"/>
      <c r="G470" s="258"/>
      <c r="H470" s="258"/>
      <c r="I470" s="258"/>
      <c r="J470" s="258"/>
      <c r="K470" s="258"/>
      <c r="L470" s="258"/>
      <c r="M470" s="258"/>
      <c r="N470" s="258"/>
      <c r="O470" s="258"/>
    </row>
    <row r="471" spans="2:15" s="103" customFormat="1" x14ac:dyDescent="0.35">
      <c r="B471" s="258"/>
      <c r="C471" s="258"/>
      <c r="D471" s="258"/>
      <c r="E471" s="258"/>
      <c r="F471" s="258"/>
      <c r="G471" s="258"/>
      <c r="H471" s="258"/>
      <c r="I471" s="258"/>
      <c r="J471" s="258"/>
      <c r="K471" s="258"/>
      <c r="L471" s="258"/>
      <c r="M471" s="258"/>
      <c r="N471" s="258"/>
      <c r="O471" s="258"/>
    </row>
    <row r="472" spans="2:15" s="103" customFormat="1" x14ac:dyDescent="0.35">
      <c r="B472" s="258"/>
      <c r="C472" s="258"/>
      <c r="D472" s="258"/>
      <c r="E472" s="258"/>
      <c r="F472" s="258"/>
      <c r="G472" s="258"/>
      <c r="H472" s="258"/>
      <c r="I472" s="258"/>
      <c r="J472" s="258"/>
      <c r="K472" s="258"/>
      <c r="L472" s="258"/>
      <c r="M472" s="258"/>
      <c r="N472" s="258"/>
      <c r="O472" s="258"/>
    </row>
    <row r="473" spans="2:15" s="103" customFormat="1" x14ac:dyDescent="0.35">
      <c r="B473" s="258"/>
      <c r="C473" s="258"/>
      <c r="D473" s="258"/>
      <c r="E473" s="258"/>
      <c r="F473" s="258"/>
      <c r="G473" s="258"/>
      <c r="H473" s="258"/>
      <c r="I473" s="258"/>
      <c r="J473" s="258"/>
      <c r="K473" s="258"/>
      <c r="L473" s="258"/>
      <c r="M473" s="258"/>
      <c r="N473" s="258"/>
      <c r="O473" s="258"/>
    </row>
    <row r="474" spans="2:15" s="103" customFormat="1" x14ac:dyDescent="0.35">
      <c r="B474" s="258"/>
      <c r="C474" s="258"/>
      <c r="D474" s="258"/>
      <c r="E474" s="258"/>
      <c r="F474" s="258"/>
      <c r="G474" s="258"/>
      <c r="H474" s="258"/>
      <c r="I474" s="258"/>
      <c r="J474" s="258"/>
      <c r="K474" s="258"/>
      <c r="L474" s="258"/>
      <c r="M474" s="258"/>
      <c r="N474" s="258"/>
      <c r="O474" s="258"/>
    </row>
    <row r="475" spans="2:15" s="103" customFormat="1" x14ac:dyDescent="0.35">
      <c r="B475" s="258"/>
      <c r="C475" s="258"/>
      <c r="D475" s="258"/>
      <c r="E475" s="258"/>
      <c r="F475" s="258"/>
      <c r="G475" s="258"/>
      <c r="H475" s="258"/>
      <c r="I475" s="258"/>
      <c r="J475" s="258"/>
      <c r="K475" s="258"/>
      <c r="L475" s="258"/>
      <c r="M475" s="258"/>
      <c r="N475" s="258"/>
      <c r="O475" s="258"/>
    </row>
    <row r="476" spans="2:15" s="103" customFormat="1" x14ac:dyDescent="0.35">
      <c r="B476" s="258"/>
      <c r="C476" s="258"/>
      <c r="D476" s="258"/>
      <c r="E476" s="258"/>
      <c r="F476" s="258"/>
      <c r="G476" s="258"/>
      <c r="H476" s="258"/>
      <c r="I476" s="258"/>
      <c r="J476" s="258"/>
      <c r="K476" s="258"/>
      <c r="L476" s="258"/>
      <c r="M476" s="258"/>
      <c r="N476" s="258"/>
      <c r="O476" s="258"/>
    </row>
    <row r="477" spans="2:15" s="103" customFormat="1" x14ac:dyDescent="0.35">
      <c r="B477" s="258"/>
      <c r="C477" s="258"/>
      <c r="D477" s="258"/>
      <c r="E477" s="258"/>
      <c r="F477" s="258"/>
      <c r="G477" s="258"/>
      <c r="H477" s="258"/>
      <c r="I477" s="258"/>
      <c r="J477" s="258"/>
      <c r="K477" s="258"/>
      <c r="L477" s="258"/>
      <c r="M477" s="258"/>
      <c r="N477" s="258"/>
      <c r="O477" s="258"/>
    </row>
    <row r="478" spans="2:15" s="103" customFormat="1" x14ac:dyDescent="0.35">
      <c r="B478" s="258"/>
      <c r="C478" s="258"/>
      <c r="D478" s="258"/>
      <c r="E478" s="258"/>
      <c r="F478" s="258"/>
      <c r="G478" s="258"/>
      <c r="H478" s="258"/>
      <c r="I478" s="258"/>
      <c r="J478" s="258"/>
      <c r="K478" s="258"/>
      <c r="L478" s="258"/>
      <c r="M478" s="258"/>
      <c r="N478" s="258"/>
      <c r="O478" s="258"/>
    </row>
    <row r="479" spans="2:15" s="103" customFormat="1" x14ac:dyDescent="0.35">
      <c r="B479" s="258"/>
      <c r="C479" s="258"/>
      <c r="D479" s="258"/>
      <c r="E479" s="258"/>
      <c r="F479" s="258"/>
      <c r="G479" s="258"/>
      <c r="H479" s="258"/>
      <c r="I479" s="258"/>
      <c r="J479" s="258"/>
      <c r="K479" s="258"/>
      <c r="L479" s="258"/>
      <c r="M479" s="258"/>
      <c r="N479" s="258"/>
      <c r="O479" s="258"/>
    </row>
    <row r="480" spans="2:15" s="103" customFormat="1" x14ac:dyDescent="0.35">
      <c r="B480" s="258"/>
      <c r="C480" s="258"/>
      <c r="D480" s="258"/>
      <c r="E480" s="258"/>
      <c r="F480" s="258"/>
      <c r="G480" s="258"/>
      <c r="H480" s="258"/>
      <c r="I480" s="258"/>
      <c r="J480" s="258"/>
      <c r="K480" s="258"/>
      <c r="L480" s="258"/>
      <c r="M480" s="258"/>
      <c r="N480" s="258"/>
      <c r="O480" s="258"/>
    </row>
    <row r="481" spans="2:15" s="103" customFormat="1" x14ac:dyDescent="0.35">
      <c r="B481" s="258"/>
      <c r="C481" s="258"/>
      <c r="D481" s="258"/>
      <c r="E481" s="258"/>
      <c r="F481" s="258"/>
      <c r="G481" s="258"/>
      <c r="H481" s="258"/>
      <c r="I481" s="258"/>
      <c r="J481" s="258"/>
      <c r="K481" s="258"/>
      <c r="L481" s="258"/>
      <c r="M481" s="258"/>
      <c r="N481" s="258"/>
      <c r="O481" s="258"/>
    </row>
    <row r="482" spans="2:15" s="103" customFormat="1" x14ac:dyDescent="0.35">
      <c r="B482" s="258"/>
      <c r="C482" s="258"/>
      <c r="D482" s="258"/>
      <c r="E482" s="258"/>
      <c r="F482" s="258"/>
      <c r="G482" s="258"/>
      <c r="H482" s="258"/>
      <c r="I482" s="258"/>
      <c r="J482" s="258"/>
      <c r="K482" s="258"/>
      <c r="L482" s="258"/>
      <c r="M482" s="258"/>
      <c r="N482" s="258"/>
      <c r="O482" s="258"/>
    </row>
    <row r="483" spans="2:15" s="103" customFormat="1" x14ac:dyDescent="0.35">
      <c r="B483" s="258"/>
      <c r="C483" s="258"/>
      <c r="D483" s="258"/>
      <c r="E483" s="258"/>
      <c r="F483" s="258"/>
      <c r="G483" s="258"/>
      <c r="H483" s="258"/>
      <c r="I483" s="258"/>
      <c r="J483" s="258"/>
      <c r="K483" s="258"/>
      <c r="L483" s="258"/>
      <c r="M483" s="258"/>
      <c r="N483" s="258"/>
      <c r="O483" s="258"/>
    </row>
    <row r="484" spans="2:15" s="103" customFormat="1" x14ac:dyDescent="0.35">
      <c r="B484" s="258"/>
      <c r="C484" s="258"/>
      <c r="D484" s="258"/>
      <c r="E484" s="258"/>
      <c r="F484" s="258"/>
      <c r="G484" s="258"/>
      <c r="H484" s="258"/>
      <c r="I484" s="258"/>
      <c r="J484" s="258"/>
      <c r="K484" s="258"/>
      <c r="L484" s="258"/>
      <c r="M484" s="258"/>
      <c r="N484" s="258"/>
      <c r="O484" s="258"/>
    </row>
    <row r="485" spans="2:15" s="103" customFormat="1" x14ac:dyDescent="0.35">
      <c r="B485" s="258"/>
      <c r="C485" s="258"/>
      <c r="D485" s="258"/>
      <c r="E485" s="258"/>
      <c r="F485" s="258"/>
      <c r="G485" s="258"/>
      <c r="H485" s="258"/>
      <c r="I485" s="258"/>
      <c r="J485" s="258"/>
      <c r="K485" s="258"/>
      <c r="L485" s="258"/>
      <c r="M485" s="258"/>
      <c r="N485" s="258"/>
      <c r="O485" s="258"/>
    </row>
    <row r="486" spans="2:15" s="103" customFormat="1" x14ac:dyDescent="0.35">
      <c r="B486" s="258"/>
      <c r="C486" s="258"/>
      <c r="D486" s="258"/>
      <c r="E486" s="258"/>
      <c r="F486" s="258"/>
      <c r="G486" s="258"/>
      <c r="H486" s="258"/>
      <c r="I486" s="258"/>
      <c r="J486" s="258"/>
      <c r="K486" s="258"/>
      <c r="L486" s="258"/>
      <c r="M486" s="258"/>
      <c r="N486" s="258"/>
      <c r="O486" s="258"/>
    </row>
    <row r="487" spans="2:15" s="103" customFormat="1" x14ac:dyDescent="0.35">
      <c r="B487" s="258"/>
      <c r="C487" s="258"/>
      <c r="D487" s="258"/>
      <c r="E487" s="258"/>
      <c r="F487" s="258"/>
      <c r="G487" s="258"/>
      <c r="H487" s="258"/>
      <c r="I487" s="258"/>
      <c r="J487" s="258"/>
      <c r="K487" s="258"/>
      <c r="L487" s="258"/>
      <c r="M487" s="258"/>
      <c r="N487" s="258"/>
      <c r="O487" s="258"/>
    </row>
    <row r="488" spans="2:15" s="103" customFormat="1" x14ac:dyDescent="0.35">
      <c r="B488" s="258"/>
      <c r="C488" s="258"/>
      <c r="D488" s="258"/>
      <c r="E488" s="258"/>
      <c r="F488" s="258"/>
      <c r="G488" s="258"/>
      <c r="H488" s="258"/>
      <c r="I488" s="258"/>
      <c r="J488" s="258"/>
      <c r="K488" s="258"/>
      <c r="L488" s="258"/>
      <c r="M488" s="258"/>
      <c r="N488" s="258"/>
      <c r="O488" s="258"/>
    </row>
    <row r="489" spans="2:15" s="103" customFormat="1" x14ac:dyDescent="0.35">
      <c r="B489" s="258"/>
      <c r="C489" s="258"/>
      <c r="D489" s="258"/>
      <c r="E489" s="258"/>
      <c r="F489" s="258"/>
      <c r="G489" s="258"/>
      <c r="H489" s="258"/>
      <c r="I489" s="258"/>
      <c r="J489" s="258"/>
      <c r="K489" s="258"/>
      <c r="L489" s="258"/>
      <c r="M489" s="258"/>
      <c r="N489" s="258"/>
      <c r="O489" s="258"/>
    </row>
    <row r="490" spans="2:15" s="103" customFormat="1" x14ac:dyDescent="0.35">
      <c r="B490" s="258"/>
      <c r="C490" s="258"/>
      <c r="D490" s="258"/>
      <c r="E490" s="258"/>
      <c r="F490" s="258"/>
      <c r="G490" s="258"/>
      <c r="H490" s="258"/>
      <c r="I490" s="258"/>
      <c r="J490" s="258"/>
      <c r="K490" s="258"/>
      <c r="L490" s="258"/>
      <c r="M490" s="258"/>
      <c r="N490" s="258"/>
      <c r="O490" s="258"/>
    </row>
    <row r="491" spans="2:15" s="103" customFormat="1" x14ac:dyDescent="0.35">
      <c r="B491" s="258"/>
      <c r="C491" s="258"/>
      <c r="D491" s="258"/>
      <c r="E491" s="258"/>
      <c r="F491" s="258"/>
      <c r="G491" s="258"/>
      <c r="H491" s="258"/>
      <c r="I491" s="258"/>
      <c r="J491" s="258"/>
      <c r="K491" s="258"/>
      <c r="L491" s="258"/>
      <c r="M491" s="258"/>
      <c r="N491" s="258"/>
      <c r="O491" s="258"/>
    </row>
    <row r="492" spans="2:15" s="103" customFormat="1" x14ac:dyDescent="0.35">
      <c r="B492" s="258"/>
      <c r="C492" s="258"/>
      <c r="D492" s="258"/>
      <c r="E492" s="258"/>
      <c r="F492" s="258"/>
      <c r="G492" s="258"/>
      <c r="H492" s="258"/>
      <c r="I492" s="258"/>
      <c r="J492" s="258"/>
      <c r="K492" s="258"/>
      <c r="L492" s="258"/>
      <c r="M492" s="258"/>
      <c r="N492" s="258"/>
      <c r="O492" s="258"/>
    </row>
    <row r="493" spans="2:15" s="103" customFormat="1" x14ac:dyDescent="0.35">
      <c r="B493" s="258"/>
      <c r="C493" s="258"/>
      <c r="D493" s="258"/>
      <c r="E493" s="258"/>
      <c r="F493" s="258"/>
      <c r="G493" s="258"/>
      <c r="H493" s="258"/>
      <c r="I493" s="258"/>
      <c r="J493" s="258"/>
      <c r="K493" s="258"/>
      <c r="L493" s="258"/>
      <c r="M493" s="258"/>
      <c r="N493" s="258"/>
      <c r="O493" s="258"/>
    </row>
    <row r="494" spans="2:15" s="103" customFormat="1" x14ac:dyDescent="0.35">
      <c r="B494" s="258"/>
      <c r="C494" s="258"/>
      <c r="D494" s="258"/>
      <c r="E494" s="258"/>
      <c r="F494" s="258"/>
      <c r="G494" s="258"/>
      <c r="H494" s="258"/>
      <c r="I494" s="258"/>
      <c r="J494" s="258"/>
      <c r="K494" s="258"/>
      <c r="L494" s="258"/>
      <c r="M494" s="258"/>
      <c r="N494" s="258"/>
      <c r="O494" s="258"/>
    </row>
    <row r="495" spans="2:15" s="103" customFormat="1" x14ac:dyDescent="0.35">
      <c r="B495" s="258"/>
      <c r="C495" s="258"/>
      <c r="D495" s="258"/>
      <c r="E495" s="258"/>
      <c r="F495" s="258"/>
      <c r="G495" s="258"/>
      <c r="H495" s="258"/>
      <c r="I495" s="258"/>
      <c r="J495" s="258"/>
      <c r="K495" s="258"/>
      <c r="L495" s="258"/>
      <c r="M495" s="258"/>
      <c r="N495" s="258"/>
      <c r="O495" s="258"/>
    </row>
    <row r="496" spans="2:15" s="103" customFormat="1" x14ac:dyDescent="0.35">
      <c r="B496" s="258"/>
      <c r="C496" s="258"/>
      <c r="D496" s="258"/>
      <c r="E496" s="258"/>
      <c r="F496" s="258"/>
      <c r="G496" s="258"/>
      <c r="H496" s="258"/>
      <c r="I496" s="258"/>
      <c r="J496" s="258"/>
      <c r="K496" s="258"/>
      <c r="L496" s="258"/>
      <c r="M496" s="258"/>
      <c r="N496" s="258"/>
      <c r="O496" s="258"/>
    </row>
    <row r="497" spans="2:15" s="103" customFormat="1" x14ac:dyDescent="0.35">
      <c r="B497" s="258"/>
      <c r="C497" s="258"/>
      <c r="D497" s="258"/>
      <c r="E497" s="258"/>
      <c r="F497" s="258"/>
      <c r="G497" s="258"/>
      <c r="H497" s="258"/>
      <c r="I497" s="258"/>
      <c r="J497" s="258"/>
      <c r="K497" s="258"/>
      <c r="L497" s="258"/>
      <c r="M497" s="258"/>
      <c r="N497" s="258"/>
      <c r="O497" s="258"/>
    </row>
    <row r="498" spans="2:15" s="103" customFormat="1" x14ac:dyDescent="0.35">
      <c r="B498" s="258"/>
      <c r="C498" s="258"/>
      <c r="D498" s="258"/>
      <c r="E498" s="258"/>
      <c r="F498" s="258"/>
      <c r="G498" s="258"/>
      <c r="H498" s="258"/>
      <c r="I498" s="258"/>
      <c r="J498" s="258"/>
      <c r="K498" s="258"/>
      <c r="L498" s="258"/>
      <c r="M498" s="258"/>
      <c r="N498" s="258"/>
      <c r="O498" s="258"/>
    </row>
    <row r="499" spans="2:15" s="103" customFormat="1" x14ac:dyDescent="0.35">
      <c r="B499" s="258"/>
      <c r="C499" s="258"/>
      <c r="D499" s="258"/>
      <c r="E499" s="258"/>
      <c r="F499" s="258"/>
      <c r="G499" s="258"/>
      <c r="H499" s="258"/>
      <c r="I499" s="258"/>
      <c r="J499" s="258"/>
      <c r="K499" s="258"/>
      <c r="L499" s="258"/>
      <c r="M499" s="258"/>
      <c r="N499" s="258"/>
      <c r="O499" s="258"/>
    </row>
    <row r="500" spans="2:15" s="103" customFormat="1" x14ac:dyDescent="0.35">
      <c r="B500" s="258"/>
      <c r="C500" s="258"/>
      <c r="D500" s="258"/>
      <c r="E500" s="258"/>
      <c r="F500" s="258"/>
      <c r="G500" s="258"/>
      <c r="H500" s="258"/>
      <c r="I500" s="258"/>
      <c r="J500" s="258"/>
      <c r="K500" s="258"/>
      <c r="L500" s="258"/>
      <c r="M500" s="258"/>
      <c r="N500" s="258"/>
      <c r="O500" s="258"/>
    </row>
    <row r="501" spans="2:15" s="103" customFormat="1" x14ac:dyDescent="0.35">
      <c r="B501" s="258"/>
      <c r="C501" s="258"/>
      <c r="D501" s="258"/>
      <c r="E501" s="258"/>
      <c r="F501" s="258"/>
      <c r="G501" s="258"/>
      <c r="H501" s="258"/>
      <c r="I501" s="258"/>
      <c r="J501" s="258"/>
      <c r="K501" s="258"/>
      <c r="L501" s="258"/>
      <c r="M501" s="258"/>
      <c r="N501" s="258"/>
      <c r="O501" s="258"/>
    </row>
    <row r="502" spans="2:15" s="103" customFormat="1" x14ac:dyDescent="0.35">
      <c r="B502" s="258"/>
      <c r="C502" s="258"/>
      <c r="D502" s="258"/>
      <c r="E502" s="258"/>
      <c r="F502" s="258"/>
      <c r="G502" s="258"/>
      <c r="H502" s="258"/>
      <c r="I502" s="258"/>
      <c r="J502" s="258"/>
      <c r="K502" s="258"/>
      <c r="L502" s="258"/>
      <c r="M502" s="258"/>
      <c r="N502" s="258"/>
      <c r="O502" s="258"/>
    </row>
    <row r="503" spans="2:15" s="103" customFormat="1" x14ac:dyDescent="0.35">
      <c r="B503" s="258"/>
      <c r="C503" s="258"/>
      <c r="D503" s="258"/>
      <c r="E503" s="258"/>
      <c r="F503" s="258"/>
      <c r="G503" s="258"/>
      <c r="H503" s="258"/>
      <c r="I503" s="258"/>
      <c r="J503" s="258"/>
      <c r="K503" s="258"/>
      <c r="L503" s="258"/>
      <c r="M503" s="258"/>
      <c r="N503" s="258"/>
      <c r="O503" s="258"/>
    </row>
    <row r="504" spans="2:15" s="103" customFormat="1" x14ac:dyDescent="0.35">
      <c r="B504" s="258"/>
      <c r="C504" s="258"/>
      <c r="D504" s="258"/>
      <c r="E504" s="258"/>
      <c r="F504" s="258"/>
      <c r="G504" s="258"/>
      <c r="H504" s="258"/>
      <c r="I504" s="258"/>
      <c r="J504" s="258"/>
      <c r="K504" s="258"/>
      <c r="L504" s="258"/>
      <c r="M504" s="258"/>
      <c r="N504" s="258"/>
      <c r="O504" s="258"/>
    </row>
    <row r="505" spans="2:15" s="103" customFormat="1" x14ac:dyDescent="0.35">
      <c r="B505" s="258"/>
      <c r="C505" s="258"/>
      <c r="D505" s="258"/>
      <c r="E505" s="258"/>
      <c r="F505" s="258"/>
      <c r="G505" s="258"/>
      <c r="H505" s="258"/>
      <c r="I505" s="258"/>
      <c r="J505" s="258"/>
      <c r="K505" s="258"/>
      <c r="L505" s="258"/>
      <c r="M505" s="258"/>
      <c r="N505" s="258"/>
      <c r="O505" s="258"/>
    </row>
    <row r="506" spans="2:15" s="103" customFormat="1" x14ac:dyDescent="0.35">
      <c r="B506" s="258"/>
      <c r="C506" s="258"/>
      <c r="D506" s="258"/>
      <c r="E506" s="258"/>
      <c r="F506" s="258"/>
      <c r="G506" s="258"/>
      <c r="H506" s="258"/>
      <c r="I506" s="258"/>
      <c r="J506" s="258"/>
      <c r="K506" s="258"/>
      <c r="L506" s="258"/>
      <c r="M506" s="258"/>
      <c r="N506" s="258"/>
      <c r="O506" s="258"/>
    </row>
    <row r="507" spans="2:15" s="103" customFormat="1" x14ac:dyDescent="0.35">
      <c r="B507" s="258"/>
      <c r="C507" s="258"/>
      <c r="D507" s="258"/>
      <c r="E507" s="258"/>
      <c r="F507" s="258"/>
      <c r="G507" s="258"/>
      <c r="H507" s="258"/>
      <c r="I507" s="258"/>
      <c r="J507" s="258"/>
      <c r="K507" s="258"/>
      <c r="L507" s="258"/>
      <c r="M507" s="258"/>
      <c r="N507" s="258"/>
      <c r="O507" s="258"/>
    </row>
    <row r="508" spans="2:15" s="103" customFormat="1" x14ac:dyDescent="0.35">
      <c r="B508" s="258"/>
      <c r="C508" s="258"/>
      <c r="D508" s="258"/>
      <c r="E508" s="258"/>
      <c r="F508" s="258"/>
      <c r="G508" s="258"/>
      <c r="H508" s="258"/>
      <c r="I508" s="258"/>
      <c r="J508" s="258"/>
      <c r="K508" s="258"/>
      <c r="L508" s="258"/>
      <c r="M508" s="258"/>
      <c r="N508" s="258"/>
      <c r="O508" s="258"/>
    </row>
    <row r="509" spans="2:15" s="103" customFormat="1" x14ac:dyDescent="0.35">
      <c r="B509" s="258"/>
      <c r="C509" s="258"/>
      <c r="D509" s="258"/>
      <c r="E509" s="258"/>
      <c r="F509" s="258"/>
      <c r="G509" s="258"/>
      <c r="H509" s="258"/>
      <c r="I509" s="258"/>
      <c r="J509" s="258"/>
      <c r="K509" s="258"/>
      <c r="L509" s="258"/>
      <c r="M509" s="258"/>
      <c r="N509" s="258"/>
      <c r="O509" s="258"/>
    </row>
    <row r="510" spans="2:15" s="103" customFormat="1" x14ac:dyDescent="0.35">
      <c r="B510" s="258"/>
      <c r="C510" s="258"/>
      <c r="D510" s="258"/>
      <c r="E510" s="258"/>
      <c r="F510" s="258"/>
      <c r="G510" s="258"/>
      <c r="H510" s="258"/>
      <c r="I510" s="258"/>
      <c r="J510" s="258"/>
      <c r="K510" s="258"/>
      <c r="L510" s="258"/>
      <c r="M510" s="258"/>
      <c r="N510" s="258"/>
      <c r="O510" s="258"/>
    </row>
    <row r="511" spans="2:15" s="103" customFormat="1" x14ac:dyDescent="0.35">
      <c r="B511" s="258"/>
      <c r="C511" s="258"/>
      <c r="D511" s="258"/>
      <c r="E511" s="258"/>
      <c r="F511" s="258"/>
      <c r="G511" s="258"/>
      <c r="H511" s="258"/>
      <c r="I511" s="258"/>
      <c r="J511" s="258"/>
      <c r="K511" s="258"/>
      <c r="L511" s="258"/>
      <c r="M511" s="258"/>
      <c r="N511" s="258"/>
      <c r="O511" s="258"/>
    </row>
    <row r="512" spans="2:15" s="103" customFormat="1" x14ac:dyDescent="0.35">
      <c r="B512" s="258"/>
      <c r="C512" s="258"/>
      <c r="D512" s="258"/>
      <c r="E512" s="258"/>
      <c r="F512" s="258"/>
      <c r="G512" s="258"/>
      <c r="H512" s="258"/>
      <c r="I512" s="258"/>
      <c r="J512" s="258"/>
      <c r="K512" s="258"/>
      <c r="L512" s="258"/>
      <c r="M512" s="258"/>
      <c r="N512" s="258"/>
      <c r="O512" s="258"/>
    </row>
    <row r="513" spans="2:15" s="103" customFormat="1" x14ac:dyDescent="0.35">
      <c r="B513" s="258"/>
      <c r="C513" s="258"/>
      <c r="D513" s="258"/>
      <c r="E513" s="258"/>
      <c r="F513" s="258"/>
      <c r="G513" s="258"/>
      <c r="H513" s="258"/>
      <c r="I513" s="258"/>
      <c r="J513" s="258"/>
      <c r="K513" s="258"/>
      <c r="L513" s="258"/>
      <c r="M513" s="258"/>
      <c r="N513" s="258"/>
      <c r="O513" s="258"/>
    </row>
    <row r="514" spans="2:15" s="103" customFormat="1" x14ac:dyDescent="0.35">
      <c r="B514" s="258"/>
      <c r="C514" s="258"/>
      <c r="D514" s="258"/>
      <c r="E514" s="258"/>
      <c r="F514" s="258"/>
      <c r="G514" s="258"/>
      <c r="H514" s="258"/>
      <c r="I514" s="258"/>
      <c r="J514" s="258"/>
      <c r="K514" s="258"/>
      <c r="L514" s="258"/>
      <c r="M514" s="258"/>
      <c r="N514" s="258"/>
      <c r="O514" s="258"/>
    </row>
    <row r="515" spans="2:15" s="103" customFormat="1" x14ac:dyDescent="0.35">
      <c r="B515" s="258"/>
      <c r="C515" s="258"/>
      <c r="D515" s="258"/>
      <c r="E515" s="258"/>
      <c r="F515" s="258"/>
      <c r="G515" s="258"/>
      <c r="H515" s="258"/>
      <c r="I515" s="258"/>
      <c r="J515" s="258"/>
      <c r="K515" s="258"/>
      <c r="L515" s="258"/>
      <c r="M515" s="258"/>
      <c r="N515" s="258"/>
      <c r="O515" s="258"/>
    </row>
    <row r="516" spans="2:15" s="103" customFormat="1" x14ac:dyDescent="0.35">
      <c r="B516" s="258"/>
      <c r="C516" s="258"/>
      <c r="D516" s="258"/>
      <c r="E516" s="258"/>
      <c r="F516" s="258"/>
      <c r="G516" s="258"/>
      <c r="H516" s="258"/>
      <c r="I516" s="258"/>
      <c r="J516" s="258"/>
      <c r="K516" s="258"/>
      <c r="L516" s="258"/>
      <c r="M516" s="258"/>
      <c r="N516" s="258"/>
      <c r="O516" s="258"/>
    </row>
    <row r="517" spans="2:15" s="103" customFormat="1" x14ac:dyDescent="0.35">
      <c r="B517" s="258"/>
      <c r="C517" s="258"/>
      <c r="D517" s="258"/>
      <c r="E517" s="258"/>
      <c r="F517" s="258"/>
      <c r="G517" s="258"/>
      <c r="H517" s="258"/>
      <c r="I517" s="258"/>
      <c r="J517" s="258"/>
      <c r="K517" s="258"/>
      <c r="L517" s="258"/>
      <c r="M517" s="258"/>
      <c r="N517" s="258"/>
      <c r="O517" s="258"/>
    </row>
    <row r="518" spans="2:15" s="103" customFormat="1" x14ac:dyDescent="0.35">
      <c r="B518" s="258"/>
      <c r="C518" s="258"/>
      <c r="D518" s="258"/>
      <c r="E518" s="258"/>
      <c r="F518" s="258"/>
      <c r="G518" s="258"/>
      <c r="H518" s="258"/>
      <c r="I518" s="258"/>
      <c r="J518" s="258"/>
      <c r="K518" s="258"/>
      <c r="L518" s="258"/>
      <c r="M518" s="258"/>
      <c r="N518" s="258"/>
      <c r="O518" s="258"/>
    </row>
    <row r="519" spans="2:15" s="103" customFormat="1" x14ac:dyDescent="0.35">
      <c r="B519" s="258"/>
      <c r="C519" s="258"/>
      <c r="D519" s="258"/>
      <c r="E519" s="258"/>
      <c r="F519" s="258"/>
      <c r="G519" s="258"/>
      <c r="H519" s="258"/>
      <c r="I519" s="258"/>
      <c r="J519" s="258"/>
      <c r="K519" s="258"/>
      <c r="L519" s="258"/>
      <c r="M519" s="258"/>
      <c r="N519" s="258"/>
      <c r="O519" s="258"/>
    </row>
    <row r="520" spans="2:15" s="103" customFormat="1" x14ac:dyDescent="0.35">
      <c r="B520" s="258"/>
      <c r="C520" s="258"/>
      <c r="D520" s="258"/>
      <c r="E520" s="258"/>
      <c r="F520" s="258"/>
      <c r="G520" s="258"/>
      <c r="H520" s="258"/>
      <c r="I520" s="258"/>
      <c r="J520" s="258"/>
      <c r="K520" s="258"/>
      <c r="L520" s="258"/>
      <c r="M520" s="258"/>
      <c r="N520" s="258"/>
      <c r="O520" s="258"/>
    </row>
    <row r="521" spans="2:15" s="103" customFormat="1" x14ac:dyDescent="0.35">
      <c r="B521" s="258"/>
      <c r="C521" s="258"/>
      <c r="D521" s="258"/>
      <c r="E521" s="258"/>
      <c r="F521" s="258"/>
      <c r="G521" s="258"/>
      <c r="H521" s="258"/>
      <c r="I521" s="258"/>
      <c r="J521" s="258"/>
      <c r="K521" s="258"/>
      <c r="L521" s="258"/>
      <c r="M521" s="258"/>
      <c r="N521" s="258"/>
      <c r="O521" s="258"/>
    </row>
    <row r="522" spans="2:15" s="103" customFormat="1" x14ac:dyDescent="0.35">
      <c r="B522" s="258"/>
      <c r="C522" s="258"/>
      <c r="D522" s="258"/>
      <c r="E522" s="258"/>
      <c r="F522" s="258"/>
      <c r="G522" s="258"/>
      <c r="H522" s="258"/>
      <c r="I522" s="258"/>
      <c r="J522" s="258"/>
      <c r="K522" s="258"/>
      <c r="L522" s="258"/>
      <c r="M522" s="258"/>
      <c r="N522" s="258"/>
      <c r="O522" s="258"/>
    </row>
    <row r="523" spans="2:15" s="103" customFormat="1" x14ac:dyDescent="0.35">
      <c r="B523" s="258"/>
      <c r="C523" s="258"/>
      <c r="D523" s="258"/>
      <c r="E523" s="258"/>
      <c r="F523" s="258"/>
      <c r="G523" s="258"/>
      <c r="H523" s="258"/>
      <c r="I523" s="258"/>
      <c r="J523" s="258"/>
      <c r="K523" s="258"/>
      <c r="L523" s="258"/>
      <c r="M523" s="258"/>
      <c r="N523" s="258"/>
      <c r="O523" s="258"/>
    </row>
    <row r="524" spans="2:15" s="103" customFormat="1" x14ac:dyDescent="0.35">
      <c r="B524" s="258"/>
      <c r="C524" s="258"/>
      <c r="D524" s="258"/>
      <c r="E524" s="258"/>
      <c r="F524" s="258"/>
      <c r="G524" s="258"/>
      <c r="H524" s="258"/>
      <c r="I524" s="258"/>
      <c r="J524" s="258"/>
      <c r="K524" s="258"/>
      <c r="L524" s="258"/>
      <c r="M524" s="258"/>
      <c r="N524" s="258"/>
      <c r="O524" s="258"/>
    </row>
    <row r="525" spans="2:15" s="103" customFormat="1" x14ac:dyDescent="0.35">
      <c r="B525" s="258"/>
      <c r="C525" s="258"/>
      <c r="D525" s="258"/>
      <c r="E525" s="258"/>
      <c r="F525" s="258"/>
      <c r="G525" s="258"/>
      <c r="H525" s="258"/>
      <c r="I525" s="258"/>
      <c r="J525" s="258"/>
      <c r="K525" s="258"/>
      <c r="L525" s="258"/>
      <c r="M525" s="258"/>
      <c r="N525" s="258"/>
      <c r="O525" s="258"/>
    </row>
    <row r="526" spans="2:15" s="103" customFormat="1" x14ac:dyDescent="0.35">
      <c r="B526" s="258"/>
      <c r="C526" s="258"/>
      <c r="D526" s="258"/>
      <c r="E526" s="258"/>
      <c r="F526" s="258"/>
      <c r="G526" s="258"/>
      <c r="H526" s="258"/>
      <c r="I526" s="258"/>
      <c r="J526" s="258"/>
      <c r="K526" s="258"/>
      <c r="L526" s="258"/>
      <c r="M526" s="258"/>
      <c r="N526" s="258"/>
      <c r="O526" s="258"/>
    </row>
    <row r="527" spans="2:15" s="103" customFormat="1" x14ac:dyDescent="0.35">
      <c r="B527" s="258"/>
      <c r="C527" s="258"/>
      <c r="D527" s="258"/>
      <c r="E527" s="258"/>
      <c r="F527" s="258"/>
      <c r="G527" s="258"/>
      <c r="H527" s="258"/>
      <c r="I527" s="258"/>
      <c r="J527" s="258"/>
      <c r="K527" s="258"/>
      <c r="L527" s="258"/>
      <c r="M527" s="258"/>
      <c r="N527" s="258"/>
      <c r="O527" s="258"/>
    </row>
    <row r="528" spans="2:15" s="103" customFormat="1" x14ac:dyDescent="0.35">
      <c r="B528" s="258"/>
      <c r="C528" s="258"/>
      <c r="D528" s="258"/>
      <c r="E528" s="258"/>
      <c r="F528" s="258"/>
      <c r="G528" s="258"/>
      <c r="H528" s="258"/>
      <c r="I528" s="258"/>
      <c r="J528" s="258"/>
      <c r="K528" s="258"/>
      <c r="L528" s="258"/>
      <c r="M528" s="258"/>
      <c r="N528" s="258"/>
      <c r="O528" s="258"/>
    </row>
    <row r="529" spans="2:15" s="103" customFormat="1" x14ac:dyDescent="0.35">
      <c r="B529" s="258"/>
      <c r="C529" s="258"/>
      <c r="D529" s="258"/>
      <c r="E529" s="258"/>
      <c r="F529" s="258"/>
      <c r="G529" s="258"/>
      <c r="H529" s="258"/>
      <c r="I529" s="258"/>
      <c r="J529" s="258"/>
      <c r="K529" s="258"/>
      <c r="L529" s="258"/>
      <c r="M529" s="258"/>
      <c r="N529" s="258"/>
      <c r="O529" s="258"/>
    </row>
    <row r="530" spans="2:15" s="103" customFormat="1" x14ac:dyDescent="0.35">
      <c r="B530" s="258"/>
      <c r="C530" s="258"/>
      <c r="D530" s="258"/>
      <c r="E530" s="258"/>
      <c r="F530" s="258"/>
      <c r="G530" s="258"/>
      <c r="H530" s="258"/>
      <c r="I530" s="258"/>
      <c r="J530" s="258"/>
      <c r="K530" s="258"/>
      <c r="L530" s="258"/>
      <c r="M530" s="258"/>
      <c r="N530" s="258"/>
      <c r="O530" s="258"/>
    </row>
    <row r="531" spans="2:15" s="103" customFormat="1" x14ac:dyDescent="0.35">
      <c r="B531" s="258"/>
      <c r="C531" s="258"/>
      <c r="D531" s="258"/>
      <c r="E531" s="258"/>
      <c r="F531" s="258"/>
      <c r="G531" s="258"/>
      <c r="H531" s="258"/>
      <c r="I531" s="258"/>
      <c r="J531" s="258"/>
      <c r="K531" s="258"/>
      <c r="L531" s="258"/>
      <c r="M531" s="258"/>
      <c r="N531" s="258"/>
      <c r="O531" s="258"/>
    </row>
    <row r="532" spans="2:15" s="103" customFormat="1" x14ac:dyDescent="0.35">
      <c r="B532" s="258"/>
      <c r="C532" s="258"/>
      <c r="D532" s="258"/>
      <c r="E532" s="258"/>
      <c r="F532" s="258"/>
      <c r="G532" s="258"/>
      <c r="H532" s="258"/>
      <c r="I532" s="258"/>
      <c r="J532" s="258"/>
      <c r="K532" s="258"/>
      <c r="L532" s="258"/>
      <c r="M532" s="258"/>
      <c r="N532" s="258"/>
      <c r="O532" s="258"/>
    </row>
    <row r="533" spans="2:15" s="103" customFormat="1" x14ac:dyDescent="0.35">
      <c r="B533" s="258"/>
      <c r="C533" s="258"/>
      <c r="D533" s="258"/>
      <c r="E533" s="258"/>
      <c r="F533" s="258"/>
      <c r="G533" s="258"/>
      <c r="H533" s="258"/>
      <c r="I533" s="258"/>
      <c r="J533" s="258"/>
      <c r="K533" s="258"/>
      <c r="L533" s="258"/>
      <c r="M533" s="258"/>
      <c r="N533" s="258"/>
      <c r="O533" s="258"/>
    </row>
    <row r="534" spans="2:15" s="103" customFormat="1" x14ac:dyDescent="0.35">
      <c r="B534" s="258"/>
      <c r="C534" s="258"/>
      <c r="D534" s="258"/>
      <c r="E534" s="258"/>
      <c r="F534" s="258"/>
      <c r="G534" s="258"/>
      <c r="H534" s="258"/>
      <c r="I534" s="258"/>
      <c r="J534" s="258"/>
      <c r="K534" s="258"/>
      <c r="L534" s="258"/>
      <c r="M534" s="258"/>
      <c r="N534" s="258"/>
      <c r="O534" s="258"/>
    </row>
    <row r="535" spans="2:15" s="103" customFormat="1" x14ac:dyDescent="0.35">
      <c r="B535" s="258"/>
      <c r="C535" s="258"/>
      <c r="D535" s="258"/>
      <c r="E535" s="258"/>
      <c r="F535" s="258"/>
      <c r="G535" s="258"/>
      <c r="H535" s="258"/>
      <c r="I535" s="258"/>
      <c r="J535" s="258"/>
      <c r="K535" s="258"/>
      <c r="L535" s="258"/>
      <c r="M535" s="258"/>
      <c r="N535" s="258"/>
      <c r="O535" s="258"/>
    </row>
    <row r="536" spans="2:15" s="103" customFormat="1" x14ac:dyDescent="0.35">
      <c r="B536" s="258"/>
      <c r="C536" s="258"/>
      <c r="D536" s="258"/>
      <c r="E536" s="258"/>
      <c r="F536" s="258"/>
      <c r="G536" s="258"/>
      <c r="H536" s="258"/>
      <c r="I536" s="258"/>
      <c r="J536" s="258"/>
      <c r="K536" s="258"/>
      <c r="L536" s="258"/>
      <c r="M536" s="258"/>
      <c r="N536" s="258"/>
      <c r="O536" s="258"/>
    </row>
    <row r="537" spans="2:15" s="103" customFormat="1" x14ac:dyDescent="0.35">
      <c r="B537" s="258"/>
      <c r="C537" s="258"/>
      <c r="D537" s="258"/>
      <c r="E537" s="258"/>
      <c r="F537" s="258"/>
      <c r="G537" s="258"/>
      <c r="H537" s="258"/>
      <c r="I537" s="258"/>
      <c r="J537" s="258"/>
      <c r="K537" s="258"/>
      <c r="L537" s="258"/>
      <c r="M537" s="258"/>
      <c r="N537" s="258"/>
      <c r="O537" s="258"/>
    </row>
    <row r="538" spans="2:15" s="103" customFormat="1" x14ac:dyDescent="0.35">
      <c r="B538" s="258"/>
      <c r="C538" s="258"/>
      <c r="D538" s="258"/>
      <c r="E538" s="258"/>
      <c r="F538" s="258"/>
      <c r="G538" s="258"/>
      <c r="H538" s="258"/>
      <c r="I538" s="258"/>
      <c r="J538" s="258"/>
      <c r="K538" s="258"/>
      <c r="L538" s="258"/>
      <c r="M538" s="258"/>
      <c r="N538" s="258"/>
      <c r="O538" s="258"/>
    </row>
    <row r="539" spans="2:15" s="103" customFormat="1" x14ac:dyDescent="0.35">
      <c r="B539" s="258"/>
      <c r="C539" s="258"/>
      <c r="D539" s="258"/>
      <c r="E539" s="258"/>
      <c r="F539" s="258"/>
      <c r="G539" s="258"/>
      <c r="H539" s="258"/>
      <c r="I539" s="258"/>
      <c r="J539" s="258"/>
      <c r="K539" s="258"/>
      <c r="L539" s="258"/>
      <c r="M539" s="258"/>
      <c r="N539" s="258"/>
      <c r="O539" s="258"/>
    </row>
    <row r="540" spans="2:15" s="103" customFormat="1" x14ac:dyDescent="0.35">
      <c r="B540" s="258"/>
      <c r="C540" s="258"/>
      <c r="D540" s="258"/>
      <c r="E540" s="258"/>
      <c r="F540" s="258"/>
      <c r="G540" s="258"/>
      <c r="H540" s="258"/>
      <c r="I540" s="258"/>
      <c r="J540" s="258"/>
      <c r="K540" s="258"/>
      <c r="L540" s="258"/>
      <c r="M540" s="258"/>
      <c r="N540" s="258"/>
      <c r="O540" s="258"/>
    </row>
    <row r="541" spans="2:15" s="103" customFormat="1" x14ac:dyDescent="0.35">
      <c r="B541" s="258"/>
      <c r="C541" s="258"/>
      <c r="D541" s="258"/>
      <c r="E541" s="258"/>
      <c r="F541" s="258"/>
      <c r="G541" s="258"/>
      <c r="H541" s="258"/>
      <c r="I541" s="258"/>
      <c r="J541" s="258"/>
      <c r="K541" s="258"/>
      <c r="L541" s="258"/>
      <c r="M541" s="258"/>
      <c r="N541" s="258"/>
      <c r="O541" s="258"/>
    </row>
    <row r="542" spans="2:15" s="103" customFormat="1" x14ac:dyDescent="0.35">
      <c r="B542" s="258"/>
      <c r="C542" s="258"/>
      <c r="D542" s="258"/>
      <c r="E542" s="258"/>
      <c r="F542" s="258"/>
      <c r="G542" s="258"/>
      <c r="H542" s="258"/>
      <c r="I542" s="258"/>
      <c r="J542" s="258"/>
      <c r="K542" s="258"/>
      <c r="L542" s="258"/>
      <c r="M542" s="258"/>
      <c r="N542" s="258"/>
      <c r="O542" s="258"/>
    </row>
    <row r="543" spans="2:15" s="103" customFormat="1" x14ac:dyDescent="0.35">
      <c r="B543" s="258"/>
      <c r="C543" s="258"/>
      <c r="D543" s="258"/>
      <c r="E543" s="258"/>
      <c r="F543" s="258"/>
      <c r="G543" s="258"/>
      <c r="H543" s="258"/>
      <c r="I543" s="258"/>
      <c r="J543" s="258"/>
      <c r="K543" s="258"/>
      <c r="L543" s="258"/>
      <c r="M543" s="258"/>
      <c r="N543" s="258"/>
      <c r="O543" s="258"/>
    </row>
    <row r="544" spans="2:15" s="103" customFormat="1" x14ac:dyDescent="0.35">
      <c r="B544" s="258"/>
      <c r="C544" s="258"/>
      <c r="D544" s="258"/>
      <c r="E544" s="258"/>
      <c r="F544" s="258"/>
      <c r="G544" s="258"/>
      <c r="H544" s="258"/>
      <c r="I544" s="258"/>
      <c r="J544" s="258"/>
      <c r="K544" s="258"/>
      <c r="L544" s="258"/>
      <c r="M544" s="258"/>
      <c r="N544" s="258"/>
      <c r="O544" s="258"/>
    </row>
    <row r="545" spans="2:15" s="103" customFormat="1" x14ac:dyDescent="0.35">
      <c r="B545" s="258"/>
      <c r="C545" s="258"/>
      <c r="D545" s="258"/>
      <c r="E545" s="258"/>
      <c r="F545" s="258"/>
      <c r="G545" s="258"/>
      <c r="H545" s="258"/>
      <c r="I545" s="258"/>
      <c r="J545" s="258"/>
      <c r="K545" s="258"/>
      <c r="L545" s="258"/>
      <c r="M545" s="258"/>
      <c r="N545" s="258"/>
      <c r="O545" s="258"/>
    </row>
    <row r="546" spans="2:15" s="103" customFormat="1" x14ac:dyDescent="0.35">
      <c r="B546" s="258"/>
      <c r="C546" s="258"/>
      <c r="D546" s="258"/>
      <c r="E546" s="258"/>
      <c r="F546" s="258"/>
      <c r="G546" s="258"/>
      <c r="H546" s="258"/>
      <c r="I546" s="258"/>
      <c r="J546" s="258"/>
      <c r="K546" s="258"/>
      <c r="L546" s="258"/>
      <c r="M546" s="258"/>
      <c r="N546" s="258"/>
      <c r="O546" s="258"/>
    </row>
    <row r="547" spans="2:15" s="103" customFormat="1" x14ac:dyDescent="0.35">
      <c r="B547" s="258"/>
      <c r="C547" s="258"/>
      <c r="D547" s="258"/>
      <c r="E547" s="258"/>
      <c r="F547" s="258"/>
      <c r="G547" s="258"/>
      <c r="H547" s="258"/>
      <c r="I547" s="258"/>
      <c r="J547" s="258"/>
      <c r="K547" s="258"/>
      <c r="L547" s="258"/>
      <c r="M547" s="258"/>
      <c r="N547" s="258"/>
      <c r="O547" s="258"/>
    </row>
    <row r="548" spans="2:15" s="103" customFormat="1" x14ac:dyDescent="0.35">
      <c r="B548" s="258"/>
      <c r="C548" s="258"/>
      <c r="D548" s="258"/>
      <c r="E548" s="258"/>
      <c r="F548" s="258"/>
      <c r="G548" s="258"/>
      <c r="H548" s="258"/>
      <c r="I548" s="258"/>
      <c r="J548" s="258"/>
      <c r="K548" s="258"/>
      <c r="L548" s="258"/>
      <c r="M548" s="258"/>
      <c r="N548" s="258"/>
      <c r="O548" s="258"/>
    </row>
    <row r="549" spans="2:15" s="103" customFormat="1" x14ac:dyDescent="0.35">
      <c r="B549" s="258"/>
      <c r="C549" s="258"/>
      <c r="D549" s="258"/>
      <c r="E549" s="258"/>
      <c r="F549" s="258"/>
      <c r="G549" s="258"/>
      <c r="H549" s="258"/>
      <c r="I549" s="258"/>
      <c r="J549" s="258"/>
      <c r="K549" s="258"/>
      <c r="L549" s="258"/>
      <c r="M549" s="258"/>
      <c r="N549" s="258"/>
      <c r="O549" s="258"/>
    </row>
    <row r="550" spans="2:15" s="103" customFormat="1" x14ac:dyDescent="0.35">
      <c r="B550" s="258"/>
      <c r="C550" s="258"/>
      <c r="D550" s="258"/>
      <c r="E550" s="258"/>
      <c r="F550" s="258"/>
      <c r="G550" s="258"/>
      <c r="H550" s="258"/>
      <c r="I550" s="258"/>
      <c r="J550" s="258"/>
      <c r="K550" s="258"/>
      <c r="L550" s="258"/>
      <c r="M550" s="258"/>
      <c r="N550" s="258"/>
      <c r="O550" s="258"/>
    </row>
    <row r="551" spans="2:15" s="103" customFormat="1" x14ac:dyDescent="0.35">
      <c r="B551" s="258"/>
      <c r="C551" s="258"/>
      <c r="D551" s="258"/>
      <c r="E551" s="258"/>
      <c r="F551" s="258"/>
      <c r="G551" s="258"/>
      <c r="H551" s="258"/>
      <c r="I551" s="258"/>
      <c r="J551" s="258"/>
      <c r="K551" s="258"/>
      <c r="L551" s="258"/>
      <c r="M551" s="258"/>
      <c r="N551" s="258"/>
      <c r="O551" s="258"/>
    </row>
    <row r="552" spans="2:15" s="103" customFormat="1" x14ac:dyDescent="0.35">
      <c r="B552" s="258"/>
      <c r="C552" s="258"/>
      <c r="D552" s="258"/>
      <c r="E552" s="258"/>
      <c r="F552" s="258"/>
      <c r="G552" s="258"/>
      <c r="H552" s="258"/>
      <c r="I552" s="258"/>
      <c r="J552" s="258"/>
      <c r="K552" s="258"/>
      <c r="L552" s="258"/>
      <c r="M552" s="258"/>
      <c r="N552" s="258"/>
      <c r="O552" s="258"/>
    </row>
    <row r="553" spans="2:15" s="103" customFormat="1" x14ac:dyDescent="0.35">
      <c r="B553" s="258"/>
      <c r="C553" s="258"/>
      <c r="D553" s="258"/>
      <c r="E553" s="258"/>
      <c r="F553" s="258"/>
      <c r="G553" s="258"/>
      <c r="H553" s="258"/>
      <c r="I553" s="258"/>
      <c r="J553" s="258"/>
      <c r="K553" s="258"/>
      <c r="L553" s="258"/>
      <c r="M553" s="258"/>
      <c r="N553" s="258"/>
      <c r="O553" s="258"/>
    </row>
    <row r="554" spans="2:15" s="103" customFormat="1" x14ac:dyDescent="0.35">
      <c r="B554" s="258"/>
      <c r="C554" s="258"/>
      <c r="D554" s="258"/>
      <c r="E554" s="258"/>
      <c r="F554" s="258"/>
      <c r="G554" s="258"/>
      <c r="H554" s="258"/>
      <c r="I554" s="258"/>
      <c r="J554" s="258"/>
      <c r="K554" s="258"/>
      <c r="L554" s="258"/>
      <c r="M554" s="258"/>
      <c r="N554" s="258"/>
      <c r="O554" s="258"/>
    </row>
    <row r="555" spans="2:15" s="103" customFormat="1" x14ac:dyDescent="0.35">
      <c r="B555" s="258"/>
      <c r="C555" s="258"/>
      <c r="D555" s="258"/>
      <c r="E555" s="258"/>
      <c r="F555" s="258"/>
      <c r="G555" s="258"/>
      <c r="H555" s="258"/>
      <c r="I555" s="258"/>
      <c r="J555" s="258"/>
      <c r="K555" s="258"/>
      <c r="L555" s="258"/>
      <c r="M555" s="258"/>
      <c r="N555" s="258"/>
      <c r="O555" s="258"/>
    </row>
    <row r="556" spans="2:15" s="103" customFormat="1" x14ac:dyDescent="0.35">
      <c r="B556" s="258"/>
      <c r="C556" s="258"/>
      <c r="D556" s="258"/>
      <c r="E556" s="258"/>
      <c r="F556" s="258"/>
      <c r="G556" s="258"/>
      <c r="H556" s="258"/>
      <c r="I556" s="258"/>
      <c r="J556" s="258"/>
      <c r="K556" s="258"/>
      <c r="L556" s="258"/>
      <c r="M556" s="258"/>
      <c r="N556" s="258"/>
      <c r="O556" s="258"/>
    </row>
    <row r="557" spans="2:15" s="103" customFormat="1" x14ac:dyDescent="0.35">
      <c r="B557" s="258"/>
      <c r="C557" s="258"/>
      <c r="D557" s="258"/>
      <c r="E557" s="258"/>
      <c r="F557" s="258"/>
      <c r="G557" s="258"/>
      <c r="H557" s="258"/>
      <c r="I557" s="258"/>
      <c r="J557" s="258"/>
      <c r="K557" s="258"/>
      <c r="L557" s="258"/>
      <c r="M557" s="258"/>
      <c r="N557" s="258"/>
      <c r="O557" s="258"/>
    </row>
    <row r="558" spans="2:15" s="103" customFormat="1" x14ac:dyDescent="0.35">
      <c r="B558" s="258"/>
      <c r="C558" s="258"/>
      <c r="D558" s="258"/>
      <c r="E558" s="258"/>
      <c r="F558" s="258"/>
      <c r="G558" s="258"/>
      <c r="H558" s="258"/>
      <c r="I558" s="258"/>
      <c r="J558" s="258"/>
      <c r="K558" s="258"/>
      <c r="L558" s="258"/>
      <c r="M558" s="258"/>
      <c r="N558" s="258"/>
      <c r="O558" s="258"/>
    </row>
    <row r="559" spans="2:15" s="103" customFormat="1" x14ac:dyDescent="0.35">
      <c r="B559" s="258"/>
      <c r="C559" s="258"/>
      <c r="D559" s="258"/>
      <c r="E559" s="258"/>
      <c r="F559" s="258"/>
      <c r="G559" s="258"/>
      <c r="H559" s="258"/>
      <c r="I559" s="258"/>
      <c r="J559" s="258"/>
      <c r="K559" s="258"/>
      <c r="L559" s="258"/>
      <c r="M559" s="258"/>
      <c r="N559" s="258"/>
      <c r="O559" s="258"/>
    </row>
    <row r="560" spans="2:15" s="103" customFormat="1" x14ac:dyDescent="0.35">
      <c r="B560" s="258"/>
      <c r="C560" s="258"/>
      <c r="D560" s="258"/>
      <c r="E560" s="258"/>
      <c r="F560" s="258"/>
      <c r="G560" s="258"/>
      <c r="H560" s="258"/>
      <c r="I560" s="258"/>
      <c r="J560" s="258"/>
      <c r="K560" s="258"/>
      <c r="L560" s="258"/>
      <c r="M560" s="258"/>
      <c r="N560" s="258"/>
      <c r="O560" s="258"/>
    </row>
    <row r="561" spans="2:15" s="103" customFormat="1" x14ac:dyDescent="0.35">
      <c r="B561" s="258"/>
      <c r="C561" s="258"/>
      <c r="D561" s="258"/>
      <c r="E561" s="258"/>
      <c r="F561" s="258"/>
      <c r="G561" s="258"/>
      <c r="H561" s="258"/>
      <c r="I561" s="258"/>
      <c r="J561" s="258"/>
      <c r="K561" s="258"/>
      <c r="L561" s="258"/>
      <c r="M561" s="258"/>
      <c r="N561" s="258"/>
      <c r="O561" s="258"/>
    </row>
    <row r="562" spans="2:15" s="103" customFormat="1" x14ac:dyDescent="0.35">
      <c r="B562" s="258"/>
      <c r="C562" s="258"/>
      <c r="D562" s="258"/>
      <c r="E562" s="258"/>
      <c r="F562" s="258"/>
      <c r="G562" s="258"/>
      <c r="H562" s="258"/>
      <c r="I562" s="258"/>
      <c r="J562" s="258"/>
      <c r="K562" s="258"/>
      <c r="L562" s="258"/>
      <c r="M562" s="258"/>
      <c r="N562" s="258"/>
      <c r="O562" s="258"/>
    </row>
    <row r="563" spans="2:15" s="103" customFormat="1" x14ac:dyDescent="0.35">
      <c r="B563" s="258"/>
      <c r="C563" s="258"/>
      <c r="D563" s="258"/>
      <c r="E563" s="258"/>
      <c r="F563" s="258"/>
      <c r="G563" s="258"/>
      <c r="H563" s="258"/>
      <c r="I563" s="258"/>
      <c r="J563" s="258"/>
      <c r="K563" s="258"/>
      <c r="L563" s="258"/>
      <c r="M563" s="258"/>
      <c r="N563" s="258"/>
      <c r="O563" s="258"/>
    </row>
    <row r="564" spans="2:15" s="103" customFormat="1" x14ac:dyDescent="0.35">
      <c r="B564" s="258"/>
      <c r="C564" s="258"/>
      <c r="D564" s="258"/>
      <c r="E564" s="258"/>
      <c r="F564" s="258"/>
      <c r="G564" s="258"/>
      <c r="H564" s="258"/>
      <c r="I564" s="258"/>
      <c r="J564" s="258"/>
      <c r="K564" s="258"/>
      <c r="L564" s="258"/>
      <c r="M564" s="258"/>
      <c r="N564" s="258"/>
      <c r="O564" s="258"/>
    </row>
    <row r="565" spans="2:15" s="103" customFormat="1" x14ac:dyDescent="0.35">
      <c r="B565" s="258"/>
      <c r="C565" s="258"/>
      <c r="D565" s="258"/>
      <c r="E565" s="258"/>
      <c r="F565" s="258"/>
      <c r="G565" s="258"/>
      <c r="H565" s="258"/>
      <c r="I565" s="258"/>
      <c r="J565" s="258"/>
      <c r="K565" s="258"/>
      <c r="L565" s="258"/>
      <c r="M565" s="258"/>
      <c r="N565" s="258"/>
      <c r="O565" s="258"/>
    </row>
    <row r="566" spans="2:15" s="103" customFormat="1" x14ac:dyDescent="0.35">
      <c r="B566" s="258"/>
      <c r="C566" s="258"/>
      <c r="D566" s="258"/>
      <c r="E566" s="258"/>
      <c r="F566" s="258"/>
      <c r="G566" s="258"/>
      <c r="H566" s="258"/>
      <c r="I566" s="258"/>
      <c r="J566" s="258"/>
      <c r="K566" s="258"/>
      <c r="L566" s="258"/>
      <c r="M566" s="258"/>
      <c r="N566" s="258"/>
      <c r="O566" s="258"/>
    </row>
    <row r="567" spans="2:15" s="103" customFormat="1" x14ac:dyDescent="0.35">
      <c r="B567" s="258"/>
      <c r="C567" s="258"/>
      <c r="D567" s="258"/>
      <c r="E567" s="258"/>
      <c r="F567" s="258"/>
      <c r="G567" s="258"/>
      <c r="H567" s="258"/>
      <c r="I567" s="258"/>
      <c r="J567" s="258"/>
      <c r="K567" s="258"/>
      <c r="L567" s="258"/>
      <c r="M567" s="258"/>
      <c r="N567" s="258"/>
      <c r="O567" s="258"/>
    </row>
    <row r="568" spans="2:15" s="103" customFormat="1" x14ac:dyDescent="0.35">
      <c r="B568" s="258"/>
      <c r="C568" s="258"/>
      <c r="D568" s="258"/>
      <c r="E568" s="258"/>
      <c r="F568" s="258"/>
      <c r="G568" s="258"/>
      <c r="H568" s="258"/>
      <c r="I568" s="258"/>
      <c r="J568" s="258"/>
      <c r="K568" s="258"/>
      <c r="L568" s="258"/>
      <c r="M568" s="258"/>
      <c r="N568" s="258"/>
      <c r="O568" s="258"/>
    </row>
    <row r="569" spans="2:15" s="103" customFormat="1" x14ac:dyDescent="0.35">
      <c r="B569" s="258"/>
      <c r="C569" s="258"/>
      <c r="D569" s="258"/>
      <c r="E569" s="258"/>
      <c r="F569" s="258"/>
      <c r="G569" s="258"/>
      <c r="H569" s="258"/>
      <c r="I569" s="258"/>
      <c r="J569" s="258"/>
      <c r="K569" s="258"/>
      <c r="L569" s="258"/>
      <c r="M569" s="258"/>
      <c r="N569" s="258"/>
      <c r="O569" s="258"/>
    </row>
    <row r="570" spans="2:15" s="103" customFormat="1" x14ac:dyDescent="0.35">
      <c r="B570" s="258"/>
      <c r="C570" s="258"/>
      <c r="D570" s="258"/>
      <c r="E570" s="258"/>
      <c r="F570" s="258"/>
      <c r="G570" s="258"/>
      <c r="H570" s="258"/>
      <c r="I570" s="258"/>
      <c r="J570" s="258"/>
      <c r="K570" s="258"/>
      <c r="L570" s="258"/>
      <c r="M570" s="258"/>
      <c r="N570" s="258"/>
      <c r="O570" s="258"/>
    </row>
    <row r="571" spans="2:15" s="103" customFormat="1" x14ac:dyDescent="0.35">
      <c r="B571" s="258"/>
      <c r="C571" s="258"/>
      <c r="D571" s="258"/>
      <c r="E571" s="258"/>
      <c r="F571" s="258"/>
      <c r="G571" s="258"/>
      <c r="H571" s="258"/>
      <c r="I571" s="258"/>
      <c r="J571" s="258"/>
      <c r="K571" s="258"/>
      <c r="L571" s="258"/>
      <c r="M571" s="258"/>
      <c r="N571" s="258"/>
      <c r="O571" s="258"/>
    </row>
    <row r="572" spans="2:15" s="103" customFormat="1" x14ac:dyDescent="0.35">
      <c r="B572" s="258"/>
      <c r="C572" s="258"/>
      <c r="D572" s="258"/>
      <c r="E572" s="258"/>
      <c r="F572" s="258"/>
      <c r="G572" s="258"/>
      <c r="H572" s="258"/>
      <c r="I572" s="258"/>
      <c r="J572" s="258"/>
      <c r="K572" s="258"/>
      <c r="L572" s="258"/>
      <c r="M572" s="258"/>
      <c r="N572" s="258"/>
      <c r="O572" s="258"/>
    </row>
    <row r="573" spans="2:15" s="103" customFormat="1" x14ac:dyDescent="0.35">
      <c r="B573" s="258"/>
      <c r="C573" s="258"/>
      <c r="D573" s="258"/>
      <c r="E573" s="258"/>
      <c r="F573" s="258"/>
      <c r="G573" s="258"/>
      <c r="H573" s="258"/>
      <c r="I573" s="258"/>
      <c r="J573" s="258"/>
      <c r="K573" s="258"/>
      <c r="L573" s="258"/>
      <c r="M573" s="258"/>
      <c r="N573" s="258"/>
      <c r="O573" s="258"/>
    </row>
    <row r="574" spans="2:15" s="103" customFormat="1" x14ac:dyDescent="0.35">
      <c r="B574" s="258"/>
      <c r="C574" s="258"/>
      <c r="D574" s="258"/>
      <c r="E574" s="258"/>
      <c r="F574" s="258"/>
      <c r="G574" s="258"/>
      <c r="H574" s="258"/>
      <c r="I574" s="258"/>
      <c r="J574" s="258"/>
      <c r="K574" s="258"/>
      <c r="L574" s="258"/>
      <c r="M574" s="258"/>
      <c r="N574" s="258"/>
      <c r="O574" s="258"/>
    </row>
    <row r="575" spans="2:15" s="103" customFormat="1" x14ac:dyDescent="0.35">
      <c r="B575" s="258"/>
      <c r="C575" s="258"/>
      <c r="D575" s="258"/>
      <c r="E575" s="258"/>
      <c r="F575" s="258"/>
      <c r="G575" s="258"/>
      <c r="H575" s="258"/>
      <c r="I575" s="258"/>
      <c r="J575" s="258"/>
      <c r="K575" s="258"/>
      <c r="L575" s="258"/>
      <c r="M575" s="258"/>
      <c r="N575" s="258"/>
      <c r="O575" s="258"/>
    </row>
    <row r="576" spans="2:15" s="103" customFormat="1" x14ac:dyDescent="0.35">
      <c r="B576" s="258"/>
      <c r="C576" s="258"/>
      <c r="D576" s="258"/>
      <c r="E576" s="258"/>
      <c r="F576" s="258"/>
      <c r="G576" s="258"/>
      <c r="H576" s="258"/>
      <c r="I576" s="258"/>
      <c r="J576" s="258"/>
      <c r="K576" s="258"/>
      <c r="L576" s="258"/>
      <c r="M576" s="258"/>
      <c r="N576" s="258"/>
      <c r="O576" s="258"/>
    </row>
    <row r="577" spans="2:15" s="103" customFormat="1" x14ac:dyDescent="0.35">
      <c r="B577" s="258"/>
      <c r="C577" s="258"/>
      <c r="D577" s="258"/>
      <c r="E577" s="258"/>
      <c r="F577" s="258"/>
      <c r="G577" s="258"/>
      <c r="H577" s="258"/>
      <c r="I577" s="258"/>
      <c r="J577" s="258"/>
      <c r="K577" s="258"/>
      <c r="L577" s="258"/>
      <c r="M577" s="258"/>
      <c r="N577" s="258"/>
      <c r="O577" s="258"/>
    </row>
    <row r="578" spans="2:15" s="103" customFormat="1" x14ac:dyDescent="0.35">
      <c r="B578" s="258"/>
      <c r="C578" s="258"/>
      <c r="D578" s="258"/>
      <c r="E578" s="258"/>
      <c r="F578" s="258"/>
      <c r="G578" s="258"/>
      <c r="H578" s="258"/>
      <c r="I578" s="258"/>
      <c r="J578" s="258"/>
      <c r="K578" s="258"/>
      <c r="L578" s="258"/>
      <c r="M578" s="258"/>
      <c r="N578" s="258"/>
      <c r="O578" s="258"/>
    </row>
    <row r="579" spans="2:15" s="103" customFormat="1" x14ac:dyDescent="0.35">
      <c r="B579" s="258"/>
      <c r="C579" s="258"/>
      <c r="D579" s="258"/>
      <c r="E579" s="258"/>
      <c r="F579" s="258"/>
      <c r="G579" s="258"/>
      <c r="H579" s="258"/>
      <c r="I579" s="258"/>
      <c r="J579" s="258"/>
      <c r="K579" s="258"/>
      <c r="L579" s="258"/>
      <c r="M579" s="258"/>
      <c r="N579" s="258"/>
      <c r="O579" s="258"/>
    </row>
    <row r="580" spans="2:15" s="103" customFormat="1" x14ac:dyDescent="0.35">
      <c r="B580" s="258"/>
      <c r="C580" s="258"/>
      <c r="D580" s="258"/>
      <c r="E580" s="258"/>
      <c r="F580" s="258"/>
      <c r="G580" s="258"/>
      <c r="H580" s="258"/>
      <c r="I580" s="258"/>
      <c r="J580" s="258"/>
      <c r="K580" s="258"/>
      <c r="L580" s="258"/>
      <c r="M580" s="258"/>
      <c r="N580" s="258"/>
      <c r="O580" s="258"/>
    </row>
    <row r="581" spans="2:15" s="103" customFormat="1" x14ac:dyDescent="0.35">
      <c r="B581" s="258"/>
      <c r="C581" s="258"/>
      <c r="D581" s="258"/>
      <c r="E581" s="258"/>
      <c r="F581" s="258"/>
      <c r="G581" s="258"/>
      <c r="H581" s="258"/>
      <c r="I581" s="258"/>
      <c r="J581" s="258"/>
      <c r="K581" s="258"/>
      <c r="L581" s="258"/>
      <c r="M581" s="258"/>
      <c r="N581" s="258"/>
      <c r="O581" s="258"/>
    </row>
    <row r="582" spans="2:15" s="103" customFormat="1" x14ac:dyDescent="0.35">
      <c r="B582" s="258"/>
      <c r="C582" s="258"/>
      <c r="D582" s="258"/>
      <c r="E582" s="258"/>
      <c r="F582" s="258"/>
      <c r="G582" s="258"/>
      <c r="H582" s="258"/>
      <c r="I582" s="258"/>
      <c r="J582" s="258"/>
      <c r="K582" s="258"/>
      <c r="L582" s="258"/>
      <c r="M582" s="258"/>
      <c r="N582" s="258"/>
      <c r="O582" s="258"/>
    </row>
    <row r="583" spans="2:15" s="103" customFormat="1" x14ac:dyDescent="0.35">
      <c r="B583" s="258"/>
      <c r="C583" s="258"/>
      <c r="D583" s="258"/>
      <c r="E583" s="258"/>
      <c r="F583" s="258"/>
      <c r="G583" s="258"/>
      <c r="H583" s="258"/>
      <c r="I583" s="258"/>
      <c r="J583" s="258"/>
      <c r="K583" s="258"/>
      <c r="L583" s="258"/>
      <c r="M583" s="258"/>
      <c r="N583" s="258"/>
      <c r="O583" s="258"/>
    </row>
    <row r="584" spans="2:15" s="103" customFormat="1" x14ac:dyDescent="0.35">
      <c r="B584" s="258"/>
      <c r="C584" s="258"/>
      <c r="D584" s="258"/>
      <c r="E584" s="258"/>
      <c r="F584" s="258"/>
      <c r="G584" s="258"/>
      <c r="H584" s="258"/>
      <c r="I584" s="258"/>
      <c r="J584" s="258"/>
      <c r="K584" s="258"/>
      <c r="L584" s="258"/>
      <c r="M584" s="258"/>
      <c r="N584" s="258"/>
      <c r="O584" s="258"/>
    </row>
    <row r="585" spans="2:15" s="103" customFormat="1" x14ac:dyDescent="0.35">
      <c r="B585" s="258"/>
      <c r="C585" s="258"/>
      <c r="D585" s="258"/>
      <c r="E585" s="258"/>
      <c r="F585" s="258"/>
      <c r="G585" s="258"/>
      <c r="H585" s="258"/>
      <c r="I585" s="258"/>
      <c r="J585" s="258"/>
      <c r="K585" s="258"/>
      <c r="L585" s="258"/>
      <c r="M585" s="258"/>
      <c r="N585" s="258"/>
      <c r="O585" s="258"/>
    </row>
    <row r="586" spans="2:15" s="103" customFormat="1" x14ac:dyDescent="0.35">
      <c r="B586" s="258"/>
      <c r="C586" s="258"/>
      <c r="D586" s="258"/>
      <c r="E586" s="258"/>
      <c r="F586" s="258"/>
      <c r="G586" s="258"/>
      <c r="H586" s="258"/>
      <c r="I586" s="258"/>
      <c r="J586" s="258"/>
      <c r="K586" s="258"/>
      <c r="L586" s="258"/>
      <c r="M586" s="258"/>
      <c r="N586" s="258"/>
      <c r="O586" s="258"/>
    </row>
    <row r="587" spans="2:15" s="103" customFormat="1" x14ac:dyDescent="0.35">
      <c r="B587" s="258"/>
      <c r="C587" s="258"/>
      <c r="D587" s="258"/>
      <c r="E587" s="258"/>
      <c r="F587" s="258"/>
      <c r="G587" s="258"/>
      <c r="H587" s="258"/>
      <c r="I587" s="258"/>
      <c r="J587" s="258"/>
      <c r="K587" s="258"/>
      <c r="L587" s="258"/>
      <c r="M587" s="258"/>
      <c r="N587" s="258"/>
      <c r="O587" s="258"/>
    </row>
    <row r="588" spans="2:15" s="103" customFormat="1" x14ac:dyDescent="0.35">
      <c r="B588" s="258"/>
      <c r="C588" s="258"/>
      <c r="D588" s="258"/>
      <c r="E588" s="258"/>
      <c r="F588" s="258"/>
      <c r="G588" s="258"/>
      <c r="H588" s="258"/>
      <c r="I588" s="258"/>
      <c r="J588" s="258"/>
      <c r="K588" s="258"/>
      <c r="L588" s="258"/>
      <c r="M588" s="258"/>
      <c r="N588" s="258"/>
      <c r="O588" s="258"/>
    </row>
    <row r="589" spans="2:15" s="103" customFormat="1" x14ac:dyDescent="0.35">
      <c r="B589" s="258"/>
      <c r="C589" s="258"/>
      <c r="D589" s="258"/>
      <c r="E589" s="258"/>
      <c r="F589" s="258"/>
      <c r="G589" s="258"/>
      <c r="H589" s="258"/>
      <c r="I589" s="258"/>
      <c r="J589" s="258"/>
      <c r="K589" s="258"/>
      <c r="L589" s="258"/>
      <c r="M589" s="258"/>
      <c r="N589" s="258"/>
      <c r="O589" s="258"/>
    </row>
    <row r="590" spans="2:15" s="103" customFormat="1" x14ac:dyDescent="0.35">
      <c r="B590" s="258"/>
      <c r="C590" s="258"/>
      <c r="D590" s="258"/>
      <c r="E590" s="258"/>
      <c r="F590" s="258"/>
      <c r="G590" s="258"/>
      <c r="H590" s="258"/>
      <c r="I590" s="258"/>
      <c r="J590" s="258"/>
      <c r="K590" s="258"/>
      <c r="L590" s="258"/>
      <c r="M590" s="258"/>
      <c r="N590" s="258"/>
      <c r="O590" s="258"/>
    </row>
    <row r="591" spans="2:15" s="103" customFormat="1" x14ac:dyDescent="0.35">
      <c r="B591" s="258"/>
      <c r="C591" s="258"/>
      <c r="D591" s="258"/>
      <c r="E591" s="258"/>
      <c r="F591" s="258"/>
      <c r="G591" s="258"/>
      <c r="H591" s="258"/>
      <c r="I591" s="258"/>
      <c r="J591" s="258"/>
      <c r="K591" s="258"/>
      <c r="L591" s="258"/>
      <c r="M591" s="258"/>
      <c r="N591" s="258"/>
      <c r="O591" s="258"/>
    </row>
    <row r="592" spans="2:15" s="103" customFormat="1" x14ac:dyDescent="0.35">
      <c r="B592" s="258"/>
      <c r="C592" s="258"/>
      <c r="D592" s="258"/>
      <c r="E592" s="258"/>
      <c r="F592" s="258"/>
      <c r="G592" s="258"/>
      <c r="H592" s="258"/>
      <c r="I592" s="258"/>
      <c r="J592" s="258"/>
      <c r="K592" s="258"/>
      <c r="L592" s="258"/>
      <c r="M592" s="258"/>
      <c r="N592" s="258"/>
      <c r="O592" s="258"/>
    </row>
    <row r="593" spans="2:15" s="103" customFormat="1" x14ac:dyDescent="0.35">
      <c r="B593" s="258"/>
      <c r="C593" s="258"/>
      <c r="D593" s="258"/>
      <c r="E593" s="258"/>
      <c r="F593" s="258"/>
      <c r="G593" s="258"/>
      <c r="H593" s="258"/>
      <c r="I593" s="258"/>
      <c r="J593" s="258"/>
      <c r="K593" s="258"/>
      <c r="L593" s="258"/>
      <c r="M593" s="258"/>
      <c r="N593" s="258"/>
      <c r="O593" s="258"/>
    </row>
    <row r="594" spans="2:15" s="103" customFormat="1" x14ac:dyDescent="0.35">
      <c r="B594" s="258"/>
      <c r="C594" s="258"/>
      <c r="D594" s="258"/>
      <c r="E594" s="258"/>
      <c r="F594" s="258"/>
      <c r="G594" s="258"/>
      <c r="H594" s="258"/>
      <c r="I594" s="258"/>
      <c r="J594" s="258"/>
      <c r="K594" s="258"/>
      <c r="L594" s="258"/>
      <c r="M594" s="258"/>
      <c r="N594" s="258"/>
      <c r="O594" s="258"/>
    </row>
    <row r="595" spans="2:15" s="103" customFormat="1" x14ac:dyDescent="0.35">
      <c r="B595" s="258"/>
      <c r="C595" s="258"/>
      <c r="D595" s="258"/>
      <c r="E595" s="258"/>
      <c r="F595" s="258"/>
      <c r="G595" s="258"/>
      <c r="H595" s="258"/>
      <c r="I595" s="258"/>
      <c r="J595" s="258"/>
      <c r="K595" s="258"/>
      <c r="L595" s="258"/>
      <c r="M595" s="258"/>
      <c r="N595" s="258"/>
      <c r="O595" s="258"/>
    </row>
    <row r="596" spans="2:15" s="103" customFormat="1" x14ac:dyDescent="0.35">
      <c r="B596" s="258"/>
      <c r="C596" s="258"/>
      <c r="D596" s="258"/>
      <c r="E596" s="258"/>
      <c r="F596" s="258"/>
      <c r="G596" s="258"/>
      <c r="H596" s="258"/>
      <c r="I596" s="258"/>
      <c r="J596" s="258"/>
      <c r="K596" s="258"/>
      <c r="L596" s="258"/>
      <c r="M596" s="258"/>
      <c r="N596" s="258"/>
      <c r="O596" s="258"/>
    </row>
    <row r="597" spans="2:15" s="103" customFormat="1" x14ac:dyDescent="0.35">
      <c r="B597" s="258"/>
      <c r="C597" s="258"/>
      <c r="D597" s="258"/>
      <c r="E597" s="258"/>
      <c r="F597" s="258"/>
      <c r="G597" s="258"/>
      <c r="H597" s="258"/>
      <c r="I597" s="258"/>
      <c r="J597" s="258"/>
      <c r="K597" s="258"/>
      <c r="L597" s="258"/>
      <c r="M597" s="258"/>
      <c r="N597" s="258"/>
      <c r="O597" s="258"/>
    </row>
    <row r="598" spans="2:15" s="103" customFormat="1" x14ac:dyDescent="0.35">
      <c r="B598" s="258"/>
      <c r="C598" s="258"/>
      <c r="D598" s="258"/>
      <c r="E598" s="258"/>
      <c r="F598" s="258"/>
      <c r="G598" s="258"/>
      <c r="H598" s="258"/>
      <c r="I598" s="258"/>
      <c r="J598" s="258"/>
      <c r="K598" s="258"/>
      <c r="L598" s="258"/>
      <c r="M598" s="258"/>
      <c r="N598" s="258"/>
      <c r="O598" s="258"/>
    </row>
    <row r="599" spans="2:15" s="103" customFormat="1" x14ac:dyDescent="0.35">
      <c r="B599" s="258"/>
      <c r="C599" s="258"/>
      <c r="D599" s="258"/>
      <c r="E599" s="258"/>
      <c r="F599" s="258"/>
      <c r="G599" s="258"/>
      <c r="H599" s="258"/>
      <c r="I599" s="258"/>
      <c r="J599" s="258"/>
      <c r="K599" s="258"/>
      <c r="L599" s="258"/>
      <c r="M599" s="258"/>
      <c r="N599" s="258"/>
      <c r="O599" s="258"/>
    </row>
    <row r="600" spans="2:15" s="103" customFormat="1" x14ac:dyDescent="0.35">
      <c r="B600" s="258"/>
      <c r="C600" s="258"/>
      <c r="D600" s="258"/>
      <c r="E600" s="258"/>
      <c r="F600" s="258"/>
      <c r="G600" s="258"/>
      <c r="H600" s="258"/>
      <c r="I600" s="258"/>
      <c r="J600" s="258"/>
      <c r="K600" s="258"/>
      <c r="L600" s="258"/>
      <c r="M600" s="258"/>
      <c r="N600" s="258"/>
      <c r="O600" s="258"/>
    </row>
    <row r="601" spans="2:15" s="103" customFormat="1" x14ac:dyDescent="0.35">
      <c r="B601" s="258"/>
      <c r="C601" s="258"/>
      <c r="D601" s="258"/>
      <c r="E601" s="258"/>
      <c r="F601" s="258"/>
      <c r="G601" s="258"/>
      <c r="H601" s="258"/>
      <c r="I601" s="258"/>
      <c r="J601" s="258"/>
      <c r="K601" s="258"/>
      <c r="L601" s="258"/>
      <c r="M601" s="258"/>
      <c r="N601" s="258"/>
      <c r="O601" s="258"/>
    </row>
    <row r="602" spans="2:15" s="103" customFormat="1" x14ac:dyDescent="0.35">
      <c r="B602" s="258"/>
      <c r="C602" s="258"/>
      <c r="D602" s="258"/>
      <c r="E602" s="258"/>
      <c r="F602" s="258"/>
      <c r="G602" s="258"/>
      <c r="H602" s="258"/>
      <c r="I602" s="258"/>
      <c r="J602" s="258"/>
      <c r="K602" s="258"/>
      <c r="L602" s="258"/>
      <c r="M602" s="258"/>
      <c r="N602" s="258"/>
      <c r="O602" s="258"/>
    </row>
    <row r="603" spans="2:15" s="103" customFormat="1" x14ac:dyDescent="0.35">
      <c r="B603" s="258"/>
      <c r="C603" s="258"/>
      <c r="D603" s="258"/>
      <c r="E603" s="258"/>
      <c r="F603" s="258"/>
      <c r="G603" s="258"/>
      <c r="H603" s="258"/>
      <c r="I603" s="258"/>
      <c r="J603" s="258"/>
      <c r="K603" s="258"/>
      <c r="L603" s="258"/>
      <c r="M603" s="258"/>
      <c r="N603" s="258"/>
      <c r="O603" s="258"/>
    </row>
    <row r="604" spans="2:15" s="103" customFormat="1" x14ac:dyDescent="0.35">
      <c r="B604" s="258"/>
      <c r="C604" s="258"/>
      <c r="D604" s="258"/>
      <c r="E604" s="258"/>
      <c r="F604" s="258"/>
      <c r="G604" s="258"/>
      <c r="H604" s="258"/>
      <c r="I604" s="258"/>
      <c r="J604" s="258"/>
      <c r="K604" s="258"/>
      <c r="L604" s="258"/>
      <c r="M604" s="258"/>
      <c r="N604" s="258"/>
      <c r="O604" s="258"/>
    </row>
    <row r="605" spans="2:15" s="103" customFormat="1" x14ac:dyDescent="0.35">
      <c r="B605" s="258"/>
      <c r="C605" s="258"/>
      <c r="D605" s="258"/>
      <c r="E605" s="258"/>
      <c r="F605" s="258"/>
      <c r="G605" s="258"/>
      <c r="H605" s="258"/>
      <c r="I605" s="258"/>
      <c r="J605" s="258"/>
      <c r="K605" s="258"/>
      <c r="L605" s="258"/>
      <c r="M605" s="258"/>
      <c r="N605" s="258"/>
      <c r="O605" s="258"/>
    </row>
    <row r="606" spans="2:15" s="103" customFormat="1" x14ac:dyDescent="0.35">
      <c r="B606" s="258"/>
      <c r="C606" s="258"/>
      <c r="D606" s="258"/>
      <c r="E606" s="258"/>
      <c r="F606" s="258"/>
      <c r="G606" s="258"/>
      <c r="H606" s="258"/>
      <c r="I606" s="258"/>
      <c r="J606" s="258"/>
      <c r="K606" s="258"/>
      <c r="L606" s="258"/>
      <c r="M606" s="258"/>
      <c r="N606" s="258"/>
      <c r="O606" s="258"/>
    </row>
    <row r="607" spans="2:15" s="103" customFormat="1" x14ac:dyDescent="0.35">
      <c r="B607" s="258"/>
      <c r="C607" s="258"/>
      <c r="D607" s="258"/>
      <c r="E607" s="258"/>
      <c r="F607" s="258"/>
      <c r="G607" s="258"/>
      <c r="H607" s="258"/>
      <c r="I607" s="258"/>
      <c r="J607" s="258"/>
      <c r="K607" s="258"/>
      <c r="L607" s="258"/>
      <c r="M607" s="258"/>
      <c r="N607" s="258"/>
      <c r="O607" s="258"/>
    </row>
    <row r="608" spans="2:15" s="103" customFormat="1" x14ac:dyDescent="0.35">
      <c r="B608" s="258"/>
      <c r="C608" s="258"/>
      <c r="D608" s="258"/>
      <c r="E608" s="258"/>
      <c r="F608" s="258"/>
      <c r="G608" s="258"/>
      <c r="H608" s="258"/>
      <c r="I608" s="258"/>
      <c r="J608" s="258"/>
      <c r="K608" s="258"/>
      <c r="L608" s="258"/>
      <c r="M608" s="258"/>
      <c r="N608" s="258"/>
      <c r="O608" s="258"/>
    </row>
    <row r="609" spans="2:15" s="103" customFormat="1" x14ac:dyDescent="0.35">
      <c r="B609" s="258"/>
      <c r="C609" s="258"/>
      <c r="D609" s="258"/>
      <c r="E609" s="258"/>
      <c r="F609" s="258"/>
      <c r="G609" s="258"/>
      <c r="H609" s="258"/>
      <c r="I609" s="258"/>
      <c r="J609" s="258"/>
      <c r="K609" s="258"/>
      <c r="L609" s="258"/>
      <c r="M609" s="258"/>
      <c r="N609" s="258"/>
      <c r="O609" s="258"/>
    </row>
    <row r="610" spans="2:15" s="103" customFormat="1" x14ac:dyDescent="0.35">
      <c r="B610" s="258"/>
      <c r="C610" s="258"/>
      <c r="D610" s="258"/>
      <c r="E610" s="258"/>
      <c r="F610" s="258"/>
      <c r="G610" s="258"/>
      <c r="H610" s="258"/>
      <c r="I610" s="258"/>
      <c r="J610" s="258"/>
      <c r="K610" s="258"/>
      <c r="L610" s="258"/>
      <c r="M610" s="258"/>
      <c r="N610" s="258"/>
      <c r="O610" s="258"/>
    </row>
    <row r="611" spans="2:15" s="103" customFormat="1" x14ac:dyDescent="0.35">
      <c r="B611" s="258"/>
      <c r="C611" s="258"/>
      <c r="D611" s="258"/>
      <c r="E611" s="258"/>
      <c r="F611" s="258"/>
      <c r="G611" s="258"/>
      <c r="H611" s="258"/>
      <c r="I611" s="258"/>
      <c r="J611" s="258"/>
      <c r="K611" s="258"/>
      <c r="L611" s="258"/>
      <c r="M611" s="258"/>
      <c r="N611" s="258"/>
      <c r="O611" s="258"/>
    </row>
    <row r="612" spans="2:15" s="103" customFormat="1" x14ac:dyDescent="0.35">
      <c r="B612" s="258"/>
      <c r="C612" s="258"/>
      <c r="D612" s="258"/>
      <c r="E612" s="258"/>
      <c r="F612" s="258"/>
      <c r="G612" s="258"/>
      <c r="H612" s="258"/>
      <c r="I612" s="258"/>
      <c r="J612" s="258"/>
      <c r="K612" s="258"/>
      <c r="L612" s="258"/>
      <c r="M612" s="258"/>
      <c r="N612" s="258"/>
      <c r="O612" s="258"/>
    </row>
    <row r="613" spans="2:15" s="103" customFormat="1" x14ac:dyDescent="0.35">
      <c r="B613" s="258"/>
      <c r="C613" s="258"/>
      <c r="D613" s="258"/>
      <c r="E613" s="258"/>
      <c r="F613" s="258"/>
      <c r="G613" s="258"/>
      <c r="H613" s="258"/>
      <c r="I613" s="258"/>
      <c r="J613" s="258"/>
      <c r="K613" s="258"/>
      <c r="L613" s="258"/>
      <c r="M613" s="258"/>
      <c r="N613" s="258"/>
      <c r="O613" s="258"/>
    </row>
    <row r="614" spans="2:15" s="103" customFormat="1" x14ac:dyDescent="0.35">
      <c r="B614" s="258"/>
      <c r="C614" s="258"/>
      <c r="D614" s="258"/>
      <c r="E614" s="258"/>
      <c r="F614" s="258"/>
      <c r="G614" s="258"/>
      <c r="H614" s="258"/>
      <c r="I614" s="258"/>
      <c r="J614" s="258"/>
      <c r="K614" s="258"/>
      <c r="L614" s="258"/>
      <c r="M614" s="258"/>
      <c r="N614" s="258"/>
      <c r="O614" s="258"/>
    </row>
    <row r="615" spans="2:15" s="103" customFormat="1" x14ac:dyDescent="0.35">
      <c r="B615" s="258"/>
      <c r="C615" s="258"/>
      <c r="D615" s="258"/>
      <c r="E615" s="258"/>
      <c r="F615" s="258"/>
      <c r="G615" s="258"/>
      <c r="H615" s="258"/>
      <c r="I615" s="258"/>
      <c r="J615" s="258"/>
      <c r="K615" s="258"/>
      <c r="L615" s="258"/>
      <c r="M615" s="258"/>
      <c r="N615" s="258"/>
      <c r="O615" s="258"/>
    </row>
    <row r="616" spans="2:15" s="103" customFormat="1" x14ac:dyDescent="0.35">
      <c r="B616" s="258"/>
      <c r="C616" s="258"/>
      <c r="D616" s="258"/>
      <c r="E616" s="258"/>
      <c r="F616" s="258"/>
      <c r="G616" s="258"/>
      <c r="H616" s="258"/>
      <c r="I616" s="258"/>
      <c r="J616" s="258"/>
      <c r="K616" s="258"/>
      <c r="L616" s="258"/>
      <c r="M616" s="258"/>
      <c r="N616" s="258"/>
      <c r="O616" s="258"/>
    </row>
    <row r="617" spans="2:15" s="103" customFormat="1" x14ac:dyDescent="0.35">
      <c r="B617" s="258"/>
      <c r="C617" s="258"/>
      <c r="D617" s="258"/>
      <c r="E617" s="258"/>
      <c r="F617" s="258"/>
      <c r="G617" s="258"/>
      <c r="H617" s="258"/>
      <c r="I617" s="258"/>
      <c r="J617" s="258"/>
      <c r="K617" s="258"/>
      <c r="L617" s="258"/>
      <c r="M617" s="258"/>
      <c r="N617" s="258"/>
      <c r="O617" s="258"/>
    </row>
    <row r="618" spans="2:15" s="103" customFormat="1" x14ac:dyDescent="0.35">
      <c r="B618" s="258"/>
      <c r="C618" s="258"/>
      <c r="D618" s="258"/>
      <c r="E618" s="258"/>
      <c r="F618" s="258"/>
      <c r="G618" s="258"/>
      <c r="H618" s="258"/>
      <c r="I618" s="258"/>
      <c r="J618" s="258"/>
      <c r="K618" s="258"/>
      <c r="L618" s="258"/>
      <c r="M618" s="258"/>
      <c r="N618" s="258"/>
      <c r="O618" s="258"/>
    </row>
    <row r="619" spans="2:15" s="103" customFormat="1" x14ac:dyDescent="0.35">
      <c r="B619" s="258"/>
      <c r="C619" s="258"/>
      <c r="D619" s="258"/>
      <c r="E619" s="258"/>
      <c r="F619" s="258"/>
      <c r="G619" s="258"/>
      <c r="H619" s="258"/>
      <c r="I619" s="258"/>
      <c r="J619" s="258"/>
      <c r="K619" s="258"/>
      <c r="L619" s="258"/>
      <c r="M619" s="258"/>
      <c r="N619" s="258"/>
      <c r="O619" s="258"/>
    </row>
    <row r="620" spans="2:15" s="103" customFormat="1" x14ac:dyDescent="0.35">
      <c r="B620" s="258"/>
      <c r="C620" s="258"/>
      <c r="D620" s="258"/>
      <c r="E620" s="258"/>
      <c r="F620" s="258"/>
      <c r="G620" s="258"/>
      <c r="H620" s="258"/>
      <c r="I620" s="258"/>
      <c r="J620" s="258"/>
      <c r="K620" s="258"/>
      <c r="L620" s="258"/>
      <c r="M620" s="258"/>
      <c r="N620" s="258"/>
      <c r="O620" s="258"/>
    </row>
    <row r="621" spans="2:15" s="103" customFormat="1" x14ac:dyDescent="0.35">
      <c r="B621" s="258"/>
      <c r="C621" s="258"/>
      <c r="D621" s="258"/>
      <c r="E621" s="258"/>
      <c r="F621" s="258"/>
      <c r="G621" s="258"/>
      <c r="H621" s="258"/>
      <c r="I621" s="258"/>
      <c r="J621" s="258"/>
      <c r="K621" s="258"/>
      <c r="L621" s="258"/>
      <c r="M621" s="258"/>
      <c r="N621" s="258"/>
      <c r="O621" s="258"/>
    </row>
    <row r="622" spans="2:15" s="103" customFormat="1" x14ac:dyDescent="0.35">
      <c r="B622" s="258"/>
      <c r="C622" s="258"/>
      <c r="D622" s="258"/>
      <c r="E622" s="258"/>
      <c r="F622" s="258"/>
      <c r="G622" s="258"/>
      <c r="H622" s="258"/>
      <c r="I622" s="258"/>
      <c r="J622" s="258"/>
      <c r="K622" s="258"/>
      <c r="L622" s="258"/>
      <c r="M622" s="258"/>
      <c r="N622" s="258"/>
      <c r="O622" s="258"/>
    </row>
    <row r="623" spans="2:15" s="103" customFormat="1" x14ac:dyDescent="0.35">
      <c r="B623" s="258"/>
      <c r="C623" s="258"/>
      <c r="D623" s="258"/>
      <c r="E623" s="258"/>
      <c r="F623" s="258"/>
      <c r="G623" s="258"/>
      <c r="H623" s="258"/>
      <c r="I623" s="258"/>
      <c r="J623" s="258"/>
      <c r="K623" s="258"/>
      <c r="L623" s="258"/>
      <c r="M623" s="258"/>
      <c r="N623" s="258"/>
      <c r="O623" s="258"/>
    </row>
    <row r="624" spans="2:15" s="103" customFormat="1" x14ac:dyDescent="0.35">
      <c r="B624" s="258"/>
      <c r="C624" s="258"/>
      <c r="D624" s="258"/>
      <c r="E624" s="258"/>
      <c r="F624" s="258"/>
      <c r="G624" s="258"/>
      <c r="H624" s="258"/>
      <c r="I624" s="258"/>
      <c r="J624" s="258"/>
      <c r="K624" s="258"/>
      <c r="L624" s="258"/>
      <c r="M624" s="258"/>
      <c r="N624" s="258"/>
      <c r="O624" s="258"/>
    </row>
    <row r="625" spans="2:15" s="103" customFormat="1" x14ac:dyDescent="0.35">
      <c r="B625" s="258"/>
      <c r="C625" s="258"/>
      <c r="D625" s="258"/>
      <c r="E625" s="258"/>
      <c r="F625" s="258"/>
      <c r="G625" s="258"/>
      <c r="H625" s="258"/>
      <c r="I625" s="258"/>
      <c r="J625" s="258"/>
      <c r="K625" s="258"/>
      <c r="L625" s="258"/>
      <c r="M625" s="258"/>
      <c r="N625" s="258"/>
      <c r="O625" s="258"/>
    </row>
    <row r="626" spans="2:15" s="103" customFormat="1" x14ac:dyDescent="0.35">
      <c r="B626" s="258"/>
      <c r="C626" s="258"/>
      <c r="D626" s="258"/>
      <c r="E626" s="258"/>
      <c r="F626" s="258"/>
      <c r="G626" s="258"/>
      <c r="H626" s="258"/>
      <c r="I626" s="258"/>
      <c r="J626" s="258"/>
      <c r="K626" s="258"/>
      <c r="L626" s="258"/>
      <c r="M626" s="258"/>
      <c r="N626" s="258"/>
      <c r="O626" s="258"/>
    </row>
    <row r="627" spans="2:15" s="103" customFormat="1" x14ac:dyDescent="0.35">
      <c r="B627" s="258"/>
      <c r="C627" s="258"/>
      <c r="D627" s="258"/>
      <c r="E627" s="258"/>
      <c r="F627" s="258"/>
      <c r="G627" s="258"/>
      <c r="H627" s="258"/>
      <c r="I627" s="258"/>
      <c r="J627" s="258"/>
      <c r="K627" s="258"/>
      <c r="L627" s="258"/>
      <c r="M627" s="258"/>
      <c r="N627" s="258"/>
      <c r="O627" s="258"/>
    </row>
    <row r="628" spans="2:15" s="103" customFormat="1" x14ac:dyDescent="0.35">
      <c r="B628" s="258"/>
      <c r="C628" s="258"/>
      <c r="D628" s="258"/>
      <c r="E628" s="258"/>
      <c r="F628" s="258"/>
      <c r="G628" s="258"/>
      <c r="H628" s="258"/>
      <c r="I628" s="258"/>
      <c r="J628" s="258"/>
      <c r="K628" s="258"/>
      <c r="L628" s="258"/>
      <c r="M628" s="258"/>
      <c r="N628" s="258"/>
      <c r="O628" s="258"/>
    </row>
    <row r="629" spans="2:15" s="103" customFormat="1" x14ac:dyDescent="0.35">
      <c r="B629" s="258"/>
      <c r="C629" s="258"/>
      <c r="D629" s="258"/>
      <c r="E629" s="258"/>
      <c r="F629" s="258"/>
      <c r="G629" s="258"/>
      <c r="H629" s="258"/>
      <c r="I629" s="258"/>
      <c r="J629" s="258"/>
      <c r="K629" s="258"/>
      <c r="L629" s="258"/>
      <c r="M629" s="258"/>
      <c r="N629" s="258"/>
      <c r="O629" s="258"/>
    </row>
    <row r="630" spans="2:15" s="103" customFormat="1" x14ac:dyDescent="0.35">
      <c r="B630" s="258"/>
      <c r="C630" s="258"/>
      <c r="D630" s="258"/>
      <c r="E630" s="258"/>
      <c r="F630" s="258"/>
      <c r="G630" s="258"/>
      <c r="H630" s="258"/>
      <c r="I630" s="258"/>
      <c r="J630" s="258"/>
      <c r="K630" s="258"/>
      <c r="L630" s="258"/>
      <c r="M630" s="258"/>
      <c r="N630" s="258"/>
      <c r="O630" s="258"/>
    </row>
    <row r="631" spans="2:15" s="103" customFormat="1" x14ac:dyDescent="0.35">
      <c r="B631" s="258"/>
      <c r="C631" s="258"/>
      <c r="D631" s="258"/>
      <c r="E631" s="258"/>
      <c r="F631" s="258"/>
      <c r="G631" s="258"/>
      <c r="H631" s="258"/>
      <c r="I631" s="258"/>
      <c r="J631" s="258"/>
      <c r="K631" s="258"/>
      <c r="L631" s="258"/>
      <c r="M631" s="258"/>
      <c r="N631" s="258"/>
      <c r="O631" s="258"/>
    </row>
    <row r="632" spans="2:15" s="103" customFormat="1" x14ac:dyDescent="0.35">
      <c r="B632" s="258"/>
      <c r="C632" s="258"/>
      <c r="D632" s="258"/>
      <c r="E632" s="258"/>
      <c r="F632" s="258"/>
      <c r="G632" s="258"/>
      <c r="H632" s="258"/>
      <c r="I632" s="258"/>
      <c r="J632" s="258"/>
      <c r="K632" s="258"/>
      <c r="L632" s="258"/>
      <c r="M632" s="258"/>
      <c r="N632" s="258"/>
      <c r="O632" s="258"/>
    </row>
    <row r="633" spans="2:15" s="103" customFormat="1" x14ac:dyDescent="0.35">
      <c r="B633" s="258"/>
      <c r="C633" s="258"/>
      <c r="D633" s="258"/>
      <c r="E633" s="258"/>
      <c r="F633" s="258"/>
      <c r="G633" s="258"/>
      <c r="H633" s="258"/>
      <c r="I633" s="258"/>
      <c r="J633" s="258"/>
      <c r="K633" s="258"/>
      <c r="L633" s="258"/>
      <c r="M633" s="258"/>
      <c r="N633" s="258"/>
      <c r="O633" s="258"/>
    </row>
    <row r="634" spans="2:15" s="103" customFormat="1" x14ac:dyDescent="0.35">
      <c r="B634" s="258"/>
      <c r="C634" s="258"/>
      <c r="D634" s="258"/>
      <c r="E634" s="258"/>
      <c r="F634" s="258"/>
      <c r="G634" s="258"/>
      <c r="H634" s="258"/>
      <c r="I634" s="258"/>
      <c r="J634" s="258"/>
      <c r="K634" s="258"/>
      <c r="L634" s="258"/>
      <c r="M634" s="258"/>
      <c r="N634" s="258"/>
      <c r="O634" s="258"/>
    </row>
    <row r="635" spans="2:15" s="103" customFormat="1" x14ac:dyDescent="0.35">
      <c r="B635" s="258"/>
      <c r="C635" s="258"/>
      <c r="D635" s="258"/>
      <c r="E635" s="258"/>
      <c r="F635" s="258"/>
      <c r="G635" s="258"/>
      <c r="H635" s="258"/>
      <c r="I635" s="258"/>
      <c r="J635" s="258"/>
      <c r="K635" s="258"/>
      <c r="L635" s="258"/>
      <c r="M635" s="258"/>
      <c r="N635" s="258"/>
      <c r="O635" s="258"/>
    </row>
    <row r="636" spans="2:15" s="103" customFormat="1" x14ac:dyDescent="0.35">
      <c r="B636" s="258"/>
      <c r="C636" s="258"/>
      <c r="D636" s="258"/>
      <c r="E636" s="258"/>
      <c r="F636" s="258"/>
      <c r="G636" s="258"/>
      <c r="H636" s="258"/>
      <c r="I636" s="258"/>
      <c r="J636" s="258"/>
      <c r="K636" s="258"/>
      <c r="L636" s="258"/>
      <c r="M636" s="258"/>
      <c r="N636" s="258"/>
      <c r="O636" s="258"/>
    </row>
    <row r="637" spans="2:15" s="103" customFormat="1" x14ac:dyDescent="0.35">
      <c r="B637" s="258"/>
      <c r="C637" s="258"/>
      <c r="D637" s="258"/>
      <c r="E637" s="258"/>
      <c r="F637" s="258"/>
      <c r="G637" s="258"/>
      <c r="H637" s="258"/>
      <c r="I637" s="258"/>
      <c r="J637" s="258"/>
      <c r="K637" s="258"/>
      <c r="L637" s="258"/>
      <c r="M637" s="258"/>
      <c r="N637" s="258"/>
      <c r="O637" s="258"/>
    </row>
    <row r="638" spans="2:15" s="103" customFormat="1" x14ac:dyDescent="0.35">
      <c r="B638" s="258"/>
      <c r="C638" s="258"/>
      <c r="D638" s="258"/>
      <c r="E638" s="258"/>
      <c r="F638" s="258"/>
      <c r="G638" s="258"/>
      <c r="H638" s="258"/>
      <c r="I638" s="258"/>
      <c r="J638" s="258"/>
      <c r="K638" s="258"/>
      <c r="L638" s="258"/>
      <c r="M638" s="258"/>
      <c r="N638" s="258"/>
      <c r="O638" s="258"/>
    </row>
    <row r="639" spans="2:15" s="103" customFormat="1" x14ac:dyDescent="0.35">
      <c r="B639" s="258"/>
      <c r="C639" s="258"/>
      <c r="D639" s="258"/>
      <c r="E639" s="258"/>
      <c r="F639" s="258"/>
      <c r="G639" s="258"/>
      <c r="H639" s="258"/>
      <c r="I639" s="258"/>
      <c r="J639" s="258"/>
      <c r="K639" s="258"/>
      <c r="L639" s="258"/>
      <c r="M639" s="258"/>
      <c r="N639" s="258"/>
      <c r="O639" s="258"/>
    </row>
    <row r="640" spans="2:15" s="103" customFormat="1" x14ac:dyDescent="0.35">
      <c r="B640" s="258"/>
      <c r="C640" s="258"/>
      <c r="D640" s="258"/>
      <c r="E640" s="258"/>
      <c r="F640" s="258"/>
      <c r="G640" s="258"/>
      <c r="H640" s="258"/>
      <c r="I640" s="258"/>
      <c r="J640" s="258"/>
      <c r="K640" s="258"/>
      <c r="L640" s="258"/>
      <c r="M640" s="258"/>
      <c r="N640" s="258"/>
      <c r="O640" s="258"/>
    </row>
    <row r="641" spans="2:15" s="103" customFormat="1" x14ac:dyDescent="0.35">
      <c r="B641" s="258"/>
      <c r="C641" s="258"/>
      <c r="D641" s="258"/>
      <c r="E641" s="258"/>
      <c r="F641" s="258"/>
      <c r="G641" s="258"/>
      <c r="H641" s="258"/>
      <c r="I641" s="258"/>
      <c r="J641" s="258"/>
      <c r="K641" s="258"/>
      <c r="L641" s="258"/>
      <c r="M641" s="258"/>
      <c r="N641" s="258"/>
      <c r="O641" s="258"/>
    </row>
    <row r="642" spans="2:15" s="103" customFormat="1" x14ac:dyDescent="0.35">
      <c r="B642" s="258"/>
      <c r="C642" s="258"/>
      <c r="D642" s="258"/>
      <c r="E642" s="258"/>
      <c r="F642" s="258"/>
      <c r="G642" s="258"/>
      <c r="H642" s="258"/>
      <c r="I642" s="258"/>
      <c r="J642" s="258"/>
      <c r="K642" s="258"/>
      <c r="L642" s="258"/>
      <c r="M642" s="258"/>
      <c r="N642" s="258"/>
      <c r="O642" s="258"/>
    </row>
    <row r="643" spans="2:15" s="103" customFormat="1" x14ac:dyDescent="0.35">
      <c r="B643" s="258"/>
      <c r="C643" s="258"/>
      <c r="D643" s="258"/>
      <c r="E643" s="258"/>
      <c r="F643" s="258"/>
      <c r="G643" s="258"/>
      <c r="H643" s="258"/>
      <c r="I643" s="258"/>
      <c r="J643" s="258"/>
      <c r="K643" s="258"/>
      <c r="L643" s="258"/>
      <c r="M643" s="258"/>
      <c r="N643" s="258"/>
      <c r="O643" s="258"/>
    </row>
    <row r="644" spans="2:15" s="103" customFormat="1" x14ac:dyDescent="0.35">
      <c r="B644" s="258"/>
      <c r="C644" s="258"/>
      <c r="D644" s="258"/>
      <c r="E644" s="258"/>
      <c r="F644" s="258"/>
      <c r="G644" s="258"/>
      <c r="H644" s="258"/>
      <c r="I644" s="258"/>
      <c r="J644" s="258"/>
      <c r="K644" s="258"/>
      <c r="L644" s="258"/>
      <c r="M644" s="258"/>
      <c r="N644" s="258"/>
      <c r="O644" s="258"/>
    </row>
    <row r="645" spans="2:15" s="103" customFormat="1" x14ac:dyDescent="0.35">
      <c r="B645" s="258"/>
      <c r="C645" s="258"/>
      <c r="D645" s="258"/>
      <c r="E645" s="258"/>
      <c r="F645" s="258"/>
      <c r="G645" s="258"/>
      <c r="H645" s="258"/>
      <c r="I645" s="258"/>
      <c r="J645" s="258"/>
      <c r="K645" s="258"/>
      <c r="L645" s="258"/>
      <c r="M645" s="258"/>
      <c r="N645" s="258"/>
      <c r="O645" s="258"/>
    </row>
    <row r="646" spans="2:15" s="103" customFormat="1" x14ac:dyDescent="0.35">
      <c r="B646" s="258"/>
      <c r="C646" s="258"/>
      <c r="D646" s="258"/>
      <c r="E646" s="258"/>
      <c r="F646" s="258"/>
      <c r="G646" s="258"/>
      <c r="H646" s="258"/>
      <c r="I646" s="258"/>
      <c r="J646" s="258"/>
      <c r="K646" s="258"/>
      <c r="L646" s="258"/>
      <c r="M646" s="258"/>
      <c r="N646" s="258"/>
      <c r="O646" s="258"/>
    </row>
    <row r="647" spans="2:15" s="103" customFormat="1" x14ac:dyDescent="0.35">
      <c r="B647" s="258"/>
      <c r="C647" s="258"/>
      <c r="D647" s="258"/>
      <c r="E647" s="258"/>
      <c r="F647" s="258"/>
      <c r="G647" s="258"/>
      <c r="H647" s="258"/>
      <c r="I647" s="258"/>
      <c r="J647" s="258"/>
      <c r="K647" s="258"/>
      <c r="L647" s="258"/>
      <c r="M647" s="258"/>
      <c r="N647" s="258"/>
      <c r="O647" s="258"/>
    </row>
    <row r="648" spans="2:15" s="103" customFormat="1" x14ac:dyDescent="0.35">
      <c r="B648" s="258"/>
      <c r="C648" s="258"/>
      <c r="D648" s="258"/>
      <c r="E648" s="258"/>
      <c r="F648" s="258"/>
      <c r="G648" s="258"/>
      <c r="H648" s="258"/>
      <c r="I648" s="258"/>
      <c r="J648" s="258"/>
      <c r="K648" s="258"/>
      <c r="L648" s="258"/>
      <c r="M648" s="258"/>
      <c r="N648" s="258"/>
      <c r="O648" s="258"/>
    </row>
    <row r="649" spans="2:15" s="103" customFormat="1" x14ac:dyDescent="0.35">
      <c r="B649" s="258"/>
      <c r="C649" s="258"/>
      <c r="D649" s="258"/>
      <c r="E649" s="258"/>
      <c r="F649" s="258"/>
      <c r="G649" s="258"/>
      <c r="H649" s="258"/>
      <c r="I649" s="258"/>
      <c r="J649" s="258"/>
      <c r="K649" s="258"/>
      <c r="L649" s="258"/>
      <c r="M649" s="258"/>
      <c r="N649" s="258"/>
      <c r="O649" s="258"/>
    </row>
    <row r="650" spans="2:15" s="103" customFormat="1" x14ac:dyDescent="0.35">
      <c r="B650" s="258"/>
      <c r="C650" s="258"/>
      <c r="D650" s="258"/>
      <c r="E650" s="258"/>
      <c r="F650" s="258"/>
      <c r="G650" s="258"/>
      <c r="H650" s="258"/>
      <c r="I650" s="258"/>
      <c r="J650" s="258"/>
      <c r="K650" s="258"/>
      <c r="L650" s="258"/>
      <c r="M650" s="258"/>
      <c r="N650" s="258"/>
      <c r="O650" s="258"/>
    </row>
    <row r="651" spans="2:15" s="103" customFormat="1" x14ac:dyDescent="0.35">
      <c r="B651" s="258"/>
      <c r="C651" s="258"/>
      <c r="D651" s="258"/>
      <c r="E651" s="258"/>
      <c r="F651" s="258"/>
      <c r="G651" s="258"/>
      <c r="H651" s="258"/>
      <c r="I651" s="258"/>
      <c r="J651" s="258"/>
      <c r="K651" s="258"/>
      <c r="L651" s="258"/>
      <c r="M651" s="258"/>
      <c r="N651" s="258"/>
      <c r="O651" s="258"/>
    </row>
    <row r="652" spans="2:15" s="103" customFormat="1" x14ac:dyDescent="0.35">
      <c r="B652" s="258"/>
      <c r="C652" s="258"/>
      <c r="D652" s="258"/>
      <c r="E652" s="258"/>
      <c r="F652" s="258"/>
      <c r="G652" s="258"/>
      <c r="H652" s="258"/>
      <c r="I652" s="258"/>
      <c r="J652" s="258"/>
      <c r="K652" s="258"/>
      <c r="L652" s="258"/>
      <c r="M652" s="258"/>
      <c r="N652" s="258"/>
      <c r="O652" s="258"/>
    </row>
    <row r="653" spans="2:15" s="103" customFormat="1" x14ac:dyDescent="0.35">
      <c r="B653" s="258"/>
      <c r="C653" s="258"/>
      <c r="D653" s="258"/>
      <c r="E653" s="258"/>
      <c r="F653" s="258"/>
      <c r="G653" s="258"/>
      <c r="H653" s="258"/>
      <c r="I653" s="258"/>
      <c r="J653" s="258"/>
      <c r="K653" s="258"/>
      <c r="L653" s="258"/>
      <c r="M653" s="258"/>
      <c r="N653" s="258"/>
      <c r="O653" s="258"/>
    </row>
    <row r="654" spans="2:15" s="103" customFormat="1" x14ac:dyDescent="0.35">
      <c r="B654" s="258"/>
      <c r="C654" s="258"/>
      <c r="D654" s="258"/>
      <c r="E654" s="258"/>
      <c r="F654" s="258"/>
      <c r="G654" s="258"/>
      <c r="H654" s="258"/>
      <c r="I654" s="258"/>
      <c r="J654" s="258"/>
      <c r="K654" s="258"/>
      <c r="L654" s="258"/>
      <c r="M654" s="258"/>
      <c r="N654" s="258"/>
      <c r="O654" s="258"/>
    </row>
    <row r="655" spans="2:15" s="103" customFormat="1" x14ac:dyDescent="0.35">
      <c r="B655" s="258"/>
      <c r="C655" s="258"/>
      <c r="D655" s="258"/>
      <c r="E655" s="258"/>
      <c r="F655" s="258"/>
      <c r="G655" s="258"/>
      <c r="H655" s="258"/>
      <c r="I655" s="258"/>
      <c r="J655" s="258"/>
      <c r="K655" s="258"/>
      <c r="L655" s="258"/>
      <c r="M655" s="258"/>
      <c r="N655" s="258"/>
      <c r="O655" s="258"/>
    </row>
    <row r="656" spans="2:15" s="103" customFormat="1" x14ac:dyDescent="0.35">
      <c r="B656" s="258"/>
      <c r="C656" s="258"/>
      <c r="D656" s="258"/>
      <c r="E656" s="258"/>
      <c r="F656" s="258"/>
      <c r="G656" s="258"/>
      <c r="H656" s="258"/>
      <c r="I656" s="258"/>
      <c r="J656" s="258"/>
      <c r="K656" s="258"/>
      <c r="L656" s="258"/>
      <c r="M656" s="258"/>
      <c r="N656" s="258"/>
      <c r="O656" s="258"/>
    </row>
    <row r="657" spans="2:15" s="103" customFormat="1" x14ac:dyDescent="0.35">
      <c r="B657" s="258"/>
      <c r="C657" s="258"/>
      <c r="D657" s="258"/>
      <c r="E657" s="258"/>
      <c r="F657" s="258"/>
      <c r="G657" s="258"/>
      <c r="H657" s="258"/>
      <c r="I657" s="258"/>
      <c r="J657" s="258"/>
      <c r="K657" s="258"/>
      <c r="L657" s="258"/>
      <c r="M657" s="258"/>
      <c r="N657" s="258"/>
      <c r="O657" s="258"/>
    </row>
    <row r="658" spans="2:15" s="103" customFormat="1" x14ac:dyDescent="0.35">
      <c r="B658" s="258"/>
      <c r="C658" s="258"/>
      <c r="D658" s="258"/>
      <c r="E658" s="258"/>
      <c r="F658" s="258"/>
      <c r="G658" s="258"/>
      <c r="H658" s="258"/>
      <c r="I658" s="258"/>
      <c r="J658" s="258"/>
      <c r="K658" s="258"/>
      <c r="L658" s="258"/>
      <c r="M658" s="258"/>
      <c r="N658" s="258"/>
      <c r="O658" s="258"/>
    </row>
    <row r="659" spans="2:15" s="103" customFormat="1" x14ac:dyDescent="0.35">
      <c r="B659" s="258"/>
      <c r="C659" s="258"/>
      <c r="D659" s="258"/>
      <c r="E659" s="258"/>
      <c r="F659" s="258"/>
      <c r="G659" s="258"/>
      <c r="H659" s="258"/>
      <c r="I659" s="258"/>
      <c r="J659" s="258"/>
      <c r="K659" s="258"/>
      <c r="L659" s="258"/>
      <c r="M659" s="258"/>
      <c r="N659" s="258"/>
      <c r="O659" s="258"/>
    </row>
    <row r="660" spans="2:15" s="103" customFormat="1" x14ac:dyDescent="0.35">
      <c r="B660" s="258"/>
      <c r="C660" s="258"/>
      <c r="D660" s="258"/>
      <c r="E660" s="258"/>
      <c r="F660" s="258"/>
      <c r="G660" s="258"/>
      <c r="H660" s="258"/>
      <c r="I660" s="258"/>
      <c r="J660" s="258"/>
      <c r="K660" s="258"/>
      <c r="L660" s="258"/>
      <c r="M660" s="258"/>
      <c r="N660" s="258"/>
      <c r="O660" s="258"/>
    </row>
    <row r="661" spans="2:15" s="103" customFormat="1" x14ac:dyDescent="0.35">
      <c r="B661" s="258"/>
      <c r="C661" s="258"/>
      <c r="D661" s="258"/>
      <c r="E661" s="258"/>
      <c r="F661" s="258"/>
      <c r="G661" s="258"/>
      <c r="H661" s="258"/>
      <c r="I661" s="258"/>
      <c r="J661" s="258"/>
      <c r="K661" s="258"/>
      <c r="L661" s="258"/>
      <c r="M661" s="258"/>
      <c r="N661" s="258"/>
      <c r="O661" s="258"/>
    </row>
    <row r="662" spans="2:15" s="103" customFormat="1" x14ac:dyDescent="0.35">
      <c r="B662" s="258"/>
      <c r="C662" s="258"/>
      <c r="D662" s="258"/>
      <c r="E662" s="258"/>
      <c r="F662" s="258"/>
      <c r="G662" s="258"/>
      <c r="H662" s="258"/>
      <c r="I662" s="258"/>
      <c r="J662" s="258"/>
      <c r="K662" s="258"/>
      <c r="L662" s="258"/>
      <c r="M662" s="258"/>
      <c r="N662" s="258"/>
      <c r="O662" s="258"/>
    </row>
    <row r="663" spans="2:15" s="103" customFormat="1" x14ac:dyDescent="0.35">
      <c r="B663" s="258"/>
      <c r="C663" s="258"/>
      <c r="D663" s="258"/>
      <c r="E663" s="258"/>
      <c r="F663" s="258"/>
      <c r="G663" s="258"/>
      <c r="H663" s="258"/>
      <c r="I663" s="258"/>
      <c r="J663" s="258"/>
      <c r="K663" s="258"/>
      <c r="L663" s="258"/>
      <c r="M663" s="258"/>
      <c r="N663" s="258"/>
      <c r="O663" s="258"/>
    </row>
    <row r="664" spans="2:15" s="103" customFormat="1" x14ac:dyDescent="0.35">
      <c r="B664" s="258"/>
      <c r="C664" s="258"/>
      <c r="D664" s="258"/>
      <c r="E664" s="258"/>
      <c r="F664" s="258"/>
      <c r="G664" s="258"/>
      <c r="H664" s="258"/>
      <c r="I664" s="258"/>
      <c r="J664" s="258"/>
      <c r="K664" s="258"/>
      <c r="L664" s="258"/>
      <c r="M664" s="258"/>
      <c r="N664" s="258"/>
      <c r="O664" s="258"/>
    </row>
    <row r="665" spans="2:15" s="103" customFormat="1" x14ac:dyDescent="0.35">
      <c r="B665" s="258"/>
      <c r="C665" s="258"/>
      <c r="D665" s="258"/>
      <c r="E665" s="258"/>
      <c r="F665" s="258"/>
      <c r="G665" s="258"/>
      <c r="H665" s="258"/>
      <c r="I665" s="258"/>
      <c r="J665" s="258"/>
      <c r="K665" s="258"/>
      <c r="L665" s="258"/>
      <c r="M665" s="258"/>
      <c r="N665" s="258"/>
      <c r="O665" s="258"/>
    </row>
    <row r="666" spans="2:15" s="103" customFormat="1" x14ac:dyDescent="0.35">
      <c r="B666" s="258"/>
      <c r="C666" s="258"/>
      <c r="D666" s="258"/>
      <c r="E666" s="258"/>
      <c r="F666" s="258"/>
      <c r="G666" s="258"/>
      <c r="H666" s="258"/>
      <c r="I666" s="258"/>
      <c r="J666" s="258"/>
      <c r="K666" s="258"/>
      <c r="L666" s="258"/>
      <c r="M666" s="258"/>
      <c r="N666" s="258"/>
      <c r="O666" s="258"/>
    </row>
    <row r="667" spans="2:15" s="103" customFormat="1" x14ac:dyDescent="0.35">
      <c r="B667" s="258"/>
      <c r="C667" s="258"/>
      <c r="D667" s="258"/>
      <c r="E667" s="258"/>
      <c r="F667" s="258"/>
      <c r="G667" s="258"/>
      <c r="H667" s="258"/>
      <c r="I667" s="258"/>
      <c r="J667" s="258"/>
      <c r="K667" s="258"/>
      <c r="L667" s="258"/>
      <c r="M667" s="258"/>
      <c r="N667" s="258"/>
      <c r="O667" s="258"/>
    </row>
    <row r="668" spans="2:15" s="103" customFormat="1" x14ac:dyDescent="0.35">
      <c r="B668" s="258"/>
      <c r="C668" s="258"/>
      <c r="D668" s="258"/>
      <c r="E668" s="258"/>
      <c r="F668" s="258"/>
      <c r="G668" s="258"/>
      <c r="H668" s="258"/>
      <c r="I668" s="258"/>
      <c r="J668" s="258"/>
      <c r="K668" s="258"/>
      <c r="L668" s="258"/>
      <c r="M668" s="258"/>
      <c r="N668" s="258"/>
      <c r="O668" s="258"/>
    </row>
    <row r="669" spans="2:15" s="103" customFormat="1" x14ac:dyDescent="0.35">
      <c r="B669" s="258"/>
      <c r="C669" s="258"/>
      <c r="D669" s="258"/>
      <c r="E669" s="258"/>
      <c r="F669" s="258"/>
      <c r="G669" s="258"/>
      <c r="H669" s="258"/>
      <c r="I669" s="258"/>
      <c r="J669" s="258"/>
      <c r="K669" s="258"/>
      <c r="L669" s="258"/>
      <c r="M669" s="258"/>
      <c r="N669" s="258"/>
      <c r="O669" s="258"/>
    </row>
    <row r="670" spans="2:15" s="103" customFormat="1" x14ac:dyDescent="0.35">
      <c r="B670" s="258"/>
      <c r="C670" s="258"/>
      <c r="D670" s="258"/>
      <c r="E670" s="258"/>
      <c r="F670" s="258"/>
      <c r="G670" s="258"/>
      <c r="H670" s="258"/>
      <c r="I670" s="258"/>
      <c r="J670" s="258"/>
      <c r="K670" s="258"/>
      <c r="L670" s="258"/>
      <c r="M670" s="258"/>
      <c r="N670" s="258"/>
      <c r="O670" s="258"/>
    </row>
    <row r="671" spans="2:15" s="103" customFormat="1" x14ac:dyDescent="0.35">
      <c r="B671" s="258"/>
      <c r="C671" s="258"/>
      <c r="D671" s="258"/>
      <c r="E671" s="258"/>
      <c r="F671" s="258"/>
      <c r="G671" s="258"/>
      <c r="H671" s="258"/>
      <c r="I671" s="258"/>
      <c r="J671" s="258"/>
      <c r="K671" s="258"/>
      <c r="L671" s="258"/>
      <c r="M671" s="258"/>
      <c r="N671" s="258"/>
      <c r="O671" s="258"/>
    </row>
    <row r="672" spans="2:15" s="103" customFormat="1" x14ac:dyDescent="0.35">
      <c r="B672" s="258"/>
      <c r="C672" s="258"/>
      <c r="D672" s="258"/>
      <c r="E672" s="258"/>
      <c r="F672" s="258"/>
      <c r="G672" s="258"/>
      <c r="H672" s="258"/>
      <c r="I672" s="258"/>
      <c r="J672" s="258"/>
      <c r="K672" s="258"/>
      <c r="L672" s="258"/>
      <c r="M672" s="258"/>
      <c r="N672" s="258"/>
      <c r="O672" s="258"/>
    </row>
    <row r="673" spans="2:15" s="103" customFormat="1" x14ac:dyDescent="0.35">
      <c r="B673" s="258"/>
      <c r="C673" s="258"/>
      <c r="D673" s="258"/>
      <c r="E673" s="258"/>
      <c r="F673" s="258"/>
      <c r="G673" s="258"/>
      <c r="H673" s="258"/>
      <c r="I673" s="258"/>
      <c r="J673" s="258"/>
      <c r="K673" s="258"/>
      <c r="L673" s="258"/>
      <c r="M673" s="258"/>
      <c r="N673" s="258"/>
      <c r="O673" s="258"/>
    </row>
    <row r="674" spans="2:15" s="103" customFormat="1" x14ac:dyDescent="0.35">
      <c r="B674" s="258"/>
      <c r="C674" s="258"/>
      <c r="D674" s="258"/>
      <c r="E674" s="258"/>
      <c r="F674" s="258"/>
      <c r="G674" s="258"/>
      <c r="H674" s="258"/>
      <c r="I674" s="258"/>
      <c r="J674" s="258"/>
      <c r="K674" s="258"/>
      <c r="L674" s="258"/>
      <c r="M674" s="258"/>
      <c r="N674" s="258"/>
      <c r="O674" s="258"/>
    </row>
    <row r="675" spans="2:15" s="103" customFormat="1" x14ac:dyDescent="0.35">
      <c r="B675" s="258"/>
      <c r="C675" s="258"/>
      <c r="D675" s="258"/>
      <c r="E675" s="258"/>
      <c r="F675" s="258"/>
      <c r="G675" s="258"/>
      <c r="H675" s="258"/>
      <c r="I675" s="258"/>
      <c r="J675" s="258"/>
      <c r="K675" s="258"/>
      <c r="L675" s="258"/>
      <c r="M675" s="258"/>
      <c r="N675" s="258"/>
      <c r="O675" s="258"/>
    </row>
    <row r="676" spans="2:15" s="103" customFormat="1" x14ac:dyDescent="0.35">
      <c r="B676" s="258"/>
      <c r="C676" s="258"/>
      <c r="D676" s="258"/>
      <c r="E676" s="258"/>
      <c r="F676" s="258"/>
      <c r="G676" s="258"/>
      <c r="H676" s="258"/>
      <c r="I676" s="258"/>
      <c r="J676" s="258"/>
      <c r="K676" s="258"/>
      <c r="L676" s="258"/>
      <c r="M676" s="258"/>
      <c r="N676" s="258"/>
      <c r="O676" s="258"/>
    </row>
    <row r="677" spans="2:15" s="103" customFormat="1" x14ac:dyDescent="0.35">
      <c r="B677" s="258"/>
      <c r="C677" s="258"/>
      <c r="D677" s="258"/>
      <c r="E677" s="258"/>
      <c r="F677" s="258"/>
      <c r="G677" s="258"/>
      <c r="H677" s="258"/>
      <c r="I677" s="258"/>
      <c r="J677" s="258"/>
      <c r="K677" s="258"/>
      <c r="L677" s="258"/>
      <c r="M677" s="258"/>
      <c r="N677" s="258"/>
      <c r="O677" s="258"/>
    </row>
    <row r="678" spans="2:15" s="103" customFormat="1" x14ac:dyDescent="0.35">
      <c r="B678" s="258"/>
      <c r="C678" s="258"/>
      <c r="D678" s="258"/>
      <c r="E678" s="258"/>
      <c r="F678" s="258"/>
      <c r="G678" s="258"/>
      <c r="H678" s="258"/>
      <c r="I678" s="258"/>
      <c r="J678" s="258"/>
      <c r="K678" s="258"/>
      <c r="L678" s="258"/>
      <c r="M678" s="258"/>
      <c r="N678" s="258"/>
      <c r="O678" s="258"/>
    </row>
    <row r="679" spans="2:15" s="103" customFormat="1" x14ac:dyDescent="0.35">
      <c r="B679" s="258"/>
      <c r="C679" s="258"/>
      <c r="D679" s="258"/>
      <c r="E679" s="258"/>
      <c r="F679" s="258"/>
      <c r="G679" s="258"/>
      <c r="H679" s="258"/>
      <c r="I679" s="258"/>
      <c r="J679" s="258"/>
      <c r="K679" s="258"/>
      <c r="L679" s="258"/>
      <c r="M679" s="258"/>
      <c r="N679" s="258"/>
      <c r="O679" s="258"/>
    </row>
    <row r="680" spans="2:15" s="103" customFormat="1" x14ac:dyDescent="0.35">
      <c r="B680" s="258"/>
      <c r="C680" s="258"/>
      <c r="D680" s="258"/>
      <c r="E680" s="258"/>
      <c r="F680" s="258"/>
      <c r="G680" s="258"/>
      <c r="H680" s="258"/>
      <c r="I680" s="258"/>
      <c r="J680" s="258"/>
      <c r="K680" s="258"/>
      <c r="L680" s="258"/>
      <c r="M680" s="258"/>
      <c r="N680" s="258"/>
      <c r="O680" s="258"/>
    </row>
    <row r="681" spans="2:15" s="103" customFormat="1" x14ac:dyDescent="0.35">
      <c r="B681" s="258"/>
      <c r="C681" s="258"/>
      <c r="D681" s="258"/>
      <c r="E681" s="258"/>
      <c r="F681" s="258"/>
      <c r="G681" s="258"/>
      <c r="H681" s="258"/>
      <c r="I681" s="258"/>
      <c r="J681" s="258"/>
      <c r="K681" s="258"/>
      <c r="L681" s="258"/>
      <c r="M681" s="258"/>
      <c r="N681" s="258"/>
      <c r="O681" s="258"/>
    </row>
    <row r="682" spans="2:15" s="103" customFormat="1" x14ac:dyDescent="0.35">
      <c r="B682" s="258"/>
      <c r="C682" s="258"/>
      <c r="D682" s="258"/>
      <c r="E682" s="258"/>
      <c r="F682" s="258"/>
      <c r="G682" s="258"/>
      <c r="H682" s="258"/>
      <c r="I682" s="258"/>
      <c r="J682" s="258"/>
      <c r="K682" s="258"/>
      <c r="L682" s="258"/>
      <c r="M682" s="258"/>
      <c r="N682" s="258"/>
      <c r="O682" s="258"/>
    </row>
    <row r="683" spans="2:15" s="103" customFormat="1" x14ac:dyDescent="0.35">
      <c r="B683" s="258"/>
      <c r="C683" s="258"/>
      <c r="D683" s="258"/>
      <c r="E683" s="258"/>
      <c r="F683" s="258"/>
      <c r="G683" s="258"/>
      <c r="H683" s="258"/>
      <c r="I683" s="258"/>
      <c r="J683" s="258"/>
      <c r="K683" s="258"/>
      <c r="L683" s="258"/>
      <c r="M683" s="258"/>
      <c r="N683" s="258"/>
      <c r="O683" s="258"/>
    </row>
    <row r="684" spans="2:15" s="103" customFormat="1" x14ac:dyDescent="0.35">
      <c r="B684" s="258"/>
      <c r="C684" s="258"/>
      <c r="D684" s="258"/>
      <c r="E684" s="258"/>
      <c r="F684" s="258"/>
      <c r="G684" s="258"/>
      <c r="H684" s="258"/>
      <c r="I684" s="258"/>
      <c r="J684" s="258"/>
      <c r="K684" s="258"/>
      <c r="L684" s="258"/>
      <c r="M684" s="258"/>
      <c r="N684" s="258"/>
      <c r="O684" s="258"/>
    </row>
    <row r="685" spans="2:15" s="103" customFormat="1" x14ac:dyDescent="0.35">
      <c r="B685" s="258"/>
      <c r="C685" s="258"/>
      <c r="D685" s="258"/>
      <c r="E685" s="258"/>
      <c r="F685" s="258"/>
      <c r="G685" s="258"/>
      <c r="H685" s="258"/>
      <c r="I685" s="258"/>
      <c r="J685" s="258"/>
      <c r="K685" s="258"/>
      <c r="L685" s="258"/>
      <c r="M685" s="258"/>
      <c r="N685" s="258"/>
      <c r="O685" s="258"/>
    </row>
    <row r="686" spans="2:15" s="103" customFormat="1" x14ac:dyDescent="0.35">
      <c r="B686" s="258"/>
      <c r="C686" s="258"/>
      <c r="D686" s="258"/>
      <c r="E686" s="258"/>
      <c r="F686" s="258"/>
      <c r="G686" s="258"/>
      <c r="H686" s="258"/>
      <c r="I686" s="258"/>
      <c r="J686" s="258"/>
      <c r="K686" s="258"/>
      <c r="L686" s="258"/>
      <c r="M686" s="258"/>
      <c r="N686" s="258"/>
      <c r="O686" s="258"/>
    </row>
    <row r="687" spans="2:15" s="103" customFormat="1" x14ac:dyDescent="0.35">
      <c r="B687" s="258"/>
      <c r="C687" s="258"/>
      <c r="D687" s="258"/>
      <c r="E687" s="258"/>
      <c r="F687" s="258"/>
      <c r="G687" s="258"/>
      <c r="H687" s="258"/>
      <c r="I687" s="258"/>
      <c r="J687" s="258"/>
      <c r="K687" s="258"/>
      <c r="L687" s="258"/>
      <c r="M687" s="258"/>
      <c r="N687" s="258"/>
      <c r="O687" s="258"/>
    </row>
    <row r="688" spans="2:15" s="103" customFormat="1" x14ac:dyDescent="0.35">
      <c r="B688" s="258"/>
      <c r="C688" s="258"/>
      <c r="D688" s="258"/>
      <c r="E688" s="258"/>
      <c r="F688" s="258"/>
      <c r="G688" s="258"/>
      <c r="H688" s="258"/>
      <c r="I688" s="258"/>
      <c r="J688" s="258"/>
      <c r="K688" s="258"/>
      <c r="L688" s="258"/>
      <c r="M688" s="258"/>
      <c r="N688" s="258"/>
      <c r="O688" s="258"/>
    </row>
    <row r="689" spans="2:15" s="103" customFormat="1" x14ac:dyDescent="0.35">
      <c r="B689" s="258"/>
      <c r="C689" s="258"/>
      <c r="D689" s="258"/>
      <c r="E689" s="258"/>
      <c r="F689" s="258"/>
      <c r="G689" s="258"/>
      <c r="H689" s="258"/>
      <c r="I689" s="258"/>
      <c r="J689" s="258"/>
      <c r="K689" s="258"/>
      <c r="L689" s="258"/>
      <c r="M689" s="258"/>
      <c r="N689" s="258"/>
      <c r="O689" s="258"/>
    </row>
    <row r="690" spans="2:15" s="103" customFormat="1" x14ac:dyDescent="0.35">
      <c r="B690" s="258"/>
      <c r="C690" s="258"/>
      <c r="D690" s="258"/>
      <c r="E690" s="258"/>
      <c r="F690" s="258"/>
      <c r="G690" s="258"/>
      <c r="H690" s="258"/>
      <c r="I690" s="258"/>
      <c r="J690" s="258"/>
      <c r="K690" s="258"/>
      <c r="L690" s="258"/>
      <c r="M690" s="258"/>
      <c r="N690" s="258"/>
      <c r="O690" s="258"/>
    </row>
    <row r="691" spans="2:15" s="103" customFormat="1" x14ac:dyDescent="0.35">
      <c r="B691" s="258"/>
      <c r="C691" s="258"/>
      <c r="D691" s="258"/>
      <c r="E691" s="258"/>
      <c r="F691" s="258"/>
      <c r="G691" s="258"/>
      <c r="H691" s="258"/>
      <c r="I691" s="258"/>
      <c r="J691" s="258"/>
      <c r="K691" s="258"/>
      <c r="L691" s="258"/>
      <c r="M691" s="258"/>
      <c r="N691" s="258"/>
      <c r="O691" s="258"/>
    </row>
    <row r="692" spans="2:15" s="103" customFormat="1" x14ac:dyDescent="0.35">
      <c r="B692" s="258"/>
      <c r="C692" s="258"/>
      <c r="D692" s="258"/>
      <c r="E692" s="258"/>
      <c r="F692" s="258"/>
      <c r="G692" s="258"/>
      <c r="H692" s="258"/>
      <c r="I692" s="258"/>
      <c r="J692" s="258"/>
      <c r="K692" s="258"/>
      <c r="L692" s="258"/>
      <c r="M692" s="258"/>
      <c r="N692" s="258"/>
      <c r="O692" s="258"/>
    </row>
    <row r="693" spans="2:15" s="103" customFormat="1" x14ac:dyDescent="0.35">
      <c r="B693" s="258"/>
      <c r="C693" s="258"/>
      <c r="D693" s="258"/>
      <c r="E693" s="258"/>
      <c r="F693" s="258"/>
      <c r="G693" s="258"/>
      <c r="H693" s="258"/>
      <c r="I693" s="258"/>
      <c r="J693" s="258"/>
      <c r="K693" s="258"/>
      <c r="L693" s="258"/>
      <c r="M693" s="258"/>
      <c r="N693" s="258"/>
      <c r="O693" s="258"/>
    </row>
    <row r="694" spans="2:15" s="103" customFormat="1" x14ac:dyDescent="0.35">
      <c r="B694" s="258"/>
      <c r="C694" s="258"/>
      <c r="D694" s="258"/>
      <c r="E694" s="258"/>
      <c r="F694" s="258"/>
      <c r="G694" s="258"/>
      <c r="H694" s="258"/>
      <c r="I694" s="258"/>
      <c r="J694" s="258"/>
      <c r="K694" s="258"/>
      <c r="L694" s="258"/>
      <c r="M694" s="258"/>
      <c r="N694" s="258"/>
      <c r="O694" s="258"/>
    </row>
    <row r="695" spans="2:15" s="103" customFormat="1" x14ac:dyDescent="0.35">
      <c r="B695" s="258"/>
      <c r="C695" s="258"/>
      <c r="D695" s="258"/>
      <c r="E695" s="258"/>
      <c r="F695" s="258"/>
      <c r="G695" s="258"/>
      <c r="H695" s="258"/>
      <c r="I695" s="258"/>
      <c r="J695" s="258"/>
      <c r="K695" s="258"/>
      <c r="L695" s="258"/>
      <c r="M695" s="258"/>
      <c r="N695" s="258"/>
      <c r="O695" s="258"/>
    </row>
    <row r="696" spans="2:15" s="103" customFormat="1" x14ac:dyDescent="0.35">
      <c r="B696" s="258"/>
      <c r="C696" s="258"/>
      <c r="D696" s="258"/>
      <c r="E696" s="258"/>
      <c r="F696" s="258"/>
      <c r="G696" s="258"/>
      <c r="H696" s="258"/>
      <c r="I696" s="258"/>
      <c r="J696" s="258"/>
      <c r="K696" s="258"/>
      <c r="L696" s="258"/>
      <c r="M696" s="258"/>
      <c r="N696" s="258"/>
      <c r="O696" s="258"/>
    </row>
    <row r="697" spans="2:15" s="103" customFormat="1" x14ac:dyDescent="0.35">
      <c r="B697" s="258"/>
      <c r="C697" s="258"/>
      <c r="D697" s="258"/>
      <c r="E697" s="258"/>
      <c r="F697" s="258"/>
      <c r="G697" s="258"/>
      <c r="H697" s="258"/>
      <c r="I697" s="258"/>
      <c r="J697" s="258"/>
      <c r="K697" s="258"/>
      <c r="L697" s="258"/>
      <c r="M697" s="258"/>
      <c r="N697" s="258"/>
      <c r="O697" s="258"/>
    </row>
    <row r="698" spans="2:15" s="103" customFormat="1" x14ac:dyDescent="0.35">
      <c r="B698" s="258"/>
      <c r="C698" s="258"/>
      <c r="D698" s="258"/>
      <c r="E698" s="258"/>
      <c r="F698" s="258"/>
      <c r="G698" s="258"/>
      <c r="H698" s="258"/>
      <c r="I698" s="258"/>
      <c r="J698" s="258"/>
      <c r="K698" s="258"/>
      <c r="L698" s="258"/>
      <c r="M698" s="258"/>
      <c r="N698" s="258"/>
      <c r="O698" s="258"/>
    </row>
    <row r="699" spans="2:15" s="103" customFormat="1" x14ac:dyDescent="0.35">
      <c r="B699" s="258"/>
      <c r="C699" s="258"/>
      <c r="D699" s="258"/>
      <c r="E699" s="258"/>
      <c r="F699" s="258"/>
      <c r="G699" s="258"/>
      <c r="H699" s="258"/>
      <c r="I699" s="258"/>
      <c r="J699" s="258"/>
      <c r="K699" s="258"/>
      <c r="L699" s="258"/>
      <c r="M699" s="258"/>
      <c r="N699" s="258"/>
      <c r="O699" s="258"/>
    </row>
    <row r="700" spans="2:15" s="103" customFormat="1" x14ac:dyDescent="0.35">
      <c r="B700" s="258"/>
      <c r="C700" s="258"/>
      <c r="D700" s="258"/>
      <c r="E700" s="258"/>
      <c r="F700" s="258"/>
      <c r="G700" s="258"/>
      <c r="H700" s="258"/>
      <c r="I700" s="258"/>
      <c r="J700" s="258"/>
      <c r="K700" s="258"/>
      <c r="L700" s="258"/>
      <c r="M700" s="258"/>
      <c r="N700" s="258"/>
      <c r="O700" s="258"/>
    </row>
    <row r="701" spans="2:15" s="103" customFormat="1" x14ac:dyDescent="0.35">
      <c r="B701" s="258"/>
      <c r="C701" s="258"/>
      <c r="D701" s="258"/>
      <c r="E701" s="258"/>
      <c r="F701" s="258"/>
      <c r="G701" s="258"/>
      <c r="H701" s="258"/>
      <c r="I701" s="258"/>
      <c r="J701" s="258"/>
      <c r="K701" s="258"/>
      <c r="L701" s="258"/>
      <c r="M701" s="258"/>
      <c r="N701" s="258"/>
      <c r="O701" s="258"/>
    </row>
    <row r="702" spans="2:15" s="103" customFormat="1" x14ac:dyDescent="0.35">
      <c r="B702" s="258"/>
      <c r="C702" s="258"/>
      <c r="D702" s="258"/>
      <c r="E702" s="258"/>
      <c r="F702" s="258"/>
      <c r="G702" s="258"/>
      <c r="H702" s="258"/>
      <c r="I702" s="258"/>
      <c r="J702" s="258"/>
      <c r="K702" s="258"/>
      <c r="L702" s="258"/>
      <c r="M702" s="258"/>
      <c r="N702" s="258"/>
      <c r="O702" s="258"/>
    </row>
    <row r="703" spans="2:15" s="103" customFormat="1" x14ac:dyDescent="0.35">
      <c r="B703" s="258"/>
      <c r="C703" s="258"/>
      <c r="D703" s="258"/>
      <c r="E703" s="258"/>
      <c r="F703" s="258"/>
      <c r="G703" s="258"/>
      <c r="H703" s="258"/>
      <c r="I703" s="258"/>
      <c r="J703" s="258"/>
      <c r="K703" s="258"/>
      <c r="L703" s="258"/>
      <c r="M703" s="258"/>
      <c r="N703" s="258"/>
      <c r="O703" s="258"/>
    </row>
    <row r="704" spans="2:15" s="103" customFormat="1" x14ac:dyDescent="0.35">
      <c r="B704" s="258"/>
      <c r="C704" s="258"/>
      <c r="D704" s="258"/>
      <c r="E704" s="258"/>
      <c r="F704" s="258"/>
      <c r="G704" s="258"/>
      <c r="H704" s="258"/>
      <c r="I704" s="258"/>
      <c r="J704" s="258"/>
      <c r="K704" s="258"/>
      <c r="L704" s="258"/>
      <c r="M704" s="258"/>
      <c r="N704" s="258"/>
      <c r="O704" s="258"/>
    </row>
    <row r="705" spans="2:15" s="103" customFormat="1" x14ac:dyDescent="0.35">
      <c r="B705" s="258"/>
      <c r="C705" s="258"/>
      <c r="D705" s="258"/>
      <c r="E705" s="258"/>
      <c r="F705" s="258"/>
      <c r="G705" s="258"/>
      <c r="H705" s="258"/>
      <c r="I705" s="258"/>
      <c r="J705" s="258"/>
      <c r="K705" s="258"/>
      <c r="L705" s="258"/>
      <c r="M705" s="258"/>
      <c r="N705" s="258"/>
      <c r="O705" s="258"/>
    </row>
    <row r="706" spans="2:15" s="103" customFormat="1" x14ac:dyDescent="0.35">
      <c r="B706" s="258"/>
      <c r="C706" s="258"/>
      <c r="D706" s="258"/>
      <c r="E706" s="258"/>
      <c r="F706" s="258"/>
      <c r="G706" s="258"/>
      <c r="H706" s="258"/>
      <c r="I706" s="258"/>
      <c r="J706" s="258"/>
      <c r="K706" s="258"/>
      <c r="L706" s="258"/>
      <c r="M706" s="258"/>
      <c r="N706" s="258"/>
      <c r="O706" s="258"/>
    </row>
    <row r="707" spans="2:15" s="103" customFormat="1" x14ac:dyDescent="0.35">
      <c r="B707" s="258"/>
      <c r="C707" s="258"/>
      <c r="D707" s="258"/>
      <c r="E707" s="258"/>
      <c r="F707" s="258"/>
      <c r="G707" s="258"/>
      <c r="H707" s="258"/>
      <c r="I707" s="258"/>
      <c r="J707" s="258"/>
      <c r="K707" s="258"/>
      <c r="L707" s="258"/>
      <c r="M707" s="258"/>
      <c r="N707" s="258"/>
      <c r="O707" s="258"/>
    </row>
    <row r="708" spans="2:15" s="103" customFormat="1" x14ac:dyDescent="0.35">
      <c r="B708" s="258"/>
      <c r="C708" s="258"/>
      <c r="D708" s="258"/>
      <c r="E708" s="258"/>
      <c r="F708" s="258"/>
      <c r="G708" s="258"/>
      <c r="H708" s="258"/>
      <c r="I708" s="258"/>
      <c r="J708" s="258"/>
      <c r="K708" s="258"/>
      <c r="L708" s="258"/>
      <c r="M708" s="258"/>
      <c r="N708" s="258"/>
      <c r="O708" s="258"/>
    </row>
    <row r="709" spans="2:15" s="103" customFormat="1" x14ac:dyDescent="0.35">
      <c r="B709" s="258"/>
      <c r="C709" s="258"/>
      <c r="D709" s="258"/>
      <c r="E709" s="258"/>
      <c r="F709" s="258"/>
      <c r="G709" s="258"/>
      <c r="H709" s="258"/>
      <c r="I709" s="258"/>
      <c r="J709" s="258"/>
      <c r="K709" s="258"/>
      <c r="L709" s="258"/>
      <c r="M709" s="258"/>
      <c r="N709" s="258"/>
      <c r="O709" s="258"/>
    </row>
    <row r="710" spans="2:15" s="103" customFormat="1" x14ac:dyDescent="0.35">
      <c r="B710" s="258"/>
      <c r="C710" s="258"/>
      <c r="D710" s="258"/>
      <c r="E710" s="258"/>
      <c r="F710" s="258"/>
      <c r="G710" s="258"/>
      <c r="H710" s="258"/>
      <c r="I710" s="258"/>
      <c r="J710" s="258"/>
      <c r="K710" s="258"/>
      <c r="L710" s="258"/>
      <c r="M710" s="258"/>
      <c r="N710" s="258"/>
      <c r="O710" s="258"/>
    </row>
    <row r="711" spans="2:15" s="103" customFormat="1" x14ac:dyDescent="0.35">
      <c r="B711" s="258"/>
      <c r="C711" s="258"/>
      <c r="D711" s="258"/>
      <c r="E711" s="258"/>
      <c r="F711" s="258"/>
      <c r="G711" s="258"/>
      <c r="H711" s="258"/>
      <c r="I711" s="258"/>
      <c r="J711" s="258"/>
      <c r="K711" s="258"/>
      <c r="L711" s="258"/>
      <c r="M711" s="258"/>
      <c r="N711" s="258"/>
      <c r="O711" s="258"/>
    </row>
    <row r="712" spans="2:15" s="103" customFormat="1" x14ac:dyDescent="0.35">
      <c r="B712" s="258"/>
      <c r="C712" s="258"/>
      <c r="D712" s="258"/>
      <c r="E712" s="258"/>
      <c r="F712" s="258"/>
      <c r="G712" s="258"/>
      <c r="H712" s="258"/>
      <c r="I712" s="258"/>
      <c r="J712" s="258"/>
      <c r="K712" s="258"/>
      <c r="L712" s="258"/>
      <c r="M712" s="258"/>
      <c r="N712" s="258"/>
      <c r="O712" s="258"/>
    </row>
    <row r="713" spans="2:15" s="103" customFormat="1" x14ac:dyDescent="0.35">
      <c r="B713" s="258"/>
      <c r="C713" s="258"/>
      <c r="D713" s="258"/>
      <c r="E713" s="258"/>
      <c r="F713" s="258"/>
      <c r="G713" s="258"/>
      <c r="H713" s="258"/>
      <c r="I713" s="258"/>
      <c r="J713" s="258"/>
      <c r="K713" s="258"/>
      <c r="L713" s="258"/>
      <c r="M713" s="258"/>
      <c r="N713" s="258"/>
      <c r="O713" s="258"/>
    </row>
    <row r="714" spans="2:15" s="103" customFormat="1" x14ac:dyDescent="0.35">
      <c r="B714" s="258"/>
      <c r="C714" s="258"/>
      <c r="D714" s="258"/>
      <c r="E714" s="258"/>
      <c r="F714" s="258"/>
      <c r="G714" s="258"/>
      <c r="H714" s="258"/>
      <c r="I714" s="258"/>
      <c r="J714" s="258"/>
      <c r="K714" s="258"/>
      <c r="L714" s="258"/>
      <c r="M714" s="258"/>
      <c r="N714" s="258"/>
      <c r="O714" s="258"/>
    </row>
    <row r="715" spans="2:15" s="103" customFormat="1" x14ac:dyDescent="0.35">
      <c r="B715" s="258"/>
      <c r="C715" s="258"/>
      <c r="D715" s="258"/>
      <c r="E715" s="258"/>
      <c r="F715" s="258"/>
      <c r="G715" s="258"/>
      <c r="H715" s="258"/>
      <c r="I715" s="258"/>
      <c r="J715" s="258"/>
      <c r="K715" s="258"/>
      <c r="L715" s="258"/>
      <c r="M715" s="258"/>
      <c r="N715" s="258"/>
      <c r="O715" s="258"/>
    </row>
    <row r="716" spans="2:15" s="103" customFormat="1" x14ac:dyDescent="0.35">
      <c r="B716" s="258"/>
      <c r="C716" s="258"/>
      <c r="D716" s="258"/>
      <c r="E716" s="258"/>
      <c r="F716" s="258"/>
      <c r="G716" s="258"/>
      <c r="H716" s="258"/>
      <c r="I716" s="258"/>
      <c r="J716" s="258"/>
      <c r="K716" s="258"/>
      <c r="L716" s="258"/>
      <c r="M716" s="258"/>
      <c r="N716" s="258"/>
      <c r="O716" s="258"/>
    </row>
    <row r="717" spans="2:15" s="103" customFormat="1" x14ac:dyDescent="0.35">
      <c r="B717" s="258"/>
      <c r="C717" s="258"/>
      <c r="D717" s="258"/>
      <c r="E717" s="258"/>
      <c r="F717" s="258"/>
      <c r="G717" s="258"/>
      <c r="H717" s="258"/>
      <c r="I717" s="258"/>
      <c r="J717" s="258"/>
      <c r="K717" s="258"/>
      <c r="L717" s="258"/>
      <c r="M717" s="258"/>
      <c r="N717" s="258"/>
      <c r="O717" s="258"/>
    </row>
    <row r="718" spans="2:15" s="103" customFormat="1" x14ac:dyDescent="0.35">
      <c r="B718" s="258"/>
      <c r="C718" s="258"/>
      <c r="D718" s="258"/>
      <c r="E718" s="258"/>
      <c r="F718" s="258"/>
      <c r="G718" s="258"/>
      <c r="H718" s="258"/>
      <c r="I718" s="258"/>
      <c r="J718" s="258"/>
      <c r="K718" s="258"/>
      <c r="L718" s="258"/>
      <c r="M718" s="258"/>
      <c r="N718" s="258"/>
      <c r="O718" s="258"/>
    </row>
    <row r="719" spans="2:15" s="103" customFormat="1" x14ac:dyDescent="0.35">
      <c r="B719" s="258"/>
      <c r="C719" s="258"/>
      <c r="D719" s="258"/>
      <c r="E719" s="258"/>
      <c r="F719" s="258"/>
      <c r="G719" s="258"/>
      <c r="H719" s="258"/>
      <c r="I719" s="258"/>
      <c r="J719" s="258"/>
      <c r="K719" s="258"/>
      <c r="L719" s="258"/>
      <c r="M719" s="258"/>
      <c r="N719" s="258"/>
      <c r="O719" s="258"/>
    </row>
    <row r="720" spans="2:15" s="103" customFormat="1" x14ac:dyDescent="0.35">
      <c r="B720" s="258"/>
      <c r="C720" s="258"/>
      <c r="D720" s="258"/>
      <c r="E720" s="258"/>
      <c r="F720" s="258"/>
      <c r="G720" s="258"/>
      <c r="H720" s="258"/>
      <c r="I720" s="258"/>
      <c r="J720" s="258"/>
      <c r="K720" s="258"/>
      <c r="L720" s="258"/>
      <c r="M720" s="258"/>
      <c r="N720" s="258"/>
      <c r="O720" s="258"/>
    </row>
    <row r="721" spans="2:15" s="103" customFormat="1" x14ac:dyDescent="0.35">
      <c r="B721" s="258"/>
      <c r="C721" s="258"/>
      <c r="D721" s="258"/>
      <c r="E721" s="258"/>
      <c r="F721" s="258"/>
      <c r="G721" s="258"/>
      <c r="H721" s="258"/>
      <c r="I721" s="258"/>
      <c r="J721" s="258"/>
      <c r="K721" s="258"/>
      <c r="L721" s="258"/>
      <c r="M721" s="258"/>
      <c r="N721" s="258"/>
      <c r="O721" s="258"/>
    </row>
    <row r="722" spans="2:15" s="103" customFormat="1" x14ac:dyDescent="0.35">
      <c r="B722" s="258"/>
      <c r="C722" s="258"/>
      <c r="D722" s="258"/>
      <c r="E722" s="258"/>
      <c r="F722" s="258"/>
      <c r="G722" s="258"/>
      <c r="H722" s="258"/>
      <c r="I722" s="258"/>
      <c r="J722" s="258"/>
      <c r="K722" s="258"/>
      <c r="L722" s="258"/>
      <c r="M722" s="258"/>
      <c r="N722" s="258"/>
      <c r="O722" s="258"/>
    </row>
    <row r="723" spans="2:15" s="103" customFormat="1" x14ac:dyDescent="0.35">
      <c r="B723" s="258"/>
      <c r="C723" s="258"/>
      <c r="D723" s="258"/>
      <c r="E723" s="258"/>
      <c r="F723" s="258"/>
      <c r="G723" s="258"/>
      <c r="H723" s="258"/>
      <c r="I723" s="258"/>
      <c r="J723" s="258"/>
      <c r="K723" s="258"/>
      <c r="L723" s="258"/>
      <c r="M723" s="258"/>
      <c r="N723" s="258"/>
      <c r="O723" s="258"/>
    </row>
    <row r="724" spans="2:15" s="103" customFormat="1" x14ac:dyDescent="0.35">
      <c r="B724" s="258"/>
      <c r="C724" s="258"/>
      <c r="D724" s="258"/>
      <c r="E724" s="258"/>
      <c r="F724" s="258"/>
      <c r="G724" s="258"/>
      <c r="H724" s="258"/>
      <c r="I724" s="258"/>
      <c r="J724" s="258"/>
      <c r="K724" s="258"/>
      <c r="L724" s="258"/>
      <c r="M724" s="258"/>
      <c r="N724" s="258"/>
      <c r="O724" s="258"/>
    </row>
    <row r="725" spans="2:15" s="103" customFormat="1" x14ac:dyDescent="0.35">
      <c r="B725" s="258"/>
      <c r="C725" s="258"/>
      <c r="D725" s="258"/>
      <c r="E725" s="258"/>
      <c r="F725" s="258"/>
      <c r="G725" s="258"/>
      <c r="H725" s="258"/>
      <c r="I725" s="258"/>
      <c r="J725" s="258"/>
      <c r="K725" s="258"/>
      <c r="L725" s="258"/>
      <c r="M725" s="258"/>
      <c r="N725" s="258"/>
      <c r="O725" s="258"/>
    </row>
    <row r="726" spans="2:15" s="103" customFormat="1" x14ac:dyDescent="0.35">
      <c r="B726" s="258"/>
      <c r="C726" s="258"/>
      <c r="D726" s="258"/>
      <c r="E726" s="258"/>
      <c r="F726" s="258"/>
      <c r="G726" s="258"/>
      <c r="H726" s="258"/>
      <c r="I726" s="258"/>
      <c r="J726" s="258"/>
      <c r="K726" s="258"/>
      <c r="L726" s="258"/>
      <c r="M726" s="258"/>
      <c r="N726" s="258"/>
      <c r="O726" s="258"/>
    </row>
    <row r="727" spans="2:15" s="103" customFormat="1" x14ac:dyDescent="0.35">
      <c r="B727" s="258"/>
      <c r="C727" s="258"/>
      <c r="D727" s="258"/>
      <c r="E727" s="258"/>
      <c r="F727" s="258"/>
      <c r="G727" s="258"/>
      <c r="H727" s="258"/>
      <c r="I727" s="258"/>
      <c r="J727" s="258"/>
      <c r="K727" s="258"/>
      <c r="L727" s="258"/>
      <c r="M727" s="258"/>
      <c r="N727" s="258"/>
      <c r="O727" s="258"/>
    </row>
    <row r="728" spans="2:15" s="103" customFormat="1" x14ac:dyDescent="0.35">
      <c r="B728" s="258"/>
      <c r="C728" s="258"/>
      <c r="D728" s="258"/>
      <c r="E728" s="258"/>
      <c r="F728" s="258"/>
      <c r="G728" s="258"/>
      <c r="H728" s="258"/>
      <c r="I728" s="258"/>
      <c r="J728" s="258"/>
      <c r="K728" s="258"/>
      <c r="L728" s="258"/>
      <c r="M728" s="258"/>
      <c r="N728" s="258"/>
      <c r="O728" s="258"/>
    </row>
    <row r="729" spans="2:15" s="103" customFormat="1" x14ac:dyDescent="0.35">
      <c r="B729" s="258"/>
      <c r="C729" s="258"/>
      <c r="D729" s="258"/>
      <c r="E729" s="258"/>
      <c r="F729" s="258"/>
      <c r="G729" s="258"/>
      <c r="H729" s="258"/>
      <c r="I729" s="258"/>
      <c r="J729" s="258"/>
      <c r="K729" s="258"/>
      <c r="L729" s="258"/>
      <c r="M729" s="258"/>
      <c r="N729" s="258"/>
      <c r="O729" s="258"/>
    </row>
    <row r="730" spans="2:15" s="103" customFormat="1" x14ac:dyDescent="0.35">
      <c r="B730" s="258"/>
      <c r="C730" s="258"/>
      <c r="D730" s="258"/>
      <c r="E730" s="258"/>
      <c r="F730" s="258"/>
      <c r="G730" s="258"/>
      <c r="H730" s="258"/>
      <c r="I730" s="258"/>
      <c r="J730" s="258"/>
      <c r="K730" s="258"/>
      <c r="L730" s="258"/>
      <c r="M730" s="258"/>
      <c r="N730" s="258"/>
      <c r="O730" s="258"/>
    </row>
    <row r="731" spans="2:15" s="103" customFormat="1" x14ac:dyDescent="0.35">
      <c r="B731" s="258"/>
      <c r="C731" s="258"/>
      <c r="D731" s="258"/>
      <c r="E731" s="258"/>
      <c r="F731" s="258"/>
      <c r="G731" s="258"/>
      <c r="H731" s="258"/>
      <c r="I731" s="258"/>
      <c r="J731" s="258"/>
      <c r="K731" s="258"/>
      <c r="L731" s="258"/>
      <c r="M731" s="258"/>
      <c r="N731" s="258"/>
      <c r="O731" s="258"/>
    </row>
    <row r="732" spans="2:15" s="103" customFormat="1" x14ac:dyDescent="0.35">
      <c r="B732" s="258"/>
      <c r="C732" s="258"/>
      <c r="D732" s="258"/>
      <c r="E732" s="258"/>
      <c r="F732" s="258"/>
      <c r="G732" s="258"/>
      <c r="H732" s="258"/>
      <c r="I732" s="258"/>
      <c r="J732" s="258"/>
      <c r="K732" s="258"/>
      <c r="L732" s="258"/>
      <c r="M732" s="258"/>
      <c r="N732" s="258"/>
      <c r="O732" s="258"/>
    </row>
    <row r="733" spans="2:15" s="103" customFormat="1" x14ac:dyDescent="0.35">
      <c r="B733" s="258"/>
      <c r="C733" s="258"/>
      <c r="D733" s="258"/>
      <c r="E733" s="258"/>
      <c r="F733" s="258"/>
      <c r="G733" s="258"/>
      <c r="H733" s="258"/>
      <c r="I733" s="258"/>
      <c r="J733" s="258"/>
      <c r="K733" s="258"/>
      <c r="L733" s="258"/>
      <c r="M733" s="258"/>
      <c r="N733" s="258"/>
      <c r="O733" s="258"/>
    </row>
    <row r="734" spans="2:15" s="103" customFormat="1" x14ac:dyDescent="0.35">
      <c r="B734" s="258"/>
      <c r="C734" s="258"/>
      <c r="D734" s="258"/>
      <c r="E734" s="258"/>
      <c r="F734" s="258"/>
      <c r="G734" s="258"/>
      <c r="H734" s="258"/>
      <c r="I734" s="258"/>
      <c r="J734" s="258"/>
      <c r="K734" s="258"/>
      <c r="L734" s="258"/>
      <c r="M734" s="258"/>
      <c r="N734" s="258"/>
      <c r="O734" s="258"/>
    </row>
    <row r="735" spans="2:15" s="103" customFormat="1" x14ac:dyDescent="0.35">
      <c r="B735" s="258"/>
      <c r="C735" s="258"/>
      <c r="D735" s="258"/>
      <c r="E735" s="258"/>
      <c r="F735" s="258"/>
      <c r="G735" s="258"/>
      <c r="H735" s="258"/>
      <c r="I735" s="258"/>
      <c r="J735" s="258"/>
      <c r="K735" s="258"/>
      <c r="L735" s="258"/>
      <c r="M735" s="258"/>
      <c r="N735" s="258"/>
      <c r="O735" s="258"/>
    </row>
    <row r="736" spans="2:15" s="103" customFormat="1" x14ac:dyDescent="0.35">
      <c r="B736" s="258"/>
      <c r="C736" s="258"/>
      <c r="D736" s="258"/>
      <c r="E736" s="258"/>
      <c r="F736" s="258"/>
      <c r="G736" s="258"/>
      <c r="H736" s="258"/>
      <c r="I736" s="258"/>
      <c r="J736" s="258"/>
      <c r="K736" s="258"/>
      <c r="L736" s="258"/>
      <c r="M736" s="258"/>
      <c r="N736" s="258"/>
      <c r="O736" s="258"/>
    </row>
    <row r="737" spans="2:15" s="103" customFormat="1" x14ac:dyDescent="0.35">
      <c r="B737" s="258"/>
      <c r="C737" s="258"/>
      <c r="D737" s="258"/>
      <c r="E737" s="258"/>
      <c r="F737" s="258"/>
      <c r="G737" s="258"/>
      <c r="H737" s="258"/>
      <c r="I737" s="258"/>
      <c r="J737" s="258"/>
      <c r="K737" s="258"/>
      <c r="L737" s="258"/>
      <c r="M737" s="258"/>
      <c r="N737" s="258"/>
      <c r="O737" s="258"/>
    </row>
    <row r="738" spans="2:15" s="103" customFormat="1" x14ac:dyDescent="0.35">
      <c r="B738" s="258"/>
      <c r="C738" s="258"/>
      <c r="D738" s="258"/>
      <c r="E738" s="258"/>
      <c r="F738" s="258"/>
      <c r="G738" s="258"/>
      <c r="H738" s="258"/>
      <c r="I738" s="258"/>
      <c r="J738" s="258"/>
      <c r="K738" s="258"/>
      <c r="L738" s="258"/>
      <c r="M738" s="258"/>
      <c r="N738" s="258"/>
      <c r="O738" s="258"/>
    </row>
    <row r="739" spans="2:15" s="103" customFormat="1" x14ac:dyDescent="0.35">
      <c r="B739" s="258"/>
      <c r="C739" s="258"/>
      <c r="D739" s="258"/>
      <c r="E739" s="258"/>
      <c r="F739" s="258"/>
      <c r="G739" s="258"/>
      <c r="H739" s="258"/>
      <c r="I739" s="258"/>
      <c r="J739" s="258"/>
      <c r="K739" s="258"/>
      <c r="L739" s="258"/>
      <c r="M739" s="258"/>
      <c r="N739" s="258"/>
      <c r="O739" s="258"/>
    </row>
    <row r="740" spans="2:15" s="103" customFormat="1" x14ac:dyDescent="0.35">
      <c r="B740" s="258"/>
      <c r="C740" s="258"/>
      <c r="D740" s="258"/>
      <c r="E740" s="258"/>
      <c r="F740" s="258"/>
      <c r="G740" s="258"/>
      <c r="H740" s="258"/>
      <c r="I740" s="258"/>
      <c r="J740" s="258"/>
      <c r="K740" s="258"/>
      <c r="L740" s="258"/>
      <c r="M740" s="258"/>
      <c r="N740" s="258"/>
      <c r="O740" s="258"/>
    </row>
    <row r="741" spans="2:15" s="103" customFormat="1" x14ac:dyDescent="0.35">
      <c r="B741" s="258"/>
      <c r="C741" s="258"/>
      <c r="D741" s="258"/>
      <c r="E741" s="258"/>
      <c r="F741" s="258"/>
      <c r="G741" s="258"/>
      <c r="H741" s="258"/>
      <c r="I741" s="258"/>
      <c r="J741" s="258"/>
      <c r="K741" s="258"/>
      <c r="L741" s="258"/>
      <c r="M741" s="258"/>
      <c r="N741" s="258"/>
      <c r="O741" s="258"/>
    </row>
    <row r="742" spans="2:15" s="103" customFormat="1" x14ac:dyDescent="0.35">
      <c r="B742" s="258"/>
      <c r="C742" s="258"/>
      <c r="D742" s="258"/>
      <c r="E742" s="258"/>
      <c r="F742" s="258"/>
      <c r="G742" s="258"/>
      <c r="H742" s="258"/>
      <c r="I742" s="258"/>
      <c r="J742" s="258"/>
      <c r="K742" s="258"/>
      <c r="L742" s="258"/>
      <c r="M742" s="258"/>
      <c r="N742" s="258"/>
      <c r="O742" s="258"/>
    </row>
    <row r="743" spans="2:15" s="103" customFormat="1" x14ac:dyDescent="0.35">
      <c r="B743" s="258"/>
      <c r="C743" s="258"/>
      <c r="D743" s="258"/>
      <c r="E743" s="258"/>
      <c r="F743" s="258"/>
      <c r="G743" s="258"/>
      <c r="H743" s="258"/>
      <c r="I743" s="258"/>
      <c r="J743" s="258"/>
      <c r="K743" s="258"/>
      <c r="L743" s="258"/>
      <c r="M743" s="258"/>
      <c r="N743" s="258"/>
      <c r="O743" s="258"/>
    </row>
    <row r="744" spans="2:15" s="103" customFormat="1" x14ac:dyDescent="0.35">
      <c r="B744" s="258"/>
      <c r="C744" s="258"/>
      <c r="D744" s="258"/>
      <c r="E744" s="258"/>
      <c r="F744" s="258"/>
      <c r="G744" s="258"/>
      <c r="H744" s="258"/>
      <c r="I744" s="258"/>
      <c r="J744" s="258"/>
      <c r="K744" s="258"/>
      <c r="L744" s="258"/>
      <c r="M744" s="258"/>
      <c r="N744" s="258"/>
      <c r="O744" s="258"/>
    </row>
    <row r="745" spans="2:15" s="103" customFormat="1" x14ac:dyDescent="0.35">
      <c r="B745" s="258"/>
      <c r="C745" s="258"/>
      <c r="D745" s="258"/>
      <c r="E745" s="258"/>
      <c r="F745" s="258"/>
      <c r="G745" s="258"/>
      <c r="H745" s="258"/>
      <c r="I745" s="258"/>
      <c r="J745" s="258"/>
      <c r="K745" s="258"/>
      <c r="L745" s="258"/>
      <c r="M745" s="258"/>
      <c r="N745" s="258"/>
      <c r="O745" s="258"/>
    </row>
    <row r="746" spans="2:15" s="103" customFormat="1" x14ac:dyDescent="0.35">
      <c r="B746" s="258"/>
      <c r="C746" s="258"/>
      <c r="D746" s="258"/>
      <c r="E746" s="258"/>
      <c r="F746" s="258"/>
      <c r="G746" s="258"/>
      <c r="H746" s="258"/>
      <c r="I746" s="258"/>
      <c r="J746" s="258"/>
      <c r="K746" s="258"/>
      <c r="L746" s="258"/>
      <c r="M746" s="258"/>
      <c r="N746" s="258"/>
      <c r="O746" s="258"/>
    </row>
    <row r="747" spans="2:15" s="103" customFormat="1" x14ac:dyDescent="0.35">
      <c r="B747" s="258"/>
      <c r="C747" s="258"/>
      <c r="D747" s="258"/>
      <c r="E747" s="258"/>
      <c r="F747" s="258"/>
      <c r="G747" s="258"/>
      <c r="H747" s="258"/>
      <c r="I747" s="258"/>
      <c r="J747" s="258"/>
      <c r="K747" s="258"/>
      <c r="L747" s="258"/>
      <c r="M747" s="258"/>
      <c r="N747" s="258"/>
      <c r="O747" s="258"/>
    </row>
    <row r="748" spans="2:15" s="103" customFormat="1" x14ac:dyDescent="0.35">
      <c r="B748" s="258"/>
      <c r="C748" s="258"/>
      <c r="D748" s="258"/>
      <c r="E748" s="258"/>
      <c r="F748" s="258"/>
      <c r="G748" s="258"/>
      <c r="H748" s="258"/>
      <c r="I748" s="258"/>
      <c r="J748" s="258"/>
      <c r="K748" s="258"/>
      <c r="L748" s="258"/>
      <c r="M748" s="258"/>
      <c r="N748" s="258"/>
      <c r="O748" s="258"/>
    </row>
    <row r="749" spans="2:15" s="103" customFormat="1" x14ac:dyDescent="0.35">
      <c r="B749" s="258"/>
      <c r="C749" s="258"/>
      <c r="D749" s="258"/>
      <c r="E749" s="258"/>
      <c r="F749" s="258"/>
      <c r="G749" s="258"/>
      <c r="H749" s="258"/>
      <c r="I749" s="258"/>
      <c r="J749" s="258"/>
      <c r="K749" s="258"/>
      <c r="L749" s="258"/>
      <c r="M749" s="258"/>
      <c r="N749" s="258"/>
      <c r="O749" s="258"/>
    </row>
    <row r="750" spans="2:15" s="103" customFormat="1" x14ac:dyDescent="0.35">
      <c r="B750" s="258"/>
      <c r="C750" s="258"/>
      <c r="D750" s="258"/>
      <c r="E750" s="258"/>
      <c r="F750" s="258"/>
      <c r="G750" s="258"/>
      <c r="H750" s="258"/>
      <c r="I750" s="258"/>
      <c r="J750" s="258"/>
      <c r="K750" s="258"/>
      <c r="L750" s="258"/>
      <c r="M750" s="258"/>
      <c r="N750" s="258"/>
      <c r="O750" s="258"/>
    </row>
    <row r="751" spans="2:15" s="103" customFormat="1" x14ac:dyDescent="0.35">
      <c r="B751" s="258"/>
      <c r="C751" s="258"/>
      <c r="D751" s="258"/>
      <c r="E751" s="258"/>
      <c r="F751" s="258"/>
      <c r="G751" s="258"/>
      <c r="H751" s="258"/>
      <c r="I751" s="258"/>
      <c r="J751" s="258"/>
      <c r="K751" s="258"/>
      <c r="L751" s="258"/>
      <c r="M751" s="258"/>
      <c r="N751" s="258"/>
      <c r="O751" s="258"/>
    </row>
    <row r="752" spans="2:15" s="103" customFormat="1" x14ac:dyDescent="0.35">
      <c r="B752" s="258"/>
      <c r="C752" s="258"/>
      <c r="D752" s="258"/>
      <c r="E752" s="258"/>
      <c r="F752" s="258"/>
      <c r="G752" s="258"/>
      <c r="H752" s="258"/>
      <c r="I752" s="258"/>
      <c r="J752" s="258"/>
      <c r="K752" s="258"/>
      <c r="L752" s="258"/>
      <c r="M752" s="258"/>
      <c r="N752" s="258"/>
      <c r="O752" s="258"/>
    </row>
    <row r="753" spans="2:15" s="103" customFormat="1" x14ac:dyDescent="0.35">
      <c r="B753" s="258"/>
      <c r="C753" s="258"/>
      <c r="D753" s="258"/>
      <c r="E753" s="258"/>
      <c r="F753" s="258"/>
      <c r="G753" s="258"/>
      <c r="H753" s="258"/>
      <c r="I753" s="258"/>
      <c r="J753" s="258"/>
      <c r="K753" s="258"/>
      <c r="L753" s="258"/>
      <c r="M753" s="258"/>
      <c r="N753" s="258"/>
      <c r="O753" s="258"/>
    </row>
    <row r="754" spans="2:15" s="103" customFormat="1" x14ac:dyDescent="0.35">
      <c r="B754" s="258"/>
      <c r="C754" s="258"/>
      <c r="D754" s="258"/>
      <c r="E754" s="258"/>
      <c r="F754" s="258"/>
      <c r="G754" s="258"/>
      <c r="H754" s="258"/>
      <c r="I754" s="258"/>
      <c r="J754" s="258"/>
      <c r="K754" s="258"/>
      <c r="L754" s="258"/>
      <c r="M754" s="258"/>
      <c r="N754" s="258"/>
      <c r="O754" s="258"/>
    </row>
    <row r="755" spans="2:15" s="103" customFormat="1" x14ac:dyDescent="0.35">
      <c r="B755" s="258"/>
      <c r="C755" s="258"/>
      <c r="D755" s="258"/>
      <c r="E755" s="258"/>
      <c r="F755" s="258"/>
      <c r="G755" s="258"/>
      <c r="H755" s="258"/>
      <c r="I755" s="258"/>
      <c r="J755" s="258"/>
      <c r="K755" s="258"/>
      <c r="L755" s="258"/>
      <c r="M755" s="258"/>
      <c r="N755" s="258"/>
      <c r="O755" s="258"/>
    </row>
    <row r="756" spans="2:15" s="103" customFormat="1" x14ac:dyDescent="0.35">
      <c r="B756" s="258"/>
      <c r="C756" s="258"/>
      <c r="D756" s="258"/>
      <c r="E756" s="258"/>
      <c r="F756" s="258"/>
      <c r="G756" s="258"/>
      <c r="H756" s="258"/>
      <c r="I756" s="258"/>
      <c r="J756" s="258"/>
      <c r="K756" s="258"/>
      <c r="L756" s="258"/>
      <c r="M756" s="258"/>
      <c r="N756" s="258"/>
      <c r="O756" s="258"/>
    </row>
    <row r="757" spans="2:15" s="103" customFormat="1" x14ac:dyDescent="0.35">
      <c r="B757" s="258"/>
      <c r="C757" s="258"/>
      <c r="D757" s="258"/>
      <c r="E757" s="258"/>
      <c r="F757" s="258"/>
      <c r="G757" s="258"/>
      <c r="H757" s="258"/>
      <c r="I757" s="258"/>
      <c r="J757" s="258"/>
      <c r="K757" s="258"/>
      <c r="L757" s="258"/>
      <c r="M757" s="258"/>
      <c r="N757" s="258"/>
      <c r="O757" s="258"/>
    </row>
    <row r="758" spans="2:15" s="103" customFormat="1" x14ac:dyDescent="0.35">
      <c r="B758" s="258"/>
      <c r="C758" s="258"/>
      <c r="D758" s="258"/>
      <c r="E758" s="258"/>
      <c r="F758" s="258"/>
      <c r="G758" s="258"/>
      <c r="H758" s="258"/>
      <c r="I758" s="258"/>
      <c r="J758" s="258"/>
      <c r="K758" s="258"/>
      <c r="L758" s="258"/>
      <c r="M758" s="258"/>
      <c r="N758" s="258"/>
      <c r="O758" s="258"/>
    </row>
    <row r="759" spans="2:15" s="103" customFormat="1" x14ac:dyDescent="0.35">
      <c r="B759" s="258"/>
      <c r="C759" s="258"/>
      <c r="D759" s="258"/>
      <c r="E759" s="258"/>
      <c r="F759" s="258"/>
      <c r="G759" s="258"/>
      <c r="H759" s="258"/>
      <c r="I759" s="258"/>
      <c r="J759" s="258"/>
      <c r="K759" s="258"/>
      <c r="L759" s="258"/>
      <c r="M759" s="258"/>
      <c r="N759" s="258"/>
      <c r="O759" s="258"/>
    </row>
    <row r="760" spans="2:15" s="103" customFormat="1" x14ac:dyDescent="0.35">
      <c r="B760" s="258"/>
      <c r="C760" s="258"/>
      <c r="D760" s="258"/>
      <c r="E760" s="258"/>
      <c r="F760" s="258"/>
      <c r="G760" s="258"/>
      <c r="H760" s="258"/>
      <c r="I760" s="258"/>
      <c r="J760" s="258"/>
      <c r="K760" s="258"/>
      <c r="L760" s="258"/>
      <c r="M760" s="258"/>
      <c r="N760" s="258"/>
      <c r="O760" s="258"/>
    </row>
    <row r="761" spans="2:15" s="103" customFormat="1" x14ac:dyDescent="0.35">
      <c r="B761" s="258"/>
      <c r="C761" s="258"/>
      <c r="D761" s="258"/>
      <c r="E761" s="258"/>
      <c r="F761" s="258"/>
      <c r="G761" s="258"/>
      <c r="H761" s="258"/>
      <c r="I761" s="258"/>
      <c r="J761" s="258"/>
      <c r="K761" s="258"/>
      <c r="L761" s="258"/>
      <c r="M761" s="258"/>
      <c r="N761" s="258"/>
      <c r="O761" s="258"/>
    </row>
    <row r="762" spans="2:15" s="103" customFormat="1" x14ac:dyDescent="0.35">
      <c r="B762" s="258"/>
      <c r="C762" s="258"/>
      <c r="D762" s="258"/>
      <c r="E762" s="258"/>
      <c r="F762" s="258"/>
      <c r="G762" s="258"/>
      <c r="H762" s="258"/>
      <c r="I762" s="258"/>
      <c r="J762" s="258"/>
      <c r="K762" s="258"/>
      <c r="L762" s="258"/>
      <c r="M762" s="258"/>
      <c r="N762" s="258"/>
      <c r="O762" s="258"/>
    </row>
    <row r="763" spans="2:15" s="103" customFormat="1" x14ac:dyDescent="0.35">
      <c r="B763" s="258"/>
      <c r="C763" s="258"/>
      <c r="D763" s="258"/>
      <c r="E763" s="258"/>
      <c r="F763" s="258"/>
      <c r="G763" s="258"/>
      <c r="H763" s="258"/>
      <c r="I763" s="258"/>
      <c r="J763" s="258"/>
      <c r="K763" s="258"/>
      <c r="L763" s="258"/>
      <c r="M763" s="258"/>
      <c r="N763" s="258"/>
      <c r="O763" s="258"/>
    </row>
    <row r="764" spans="2:15" s="103" customFormat="1" x14ac:dyDescent="0.35">
      <c r="B764" s="258"/>
      <c r="C764" s="258"/>
      <c r="D764" s="258"/>
      <c r="E764" s="258"/>
      <c r="F764" s="258"/>
      <c r="G764" s="258"/>
      <c r="H764" s="258"/>
      <c r="I764" s="258"/>
      <c r="J764" s="258"/>
      <c r="K764" s="258"/>
      <c r="L764" s="258"/>
      <c r="M764" s="258"/>
      <c r="N764" s="258"/>
      <c r="O764" s="258"/>
    </row>
    <row r="765" spans="2:15" s="103" customFormat="1" x14ac:dyDescent="0.35">
      <c r="B765" s="258"/>
      <c r="C765" s="258"/>
      <c r="D765" s="258"/>
      <c r="E765" s="258"/>
      <c r="F765" s="258"/>
      <c r="G765" s="258"/>
      <c r="H765" s="258"/>
      <c r="I765" s="258"/>
      <c r="J765" s="258"/>
      <c r="K765" s="258"/>
      <c r="L765" s="258"/>
      <c r="M765" s="258"/>
      <c r="N765" s="258"/>
      <c r="O765" s="258"/>
    </row>
    <row r="766" spans="2:15" s="103" customFormat="1" x14ac:dyDescent="0.35">
      <c r="B766" s="258"/>
      <c r="C766" s="258"/>
      <c r="D766" s="258"/>
      <c r="E766" s="258"/>
      <c r="F766" s="258"/>
      <c r="G766" s="258"/>
      <c r="H766" s="258"/>
      <c r="I766" s="258"/>
      <c r="J766" s="258"/>
      <c r="K766" s="258"/>
      <c r="L766" s="258"/>
      <c r="M766" s="258"/>
      <c r="N766" s="258"/>
      <c r="O766" s="258"/>
    </row>
    <row r="767" spans="2:15" s="103" customFormat="1" x14ac:dyDescent="0.35">
      <c r="B767" s="258"/>
      <c r="C767" s="258"/>
      <c r="D767" s="258"/>
      <c r="E767" s="258"/>
      <c r="F767" s="258"/>
      <c r="G767" s="258"/>
      <c r="H767" s="258"/>
      <c r="I767" s="258"/>
      <c r="J767" s="258"/>
      <c r="K767" s="258"/>
      <c r="L767" s="258"/>
      <c r="M767" s="258"/>
      <c r="N767" s="258"/>
      <c r="O767" s="258"/>
    </row>
    <row r="768" spans="2:15" s="103" customFormat="1" x14ac:dyDescent="0.35">
      <c r="B768" s="258"/>
      <c r="C768" s="258"/>
      <c r="D768" s="258"/>
      <c r="E768" s="258"/>
      <c r="F768" s="258"/>
      <c r="G768" s="258"/>
      <c r="H768" s="258"/>
      <c r="I768" s="258"/>
      <c r="J768" s="258"/>
      <c r="K768" s="258"/>
      <c r="L768" s="258"/>
      <c r="M768" s="258"/>
      <c r="N768" s="258"/>
      <c r="O768" s="258"/>
    </row>
    <row r="769" spans="2:15" s="103" customFormat="1" x14ac:dyDescent="0.35">
      <c r="B769" s="258"/>
      <c r="C769" s="258"/>
      <c r="D769" s="258"/>
      <c r="E769" s="258"/>
      <c r="F769" s="258"/>
      <c r="G769" s="258"/>
      <c r="H769" s="258"/>
      <c r="I769" s="258"/>
      <c r="J769" s="258"/>
      <c r="K769" s="258"/>
      <c r="L769" s="258"/>
      <c r="M769" s="258"/>
      <c r="N769" s="258"/>
      <c r="O769" s="258"/>
    </row>
    <row r="770" spans="2:15" s="103" customFormat="1" x14ac:dyDescent="0.35">
      <c r="B770" s="258"/>
      <c r="C770" s="258"/>
      <c r="D770" s="258"/>
      <c r="E770" s="258"/>
      <c r="F770" s="258"/>
      <c r="G770" s="258"/>
      <c r="H770" s="258"/>
      <c r="I770" s="258"/>
      <c r="J770" s="258"/>
      <c r="K770" s="258"/>
      <c r="L770" s="258"/>
      <c r="M770" s="258"/>
      <c r="N770" s="258"/>
      <c r="O770" s="258"/>
    </row>
    <row r="771" spans="2:15" s="103" customFormat="1" x14ac:dyDescent="0.35">
      <c r="B771" s="258"/>
      <c r="C771" s="258"/>
      <c r="D771" s="258"/>
      <c r="E771" s="258"/>
      <c r="F771" s="258"/>
      <c r="G771" s="258"/>
      <c r="H771" s="258"/>
      <c r="I771" s="258"/>
      <c r="J771" s="258"/>
      <c r="K771" s="258"/>
      <c r="L771" s="258"/>
      <c r="M771" s="258"/>
      <c r="N771" s="258"/>
      <c r="O771" s="258"/>
    </row>
    <row r="772" spans="2:15" s="103" customFormat="1" x14ac:dyDescent="0.35">
      <c r="B772" s="258"/>
      <c r="C772" s="258"/>
      <c r="D772" s="258"/>
      <c r="E772" s="258"/>
      <c r="F772" s="258"/>
      <c r="G772" s="258"/>
      <c r="H772" s="258"/>
      <c r="I772" s="258"/>
      <c r="J772" s="258"/>
      <c r="K772" s="258"/>
      <c r="L772" s="258"/>
      <c r="M772" s="258"/>
      <c r="N772" s="258"/>
      <c r="O772" s="258"/>
    </row>
    <row r="773" spans="2:15" s="103" customFormat="1" x14ac:dyDescent="0.35">
      <c r="B773" s="258"/>
      <c r="C773" s="258"/>
      <c r="D773" s="258"/>
      <c r="E773" s="258"/>
      <c r="F773" s="258"/>
      <c r="G773" s="258"/>
      <c r="H773" s="258"/>
      <c r="I773" s="258"/>
      <c r="J773" s="258"/>
      <c r="K773" s="258"/>
      <c r="L773" s="258"/>
      <c r="M773" s="258"/>
      <c r="N773" s="258"/>
      <c r="O773" s="258"/>
    </row>
    <row r="774" spans="2:15" s="103" customFormat="1" x14ac:dyDescent="0.35">
      <c r="B774" s="258"/>
      <c r="C774" s="258"/>
      <c r="D774" s="258"/>
      <c r="E774" s="258"/>
      <c r="F774" s="258"/>
      <c r="G774" s="258"/>
      <c r="H774" s="258"/>
      <c r="I774" s="258"/>
      <c r="J774" s="258"/>
      <c r="K774" s="258"/>
      <c r="L774" s="258"/>
      <c r="M774" s="258"/>
      <c r="N774" s="258"/>
      <c r="O774" s="258"/>
    </row>
    <row r="775" spans="2:15" s="103" customFormat="1" x14ac:dyDescent="0.35">
      <c r="B775" s="258"/>
      <c r="C775" s="258"/>
      <c r="D775" s="258"/>
      <c r="E775" s="258"/>
      <c r="F775" s="258"/>
      <c r="G775" s="258"/>
      <c r="H775" s="258"/>
      <c r="I775" s="258"/>
      <c r="J775" s="258"/>
      <c r="K775" s="258"/>
      <c r="L775" s="258"/>
      <c r="M775" s="258"/>
      <c r="N775" s="258"/>
      <c r="O775" s="258"/>
    </row>
    <row r="776" spans="2:15" s="103" customFormat="1" x14ac:dyDescent="0.35">
      <c r="B776" s="258"/>
      <c r="C776" s="258"/>
      <c r="D776" s="258"/>
      <c r="E776" s="258"/>
      <c r="F776" s="258"/>
      <c r="G776" s="258"/>
      <c r="H776" s="258"/>
      <c r="I776" s="258"/>
      <c r="J776" s="258"/>
      <c r="K776" s="258"/>
      <c r="L776" s="258"/>
      <c r="M776" s="258"/>
      <c r="N776" s="258"/>
      <c r="O776" s="258"/>
    </row>
    <row r="777" spans="2:15" s="103" customFormat="1" x14ac:dyDescent="0.35">
      <c r="B777" s="258"/>
      <c r="C777" s="258"/>
      <c r="D777" s="258"/>
      <c r="E777" s="258"/>
      <c r="F777" s="258"/>
      <c r="G777" s="258"/>
      <c r="H777" s="258"/>
      <c r="I777" s="258"/>
      <c r="J777" s="258"/>
      <c r="K777" s="258"/>
      <c r="L777" s="258"/>
      <c r="M777" s="258"/>
      <c r="N777" s="258"/>
      <c r="O777" s="258"/>
    </row>
    <row r="778" spans="2:15" s="103" customFormat="1" x14ac:dyDescent="0.35">
      <c r="B778" s="258"/>
      <c r="C778" s="258"/>
      <c r="D778" s="258"/>
      <c r="E778" s="258"/>
      <c r="F778" s="258"/>
      <c r="G778" s="258"/>
      <c r="H778" s="258"/>
      <c r="I778" s="258"/>
      <c r="J778" s="258"/>
      <c r="K778" s="258"/>
      <c r="L778" s="258"/>
      <c r="M778" s="258"/>
      <c r="N778" s="258"/>
      <c r="O778" s="258"/>
    </row>
    <row r="779" spans="2:15" s="103" customFormat="1" x14ac:dyDescent="0.35">
      <c r="B779" s="258"/>
      <c r="C779" s="258"/>
      <c r="D779" s="258"/>
      <c r="E779" s="258"/>
      <c r="F779" s="258"/>
      <c r="G779" s="258"/>
      <c r="H779" s="258"/>
      <c r="I779" s="258"/>
      <c r="J779" s="258"/>
      <c r="K779" s="258"/>
      <c r="L779" s="258"/>
      <c r="M779" s="258"/>
      <c r="N779" s="258"/>
      <c r="O779" s="258"/>
    </row>
    <row r="780" spans="2:15" s="103" customFormat="1" x14ac:dyDescent="0.35">
      <c r="B780" s="258"/>
      <c r="C780" s="258"/>
      <c r="D780" s="258"/>
      <c r="E780" s="258"/>
      <c r="F780" s="258"/>
      <c r="G780" s="258"/>
      <c r="H780" s="258"/>
      <c r="I780" s="258"/>
      <c r="J780" s="258"/>
      <c r="K780" s="258"/>
      <c r="L780" s="258"/>
      <c r="M780" s="258"/>
      <c r="N780" s="258"/>
      <c r="O780" s="258"/>
    </row>
    <row r="781" spans="2:15" s="103" customFormat="1" x14ac:dyDescent="0.35">
      <c r="B781" s="258"/>
      <c r="C781" s="258"/>
      <c r="D781" s="258"/>
      <c r="E781" s="258"/>
      <c r="F781" s="258"/>
      <c r="G781" s="258"/>
      <c r="H781" s="258"/>
      <c r="I781" s="258"/>
      <c r="J781" s="258"/>
      <c r="K781" s="258"/>
      <c r="L781" s="258"/>
      <c r="M781" s="258"/>
      <c r="N781" s="258"/>
      <c r="O781" s="258"/>
    </row>
    <row r="782" spans="2:15" s="103" customFormat="1" x14ac:dyDescent="0.35">
      <c r="B782" s="258"/>
      <c r="C782" s="258"/>
      <c r="D782" s="258"/>
      <c r="E782" s="258"/>
      <c r="F782" s="258"/>
      <c r="G782" s="258"/>
      <c r="H782" s="258"/>
      <c r="I782" s="258"/>
      <c r="J782" s="258"/>
      <c r="K782" s="258"/>
      <c r="L782" s="258"/>
      <c r="M782" s="258"/>
      <c r="N782" s="258"/>
      <c r="O782" s="258"/>
    </row>
    <row r="783" spans="2:15" s="103" customFormat="1" x14ac:dyDescent="0.35">
      <c r="B783" s="258"/>
      <c r="C783" s="258"/>
      <c r="D783" s="258"/>
      <c r="E783" s="258"/>
      <c r="F783" s="258"/>
      <c r="G783" s="258"/>
      <c r="H783" s="258"/>
      <c r="I783" s="258"/>
      <c r="J783" s="258"/>
      <c r="K783" s="258"/>
      <c r="L783" s="258"/>
      <c r="M783" s="258"/>
      <c r="N783" s="258"/>
      <c r="O783" s="258"/>
    </row>
    <row r="784" spans="2:15" s="103" customFormat="1" x14ac:dyDescent="0.35">
      <c r="B784" s="258"/>
      <c r="C784" s="258"/>
      <c r="D784" s="258"/>
      <c r="E784" s="258"/>
      <c r="F784" s="258"/>
      <c r="G784" s="258"/>
      <c r="H784" s="258"/>
      <c r="I784" s="258"/>
      <c r="J784" s="258"/>
      <c r="K784" s="258"/>
      <c r="L784" s="258"/>
      <c r="M784" s="258"/>
      <c r="N784" s="258"/>
      <c r="O784" s="258"/>
    </row>
    <row r="785" spans="2:15" s="103" customFormat="1" x14ac:dyDescent="0.35">
      <c r="B785" s="258"/>
      <c r="C785" s="258"/>
      <c r="D785" s="258"/>
      <c r="E785" s="258"/>
      <c r="F785" s="258"/>
      <c r="G785" s="258"/>
      <c r="H785" s="258"/>
      <c r="I785" s="258"/>
      <c r="J785" s="258"/>
      <c r="K785" s="258"/>
      <c r="L785" s="258"/>
      <c r="M785" s="258"/>
      <c r="N785" s="258"/>
      <c r="O785" s="258"/>
    </row>
    <row r="786" spans="2:15" s="103" customFormat="1" x14ac:dyDescent="0.35">
      <c r="B786" s="258"/>
      <c r="C786" s="258"/>
      <c r="D786" s="258"/>
      <c r="E786" s="258"/>
      <c r="F786" s="258"/>
      <c r="G786" s="258"/>
      <c r="H786" s="258"/>
      <c r="I786" s="258"/>
      <c r="J786" s="258"/>
      <c r="K786" s="258"/>
      <c r="L786" s="258"/>
      <c r="M786" s="258"/>
      <c r="N786" s="258"/>
      <c r="O786" s="258"/>
    </row>
    <row r="787" spans="2:15" s="103" customFormat="1" x14ac:dyDescent="0.35">
      <c r="B787" s="258"/>
      <c r="C787" s="258"/>
      <c r="D787" s="258"/>
      <c r="E787" s="258"/>
      <c r="F787" s="258"/>
      <c r="G787" s="258"/>
      <c r="H787" s="258"/>
      <c r="I787" s="258"/>
      <c r="J787" s="258"/>
      <c r="K787" s="258"/>
      <c r="L787" s="258"/>
      <c r="M787" s="258"/>
      <c r="N787" s="258"/>
      <c r="O787" s="258"/>
    </row>
    <row r="788" spans="2:15" s="103" customFormat="1" x14ac:dyDescent="0.35">
      <c r="B788" s="258"/>
      <c r="C788" s="258"/>
      <c r="D788" s="258"/>
      <c r="E788" s="258"/>
      <c r="F788" s="258"/>
      <c r="G788" s="258"/>
      <c r="H788" s="258"/>
      <c r="I788" s="258"/>
      <c r="J788" s="258"/>
      <c r="K788" s="258"/>
      <c r="L788" s="258"/>
      <c r="M788" s="258"/>
      <c r="N788" s="258"/>
      <c r="O788" s="258"/>
    </row>
    <row r="789" spans="2:15" s="103" customFormat="1" x14ac:dyDescent="0.35">
      <c r="B789" s="258"/>
      <c r="C789" s="258"/>
      <c r="D789" s="258"/>
      <c r="E789" s="258"/>
      <c r="F789" s="258"/>
      <c r="G789" s="258"/>
      <c r="H789" s="258"/>
      <c r="I789" s="258"/>
      <c r="J789" s="258"/>
      <c r="K789" s="258"/>
      <c r="L789" s="258"/>
      <c r="M789" s="258"/>
      <c r="N789" s="258"/>
      <c r="O789" s="258"/>
    </row>
    <row r="790" spans="2:15" s="103" customFormat="1" x14ac:dyDescent="0.35">
      <c r="B790" s="258"/>
      <c r="C790" s="258"/>
      <c r="D790" s="258"/>
      <c r="E790" s="258"/>
      <c r="F790" s="258"/>
      <c r="G790" s="258"/>
      <c r="H790" s="258"/>
      <c r="I790" s="258"/>
      <c r="J790" s="258"/>
      <c r="K790" s="258"/>
      <c r="L790" s="258"/>
      <c r="M790" s="258"/>
      <c r="N790" s="258"/>
      <c r="O790" s="258"/>
    </row>
    <row r="791" spans="2:15" s="103" customFormat="1" x14ac:dyDescent="0.35">
      <c r="B791" s="258"/>
      <c r="C791" s="258"/>
      <c r="D791" s="258"/>
      <c r="E791" s="258"/>
      <c r="F791" s="258"/>
      <c r="G791" s="258"/>
      <c r="H791" s="258"/>
      <c r="I791" s="258"/>
      <c r="J791" s="258"/>
      <c r="K791" s="258"/>
      <c r="L791" s="258"/>
      <c r="M791" s="258"/>
      <c r="N791" s="258"/>
      <c r="O791" s="258"/>
    </row>
    <row r="792" spans="2:15" s="103" customFormat="1" x14ac:dyDescent="0.35">
      <c r="B792" s="258"/>
      <c r="C792" s="258"/>
      <c r="D792" s="258"/>
      <c r="E792" s="258"/>
      <c r="F792" s="258"/>
      <c r="G792" s="258"/>
      <c r="H792" s="258"/>
      <c r="I792" s="258"/>
      <c r="J792" s="258"/>
      <c r="K792" s="258"/>
      <c r="L792" s="258"/>
      <c r="M792" s="258"/>
      <c r="N792" s="258"/>
      <c r="O792" s="258"/>
    </row>
    <row r="793" spans="2:15" s="103" customFormat="1" x14ac:dyDescent="0.35">
      <c r="B793" s="258"/>
      <c r="C793" s="258"/>
      <c r="D793" s="258"/>
      <c r="E793" s="258"/>
      <c r="F793" s="258"/>
      <c r="G793" s="258"/>
      <c r="H793" s="258"/>
      <c r="I793" s="258"/>
      <c r="J793" s="258"/>
      <c r="K793" s="258"/>
      <c r="L793" s="258"/>
      <c r="M793" s="258"/>
      <c r="N793" s="258"/>
      <c r="O793" s="258"/>
    </row>
    <row r="794" spans="2:15" s="103" customFormat="1" x14ac:dyDescent="0.35">
      <c r="B794" s="258"/>
      <c r="C794" s="258"/>
      <c r="D794" s="258"/>
      <c r="E794" s="258"/>
      <c r="F794" s="258"/>
      <c r="G794" s="258"/>
      <c r="H794" s="258"/>
      <c r="I794" s="258"/>
      <c r="J794" s="258"/>
      <c r="K794" s="258"/>
      <c r="L794" s="258"/>
      <c r="M794" s="258"/>
      <c r="N794" s="258"/>
      <c r="O794" s="258"/>
    </row>
    <row r="795" spans="2:15" s="103" customFormat="1" x14ac:dyDescent="0.35">
      <c r="B795" s="258"/>
      <c r="C795" s="258"/>
      <c r="D795" s="258"/>
      <c r="E795" s="258"/>
      <c r="F795" s="258"/>
      <c r="G795" s="258"/>
      <c r="H795" s="258"/>
      <c r="I795" s="258"/>
      <c r="J795" s="258"/>
      <c r="K795" s="258"/>
      <c r="L795" s="258"/>
      <c r="M795" s="258"/>
      <c r="N795" s="258"/>
      <c r="O795" s="258"/>
    </row>
    <row r="796" spans="2:15" s="103" customFormat="1" x14ac:dyDescent="0.35">
      <c r="B796" s="258"/>
      <c r="C796" s="258"/>
      <c r="D796" s="258"/>
      <c r="E796" s="258"/>
      <c r="F796" s="258"/>
      <c r="G796" s="258"/>
      <c r="H796" s="258"/>
      <c r="I796" s="258"/>
      <c r="J796" s="258"/>
      <c r="K796" s="258"/>
      <c r="L796" s="258"/>
      <c r="M796" s="258"/>
      <c r="N796" s="258"/>
      <c r="O796" s="258"/>
    </row>
    <row r="797" spans="2:15" s="103" customFormat="1" x14ac:dyDescent="0.35">
      <c r="B797" s="258"/>
      <c r="C797" s="258"/>
      <c r="D797" s="258"/>
      <c r="E797" s="258"/>
      <c r="F797" s="258"/>
      <c r="G797" s="258"/>
      <c r="H797" s="258"/>
      <c r="I797" s="258"/>
      <c r="J797" s="258"/>
      <c r="K797" s="258"/>
      <c r="L797" s="258"/>
      <c r="M797" s="258"/>
      <c r="N797" s="258"/>
      <c r="O797" s="258"/>
    </row>
    <row r="798" spans="2:15" s="103" customFormat="1" x14ac:dyDescent="0.35">
      <c r="B798" s="258"/>
      <c r="C798" s="258"/>
      <c r="D798" s="258"/>
      <c r="E798" s="258"/>
      <c r="F798" s="258"/>
      <c r="G798" s="258"/>
      <c r="H798" s="258"/>
      <c r="I798" s="258"/>
      <c r="J798" s="258"/>
      <c r="K798" s="258"/>
      <c r="L798" s="258"/>
      <c r="M798" s="258"/>
      <c r="N798" s="258"/>
      <c r="O798" s="258"/>
    </row>
    <row r="799" spans="2:15" s="103" customFormat="1" x14ac:dyDescent="0.35">
      <c r="B799" s="258"/>
      <c r="C799" s="258"/>
      <c r="D799" s="258"/>
      <c r="E799" s="258"/>
      <c r="F799" s="258"/>
      <c r="G799" s="258"/>
      <c r="H799" s="258"/>
      <c r="I799" s="258"/>
      <c r="J799" s="258"/>
      <c r="K799" s="258"/>
      <c r="L799" s="258"/>
      <c r="M799" s="258"/>
      <c r="N799" s="258"/>
      <c r="O799" s="258"/>
    </row>
    <row r="800" spans="2:15" s="103" customFormat="1" x14ac:dyDescent="0.35">
      <c r="B800" s="258"/>
      <c r="C800" s="258"/>
      <c r="D800" s="258"/>
      <c r="E800" s="258"/>
      <c r="F800" s="258"/>
      <c r="G800" s="258"/>
      <c r="H800" s="258"/>
      <c r="I800" s="258"/>
      <c r="J800" s="258"/>
      <c r="K800" s="258"/>
      <c r="L800" s="258"/>
      <c r="M800" s="258"/>
      <c r="N800" s="258"/>
      <c r="O800" s="258"/>
    </row>
    <row r="801" spans="2:15" s="103" customFormat="1" x14ac:dyDescent="0.35">
      <c r="B801" s="258"/>
      <c r="C801" s="258"/>
      <c r="D801" s="258"/>
      <c r="E801" s="258"/>
      <c r="F801" s="258"/>
      <c r="G801" s="258"/>
      <c r="H801" s="258"/>
      <c r="I801" s="258"/>
      <c r="J801" s="258"/>
      <c r="K801" s="258"/>
      <c r="L801" s="258"/>
      <c r="M801" s="258"/>
      <c r="N801" s="258"/>
      <c r="O801" s="258"/>
    </row>
    <row r="802" spans="2:15" s="103" customFormat="1" x14ac:dyDescent="0.35">
      <c r="B802" s="258"/>
      <c r="C802" s="258"/>
      <c r="D802" s="258"/>
      <c r="E802" s="258"/>
      <c r="F802" s="258"/>
      <c r="G802" s="258"/>
      <c r="H802" s="258"/>
      <c r="I802" s="258"/>
      <c r="J802" s="258"/>
      <c r="K802" s="258"/>
      <c r="L802" s="258"/>
      <c r="M802" s="258"/>
      <c r="N802" s="258"/>
      <c r="O802" s="258"/>
    </row>
    <row r="803" spans="2:15" s="103" customFormat="1" x14ac:dyDescent="0.35">
      <c r="B803" s="258"/>
      <c r="C803" s="258"/>
      <c r="D803" s="258"/>
      <c r="E803" s="258"/>
      <c r="F803" s="258"/>
      <c r="G803" s="258"/>
      <c r="H803" s="258"/>
      <c r="I803" s="258"/>
      <c r="J803" s="258"/>
      <c r="K803" s="258"/>
      <c r="L803" s="258"/>
      <c r="M803" s="258"/>
      <c r="N803" s="258"/>
      <c r="O803" s="258"/>
    </row>
    <row r="804" spans="2:15" s="103" customFormat="1" x14ac:dyDescent="0.35">
      <c r="B804" s="258"/>
      <c r="C804" s="258"/>
      <c r="D804" s="258"/>
      <c r="E804" s="258"/>
      <c r="F804" s="258"/>
      <c r="G804" s="258"/>
      <c r="H804" s="258"/>
      <c r="I804" s="258"/>
      <c r="J804" s="258"/>
      <c r="K804" s="258"/>
      <c r="L804" s="258"/>
      <c r="M804" s="258"/>
      <c r="N804" s="258"/>
      <c r="O804" s="258"/>
    </row>
    <row r="805" spans="2:15" s="103" customFormat="1" x14ac:dyDescent="0.35">
      <c r="B805" s="258"/>
      <c r="C805" s="258"/>
      <c r="D805" s="258"/>
      <c r="E805" s="258"/>
      <c r="F805" s="258"/>
      <c r="G805" s="258"/>
      <c r="H805" s="258"/>
      <c r="I805" s="258"/>
      <c r="J805" s="258"/>
      <c r="K805" s="258"/>
      <c r="L805" s="258"/>
      <c r="M805" s="258"/>
      <c r="N805" s="258"/>
      <c r="O805" s="258"/>
    </row>
    <row r="806" spans="2:15" s="103" customFormat="1" x14ac:dyDescent="0.35">
      <c r="B806" s="258"/>
      <c r="C806" s="258"/>
      <c r="D806" s="258"/>
      <c r="E806" s="258"/>
      <c r="F806" s="258"/>
      <c r="G806" s="258"/>
      <c r="H806" s="258"/>
      <c r="I806" s="258"/>
      <c r="J806" s="258"/>
      <c r="K806" s="258"/>
      <c r="L806" s="258"/>
      <c r="M806" s="258"/>
      <c r="N806" s="258"/>
      <c r="O806" s="258"/>
    </row>
    <row r="807" spans="2:15" s="103" customFormat="1" x14ac:dyDescent="0.35">
      <c r="B807" s="258"/>
      <c r="C807" s="258"/>
      <c r="D807" s="258"/>
      <c r="E807" s="258"/>
      <c r="F807" s="258"/>
      <c r="G807" s="258"/>
      <c r="H807" s="258"/>
      <c r="I807" s="258"/>
      <c r="J807" s="258"/>
      <c r="K807" s="258"/>
      <c r="L807" s="258"/>
      <c r="M807" s="258"/>
      <c r="N807" s="258"/>
      <c r="O807" s="258"/>
    </row>
    <row r="808" spans="2:15" s="103" customFormat="1" x14ac:dyDescent="0.35">
      <c r="B808" s="258"/>
      <c r="C808" s="258"/>
      <c r="D808" s="258"/>
      <c r="E808" s="258"/>
      <c r="F808" s="258"/>
      <c r="G808" s="258"/>
      <c r="H808" s="258"/>
      <c r="I808" s="258"/>
      <c r="J808" s="258"/>
      <c r="K808" s="258"/>
      <c r="L808" s="258"/>
      <c r="M808" s="258"/>
      <c r="N808" s="258"/>
      <c r="O808" s="258"/>
    </row>
    <row r="809" spans="2:15" s="103" customFormat="1" x14ac:dyDescent="0.35">
      <c r="B809" s="258"/>
      <c r="C809" s="258"/>
      <c r="D809" s="258"/>
      <c r="E809" s="258"/>
      <c r="F809" s="258"/>
      <c r="G809" s="258"/>
      <c r="H809" s="258"/>
      <c r="I809" s="258"/>
      <c r="J809" s="258"/>
      <c r="K809" s="258"/>
      <c r="L809" s="258"/>
      <c r="M809" s="258"/>
      <c r="N809" s="258"/>
      <c r="O809" s="258"/>
    </row>
    <row r="810" spans="2:15" s="103" customFormat="1" x14ac:dyDescent="0.35">
      <c r="B810" s="258"/>
      <c r="C810" s="258"/>
      <c r="D810" s="258"/>
      <c r="E810" s="258"/>
      <c r="F810" s="258"/>
      <c r="G810" s="258"/>
      <c r="H810" s="258"/>
      <c r="I810" s="258"/>
      <c r="J810" s="258"/>
      <c r="K810" s="258"/>
      <c r="L810" s="258"/>
      <c r="M810" s="258"/>
      <c r="N810" s="258"/>
      <c r="O810" s="258"/>
    </row>
    <row r="811" spans="2:15" s="103" customFormat="1" x14ac:dyDescent="0.35">
      <c r="B811" s="258"/>
      <c r="C811" s="258"/>
      <c r="D811" s="258"/>
      <c r="E811" s="258"/>
      <c r="F811" s="258"/>
      <c r="G811" s="258"/>
      <c r="H811" s="258"/>
      <c r="I811" s="258"/>
      <c r="J811" s="258"/>
      <c r="K811" s="258"/>
      <c r="L811" s="258"/>
      <c r="M811" s="258"/>
      <c r="N811" s="258"/>
      <c r="O811" s="258"/>
    </row>
    <row r="812" spans="2:15" s="103" customFormat="1" x14ac:dyDescent="0.35">
      <c r="B812" s="258"/>
      <c r="C812" s="258"/>
      <c r="D812" s="258"/>
      <c r="E812" s="258"/>
      <c r="F812" s="258"/>
      <c r="G812" s="258"/>
      <c r="H812" s="258"/>
      <c r="I812" s="258"/>
      <c r="J812" s="258"/>
      <c r="K812" s="258"/>
      <c r="L812" s="258"/>
      <c r="M812" s="258"/>
      <c r="N812" s="258"/>
      <c r="O812" s="258"/>
    </row>
    <row r="813" spans="2:15" s="103" customFormat="1" x14ac:dyDescent="0.35">
      <c r="B813" s="258"/>
      <c r="C813" s="258"/>
      <c r="D813" s="258"/>
      <c r="E813" s="258"/>
      <c r="F813" s="258"/>
      <c r="G813" s="258"/>
      <c r="H813" s="258"/>
      <c r="I813" s="258"/>
      <c r="J813" s="258"/>
      <c r="K813" s="258"/>
      <c r="L813" s="258"/>
      <c r="M813" s="258"/>
      <c r="N813" s="258"/>
      <c r="O813" s="258"/>
    </row>
    <row r="814" spans="2:15" s="103" customFormat="1" x14ac:dyDescent="0.35">
      <c r="B814" s="258"/>
      <c r="C814" s="258"/>
      <c r="D814" s="258"/>
      <c r="E814" s="258"/>
      <c r="F814" s="258"/>
      <c r="G814" s="258"/>
      <c r="H814" s="258"/>
      <c r="I814" s="258"/>
      <c r="J814" s="258"/>
      <c r="K814" s="258"/>
      <c r="L814" s="258"/>
      <c r="M814" s="258"/>
      <c r="N814" s="258"/>
      <c r="O814" s="258"/>
    </row>
    <row r="815" spans="2:15" s="103" customFormat="1" x14ac:dyDescent="0.35">
      <c r="B815" s="258"/>
      <c r="C815" s="258"/>
      <c r="D815" s="258"/>
      <c r="E815" s="258"/>
      <c r="F815" s="258"/>
      <c r="G815" s="258"/>
      <c r="H815" s="258"/>
      <c r="I815" s="258"/>
      <c r="J815" s="258"/>
      <c r="K815" s="258"/>
      <c r="L815" s="258"/>
      <c r="M815" s="258"/>
      <c r="N815" s="258"/>
      <c r="O815" s="258"/>
    </row>
    <row r="816" spans="2:15" s="103" customFormat="1" x14ac:dyDescent="0.35">
      <c r="B816" s="258"/>
      <c r="C816" s="258"/>
      <c r="D816" s="258"/>
      <c r="E816" s="258"/>
      <c r="F816" s="258"/>
      <c r="G816" s="258"/>
      <c r="H816" s="258"/>
      <c r="I816" s="258"/>
      <c r="J816" s="258"/>
      <c r="K816" s="258"/>
      <c r="L816" s="258"/>
      <c r="M816" s="258"/>
      <c r="N816" s="258"/>
      <c r="O816" s="258"/>
    </row>
    <row r="817" spans="2:15" s="103" customFormat="1" x14ac:dyDescent="0.35">
      <c r="B817" s="258"/>
      <c r="C817" s="258"/>
      <c r="D817" s="258"/>
      <c r="E817" s="258"/>
      <c r="F817" s="258"/>
      <c r="G817" s="258"/>
      <c r="H817" s="258"/>
      <c r="I817" s="258"/>
      <c r="J817" s="258"/>
      <c r="K817" s="258"/>
      <c r="L817" s="258"/>
      <c r="M817" s="258"/>
      <c r="N817" s="258"/>
      <c r="O817" s="258"/>
    </row>
    <row r="818" spans="2:15" s="103" customFormat="1" x14ac:dyDescent="0.35">
      <c r="B818" s="258"/>
      <c r="C818" s="258"/>
      <c r="D818" s="258"/>
      <c r="E818" s="258"/>
      <c r="F818" s="258"/>
      <c r="G818" s="258"/>
      <c r="H818" s="258"/>
      <c r="I818" s="258"/>
      <c r="J818" s="258"/>
      <c r="K818" s="258"/>
      <c r="L818" s="258"/>
      <c r="M818" s="258"/>
      <c r="N818" s="258"/>
      <c r="O818" s="258"/>
    </row>
    <row r="819" spans="2:15" s="103" customFormat="1" x14ac:dyDescent="0.35">
      <c r="B819" s="258"/>
      <c r="C819" s="258"/>
      <c r="D819" s="258"/>
      <c r="E819" s="258"/>
      <c r="F819" s="258"/>
      <c r="G819" s="258"/>
      <c r="H819" s="258"/>
      <c r="I819" s="258"/>
      <c r="J819" s="258"/>
      <c r="K819" s="258"/>
      <c r="L819" s="258"/>
      <c r="M819" s="258"/>
      <c r="N819" s="258"/>
      <c r="O819" s="258"/>
    </row>
    <row r="820" spans="2:15" s="103" customFormat="1" x14ac:dyDescent="0.35">
      <c r="B820" s="258"/>
      <c r="C820" s="258"/>
      <c r="D820" s="258"/>
      <c r="E820" s="258"/>
      <c r="F820" s="258"/>
      <c r="G820" s="258"/>
      <c r="H820" s="258"/>
      <c r="I820" s="258"/>
      <c r="J820" s="258"/>
      <c r="K820" s="258"/>
      <c r="L820" s="258"/>
      <c r="M820" s="258"/>
      <c r="N820" s="258"/>
      <c r="O820" s="258"/>
    </row>
    <row r="821" spans="2:15" s="103" customFormat="1" x14ac:dyDescent="0.35">
      <c r="B821" s="258"/>
      <c r="C821" s="258"/>
      <c r="D821" s="258"/>
      <c r="E821" s="258"/>
      <c r="F821" s="258"/>
      <c r="G821" s="258"/>
      <c r="H821" s="258"/>
      <c r="I821" s="258"/>
      <c r="J821" s="258"/>
      <c r="K821" s="258"/>
      <c r="L821" s="258"/>
      <c r="M821" s="258"/>
      <c r="N821" s="258"/>
      <c r="O821" s="258"/>
    </row>
    <row r="822" spans="2:15" s="103" customFormat="1" x14ac:dyDescent="0.35">
      <c r="B822" s="258"/>
      <c r="C822" s="258"/>
      <c r="D822" s="258"/>
      <c r="E822" s="258"/>
      <c r="F822" s="258"/>
      <c r="G822" s="258"/>
      <c r="H822" s="258"/>
      <c r="I822" s="258"/>
      <c r="J822" s="258"/>
      <c r="K822" s="258"/>
      <c r="L822" s="258"/>
      <c r="M822" s="258"/>
      <c r="N822" s="258"/>
      <c r="O822" s="258"/>
    </row>
    <row r="823" spans="2:15" s="103" customFormat="1" x14ac:dyDescent="0.35">
      <c r="B823" s="258"/>
      <c r="C823" s="258"/>
      <c r="D823" s="258"/>
      <c r="E823" s="258"/>
      <c r="F823" s="258"/>
      <c r="G823" s="258"/>
      <c r="H823" s="258"/>
      <c r="I823" s="258"/>
      <c r="J823" s="258"/>
      <c r="K823" s="258"/>
      <c r="L823" s="258"/>
      <c r="M823" s="258"/>
      <c r="N823" s="258"/>
      <c r="O823" s="258"/>
    </row>
    <row r="824" spans="2:15" s="103" customFormat="1" x14ac:dyDescent="0.35">
      <c r="B824" s="258"/>
      <c r="C824" s="258"/>
      <c r="D824" s="258"/>
      <c r="E824" s="258"/>
      <c r="F824" s="258"/>
      <c r="G824" s="258"/>
      <c r="H824" s="258"/>
      <c r="I824" s="258"/>
      <c r="J824" s="258"/>
      <c r="K824" s="258"/>
      <c r="L824" s="258"/>
      <c r="M824" s="258"/>
      <c r="N824" s="258"/>
      <c r="O824" s="258"/>
    </row>
    <row r="825" spans="2:15" s="103" customFormat="1" x14ac:dyDescent="0.35">
      <c r="B825" s="258"/>
      <c r="C825" s="258"/>
      <c r="D825" s="258"/>
      <c r="E825" s="258"/>
      <c r="F825" s="258"/>
      <c r="G825" s="258"/>
      <c r="H825" s="258"/>
      <c r="I825" s="258"/>
      <c r="J825" s="258"/>
      <c r="K825" s="258"/>
      <c r="L825" s="258"/>
      <c r="M825" s="258"/>
      <c r="N825" s="258"/>
      <c r="O825" s="258"/>
    </row>
    <row r="826" spans="2:15" s="103" customFormat="1" x14ac:dyDescent="0.35">
      <c r="B826" s="258"/>
      <c r="C826" s="258"/>
      <c r="D826" s="258"/>
      <c r="E826" s="258"/>
      <c r="F826" s="258"/>
      <c r="G826" s="258"/>
      <c r="H826" s="258"/>
      <c r="I826" s="258"/>
      <c r="J826" s="258"/>
      <c r="K826" s="258"/>
      <c r="L826" s="258"/>
      <c r="M826" s="258"/>
      <c r="N826" s="258"/>
      <c r="O826" s="258"/>
    </row>
    <row r="827" spans="2:15" s="103" customFormat="1" x14ac:dyDescent="0.35">
      <c r="B827" s="258"/>
      <c r="C827" s="258"/>
      <c r="D827" s="258"/>
      <c r="E827" s="258"/>
      <c r="F827" s="258"/>
      <c r="G827" s="258"/>
      <c r="H827" s="258"/>
      <c r="I827" s="258"/>
      <c r="J827" s="258"/>
      <c r="K827" s="258"/>
      <c r="L827" s="258"/>
      <c r="M827" s="258"/>
      <c r="N827" s="258"/>
      <c r="O827" s="258"/>
    </row>
    <row r="828" spans="2:15" s="103" customFormat="1" x14ac:dyDescent="0.35">
      <c r="B828" s="258"/>
      <c r="C828" s="258"/>
      <c r="D828" s="258"/>
      <c r="E828" s="258"/>
      <c r="F828" s="258"/>
      <c r="G828" s="258"/>
      <c r="H828" s="258"/>
      <c r="I828" s="258"/>
      <c r="J828" s="258"/>
      <c r="K828" s="258"/>
      <c r="L828" s="258"/>
      <c r="M828" s="258"/>
      <c r="N828" s="258"/>
      <c r="O828" s="258"/>
    </row>
    <row r="829" spans="2:15" s="103" customFormat="1" x14ac:dyDescent="0.35">
      <c r="B829" s="258"/>
      <c r="C829" s="258"/>
      <c r="D829" s="258"/>
      <c r="E829" s="258"/>
      <c r="F829" s="258"/>
      <c r="G829" s="258"/>
      <c r="H829" s="258"/>
      <c r="I829" s="258"/>
      <c r="J829" s="258"/>
      <c r="K829" s="258"/>
      <c r="L829" s="258"/>
      <c r="M829" s="258"/>
      <c r="N829" s="258"/>
      <c r="O829" s="258"/>
    </row>
    <row r="830" spans="2:15" s="103" customFormat="1" x14ac:dyDescent="0.35">
      <c r="B830" s="258"/>
      <c r="C830" s="258"/>
      <c r="D830" s="258"/>
      <c r="E830" s="258"/>
      <c r="F830" s="258"/>
      <c r="G830" s="258"/>
      <c r="H830" s="258"/>
      <c r="I830" s="258"/>
      <c r="J830" s="258"/>
      <c r="K830" s="258"/>
      <c r="L830" s="258"/>
      <c r="M830" s="258"/>
      <c r="N830" s="258"/>
      <c r="O830" s="258"/>
    </row>
    <row r="831" spans="2:15" s="103" customFormat="1" x14ac:dyDescent="0.35">
      <c r="B831" s="258"/>
      <c r="C831" s="258"/>
      <c r="D831" s="258"/>
      <c r="E831" s="258"/>
      <c r="F831" s="258"/>
      <c r="G831" s="258"/>
      <c r="H831" s="258"/>
      <c r="I831" s="258"/>
      <c r="J831" s="258"/>
      <c r="K831" s="258"/>
      <c r="L831" s="258"/>
      <c r="M831" s="258"/>
      <c r="N831" s="258"/>
      <c r="O831" s="258"/>
    </row>
    <row r="832" spans="2:15" s="103" customFormat="1" x14ac:dyDescent="0.35">
      <c r="B832" s="258"/>
      <c r="C832" s="258"/>
      <c r="D832" s="258"/>
      <c r="E832" s="258"/>
      <c r="F832" s="258"/>
      <c r="G832" s="258"/>
      <c r="H832" s="258"/>
      <c r="I832" s="258"/>
      <c r="J832" s="258"/>
      <c r="K832" s="258"/>
      <c r="L832" s="258"/>
      <c r="M832" s="258"/>
      <c r="N832" s="258"/>
      <c r="O832" s="258"/>
    </row>
    <row r="833" spans="2:15" s="103" customFormat="1" x14ac:dyDescent="0.35">
      <c r="B833" s="258"/>
      <c r="C833" s="258"/>
      <c r="D833" s="258"/>
      <c r="E833" s="258"/>
      <c r="F833" s="258"/>
      <c r="G833" s="258"/>
      <c r="H833" s="258"/>
      <c r="I833" s="258"/>
      <c r="J833" s="258"/>
      <c r="K833" s="258"/>
      <c r="L833" s="258"/>
      <c r="M833" s="258"/>
      <c r="N833" s="258"/>
      <c r="O833" s="258"/>
    </row>
    <row r="834" spans="2:15" s="103" customFormat="1" x14ac:dyDescent="0.35">
      <c r="B834" s="258"/>
      <c r="C834" s="258"/>
      <c r="D834" s="258"/>
      <c r="E834" s="258"/>
      <c r="F834" s="258"/>
      <c r="G834" s="258"/>
      <c r="H834" s="258"/>
      <c r="I834" s="258"/>
      <c r="J834" s="258"/>
      <c r="K834" s="258"/>
      <c r="L834" s="258"/>
      <c r="M834" s="258"/>
      <c r="N834" s="258"/>
      <c r="O834" s="258"/>
    </row>
    <row r="835" spans="2:15" s="103" customFormat="1" x14ac:dyDescent="0.35">
      <c r="B835" s="258"/>
      <c r="C835" s="258"/>
      <c r="D835" s="258"/>
      <c r="E835" s="258"/>
      <c r="F835" s="258"/>
      <c r="G835" s="258"/>
      <c r="H835" s="258"/>
      <c r="I835" s="258"/>
      <c r="J835" s="258"/>
      <c r="K835" s="258"/>
      <c r="L835" s="258"/>
      <c r="M835" s="258"/>
      <c r="N835" s="258"/>
      <c r="O835" s="258"/>
    </row>
    <row r="836" spans="2:15" s="103" customFormat="1" x14ac:dyDescent="0.35">
      <c r="B836" s="258"/>
      <c r="C836" s="258"/>
      <c r="D836" s="258"/>
      <c r="E836" s="258"/>
      <c r="F836" s="258"/>
      <c r="G836" s="258"/>
      <c r="H836" s="258"/>
      <c r="I836" s="258"/>
      <c r="J836" s="258"/>
      <c r="K836" s="258"/>
      <c r="L836" s="258"/>
      <c r="M836" s="258"/>
      <c r="N836" s="258"/>
      <c r="O836" s="258"/>
    </row>
    <row r="837" spans="2:15" s="103" customFormat="1" x14ac:dyDescent="0.35">
      <c r="B837" s="258"/>
      <c r="C837" s="258"/>
      <c r="D837" s="258"/>
      <c r="E837" s="258"/>
      <c r="F837" s="258"/>
      <c r="G837" s="258"/>
      <c r="H837" s="258"/>
      <c r="I837" s="258"/>
      <c r="J837" s="258"/>
      <c r="K837" s="258"/>
      <c r="L837" s="258"/>
      <c r="M837" s="258"/>
      <c r="N837" s="258"/>
      <c r="O837" s="258"/>
    </row>
    <row r="838" spans="2:15" s="103" customFormat="1" x14ac:dyDescent="0.35">
      <c r="B838" s="258"/>
      <c r="C838" s="258"/>
      <c r="D838" s="258"/>
      <c r="E838" s="258"/>
      <c r="F838" s="258"/>
      <c r="G838" s="258"/>
      <c r="H838" s="258"/>
      <c r="I838" s="258"/>
      <c r="J838" s="258"/>
      <c r="K838" s="258"/>
      <c r="L838" s="258"/>
      <c r="M838" s="258"/>
      <c r="N838" s="258"/>
      <c r="O838" s="258"/>
    </row>
    <row r="839" spans="2:15" s="103" customFormat="1" x14ac:dyDescent="0.35">
      <c r="B839" s="258"/>
      <c r="C839" s="258"/>
      <c r="D839" s="258"/>
      <c r="E839" s="258"/>
      <c r="F839" s="258"/>
      <c r="G839" s="258"/>
      <c r="H839" s="258"/>
      <c r="I839" s="258"/>
      <c r="J839" s="258"/>
      <c r="K839" s="258"/>
      <c r="L839" s="258"/>
      <c r="M839" s="258"/>
      <c r="N839" s="258"/>
      <c r="O839" s="258"/>
    </row>
    <row r="840" spans="2:15" s="103" customFormat="1" x14ac:dyDescent="0.35">
      <c r="B840" s="258"/>
      <c r="C840" s="258"/>
      <c r="D840" s="258"/>
      <c r="E840" s="258"/>
      <c r="F840" s="258"/>
      <c r="G840" s="258"/>
      <c r="H840" s="258"/>
      <c r="I840" s="258"/>
      <c r="J840" s="258"/>
      <c r="K840" s="258"/>
      <c r="L840" s="258"/>
      <c r="M840" s="258"/>
      <c r="N840" s="258"/>
      <c r="O840" s="258"/>
    </row>
    <row r="841" spans="2:15" s="103" customFormat="1" x14ac:dyDescent="0.35">
      <c r="B841" s="258"/>
      <c r="C841" s="258"/>
      <c r="D841" s="258"/>
      <c r="E841" s="258"/>
      <c r="F841" s="258"/>
      <c r="G841" s="258"/>
      <c r="H841" s="258"/>
      <c r="I841" s="258"/>
      <c r="J841" s="258"/>
      <c r="K841" s="258"/>
      <c r="L841" s="258"/>
      <c r="M841" s="258"/>
      <c r="N841" s="258"/>
      <c r="O841" s="258"/>
    </row>
    <row r="842" spans="2:15" s="103" customFormat="1" x14ac:dyDescent="0.35">
      <c r="B842" s="258"/>
      <c r="C842" s="258"/>
      <c r="D842" s="258"/>
      <c r="E842" s="258"/>
      <c r="F842" s="258"/>
      <c r="G842" s="258"/>
      <c r="H842" s="258"/>
      <c r="I842" s="258"/>
      <c r="J842" s="258"/>
      <c r="K842" s="258"/>
      <c r="L842" s="258"/>
      <c r="M842" s="258"/>
      <c r="N842" s="258"/>
      <c r="O842" s="258"/>
    </row>
    <row r="843" spans="2:15" s="103" customFormat="1" x14ac:dyDescent="0.35">
      <c r="B843" s="258"/>
      <c r="C843" s="258"/>
      <c r="D843" s="258"/>
      <c r="E843" s="258"/>
      <c r="F843" s="258"/>
      <c r="G843" s="258"/>
      <c r="H843" s="258"/>
      <c r="I843" s="258"/>
      <c r="J843" s="258"/>
      <c r="K843" s="258"/>
      <c r="L843" s="258"/>
      <c r="M843" s="258"/>
      <c r="N843" s="258"/>
      <c r="O843" s="258"/>
    </row>
    <row r="844" spans="2:15" s="103" customFormat="1" x14ac:dyDescent="0.35">
      <c r="B844" s="258"/>
      <c r="C844" s="258"/>
      <c r="D844" s="258"/>
      <c r="E844" s="258"/>
      <c r="F844" s="258"/>
      <c r="G844" s="258"/>
      <c r="H844" s="258"/>
      <c r="I844" s="258"/>
      <c r="J844" s="258"/>
      <c r="K844" s="258"/>
      <c r="L844" s="258"/>
      <c r="M844" s="258"/>
      <c r="N844" s="258"/>
      <c r="O844" s="258"/>
    </row>
    <row r="845" spans="2:15" s="103" customFormat="1" x14ac:dyDescent="0.35">
      <c r="B845" s="258"/>
      <c r="C845" s="258"/>
      <c r="D845" s="258"/>
      <c r="E845" s="258"/>
      <c r="F845" s="258"/>
      <c r="G845" s="258"/>
      <c r="H845" s="258"/>
      <c r="I845" s="258"/>
      <c r="J845" s="258"/>
      <c r="K845" s="258"/>
      <c r="L845" s="258"/>
      <c r="M845" s="258"/>
      <c r="N845" s="258"/>
      <c r="O845" s="258"/>
    </row>
    <row r="846" spans="2:15" s="103" customFormat="1" x14ac:dyDescent="0.35">
      <c r="B846" s="258"/>
      <c r="C846" s="258"/>
      <c r="D846" s="258"/>
      <c r="E846" s="258"/>
      <c r="F846" s="258"/>
      <c r="G846" s="258"/>
      <c r="H846" s="258"/>
      <c r="I846" s="258"/>
      <c r="J846" s="258"/>
      <c r="K846" s="258"/>
      <c r="L846" s="258"/>
      <c r="M846" s="258"/>
      <c r="N846" s="258"/>
      <c r="O846" s="258"/>
    </row>
    <row r="847" spans="2:15" s="103" customFormat="1" x14ac:dyDescent="0.35">
      <c r="B847" s="258"/>
      <c r="C847" s="258"/>
      <c r="D847" s="258"/>
      <c r="E847" s="258"/>
      <c r="F847" s="258"/>
      <c r="G847" s="258"/>
      <c r="H847" s="258"/>
      <c r="I847" s="258"/>
      <c r="J847" s="258"/>
      <c r="K847" s="258"/>
      <c r="L847" s="258"/>
      <c r="M847" s="258"/>
      <c r="N847" s="258"/>
      <c r="O847" s="258"/>
    </row>
    <row r="848" spans="2:15" s="103" customFormat="1" x14ac:dyDescent="0.35">
      <c r="B848" s="258"/>
      <c r="C848" s="258"/>
      <c r="D848" s="258"/>
      <c r="E848" s="258"/>
      <c r="F848" s="258"/>
      <c r="G848" s="258"/>
      <c r="H848" s="258"/>
      <c r="I848" s="258"/>
      <c r="J848" s="258"/>
      <c r="K848" s="258"/>
      <c r="L848" s="258"/>
      <c r="M848" s="258"/>
      <c r="N848" s="258"/>
      <c r="O848" s="258"/>
    </row>
    <row r="849" spans="2:15" s="103" customFormat="1" x14ac:dyDescent="0.35">
      <c r="B849" s="258"/>
      <c r="C849" s="258"/>
      <c r="D849" s="258"/>
      <c r="E849" s="258"/>
      <c r="F849" s="258"/>
      <c r="G849" s="258"/>
      <c r="H849" s="258"/>
      <c r="I849" s="258"/>
      <c r="J849" s="258"/>
      <c r="K849" s="258"/>
      <c r="L849" s="258"/>
      <c r="M849" s="258"/>
      <c r="N849" s="258"/>
      <c r="O849" s="258"/>
    </row>
    <row r="850" spans="2:15" s="103" customFormat="1" x14ac:dyDescent="0.35">
      <c r="B850" s="258"/>
      <c r="C850" s="258"/>
      <c r="D850" s="258"/>
      <c r="E850" s="258"/>
      <c r="F850" s="258"/>
      <c r="G850" s="258"/>
      <c r="H850" s="258"/>
      <c r="I850" s="258"/>
      <c r="J850" s="258"/>
      <c r="K850" s="258"/>
      <c r="L850" s="258"/>
      <c r="M850" s="258"/>
      <c r="N850" s="258"/>
      <c r="O850" s="258"/>
    </row>
    <row r="851" spans="2:15" s="103" customFormat="1" x14ac:dyDescent="0.35">
      <c r="B851" s="258"/>
      <c r="C851" s="258"/>
      <c r="D851" s="258"/>
      <c r="E851" s="258"/>
      <c r="F851" s="258"/>
      <c r="G851" s="258"/>
      <c r="H851" s="258"/>
      <c r="I851" s="258"/>
      <c r="J851" s="258"/>
      <c r="K851" s="258"/>
      <c r="L851" s="258"/>
      <c r="M851" s="258"/>
      <c r="N851" s="258"/>
      <c r="O851" s="258"/>
    </row>
    <row r="852" spans="2:15" s="103" customFormat="1" x14ac:dyDescent="0.35">
      <c r="B852" s="258"/>
      <c r="C852" s="258"/>
      <c r="D852" s="258"/>
      <c r="E852" s="258"/>
      <c r="F852" s="258"/>
      <c r="G852" s="258"/>
      <c r="H852" s="258"/>
      <c r="I852" s="258"/>
      <c r="J852" s="258"/>
      <c r="K852" s="258"/>
      <c r="L852" s="258"/>
      <c r="M852" s="258"/>
      <c r="N852" s="258"/>
      <c r="O852" s="258"/>
    </row>
    <row r="853" spans="2:15" s="103" customFormat="1" x14ac:dyDescent="0.35">
      <c r="B853" s="258"/>
      <c r="C853" s="258"/>
      <c r="D853" s="258"/>
      <c r="E853" s="258"/>
      <c r="F853" s="258"/>
      <c r="G853" s="258"/>
      <c r="H853" s="258"/>
      <c r="I853" s="258"/>
      <c r="J853" s="258"/>
      <c r="K853" s="258"/>
      <c r="L853" s="258"/>
      <c r="M853" s="258"/>
      <c r="N853" s="258"/>
      <c r="O853" s="258"/>
    </row>
    <row r="854" spans="2:15" s="103" customFormat="1" x14ac:dyDescent="0.35">
      <c r="B854" s="258"/>
      <c r="C854" s="258"/>
      <c r="D854" s="258"/>
      <c r="E854" s="258"/>
      <c r="F854" s="258"/>
      <c r="G854" s="258"/>
      <c r="H854" s="258"/>
      <c r="I854" s="258"/>
      <c r="J854" s="258"/>
      <c r="K854" s="258"/>
      <c r="L854" s="258"/>
      <c r="M854" s="258"/>
      <c r="N854" s="258"/>
      <c r="O854" s="258"/>
    </row>
    <row r="855" spans="2:15" s="103" customFormat="1" x14ac:dyDescent="0.35">
      <c r="B855" s="258"/>
      <c r="C855" s="258"/>
      <c r="D855" s="258"/>
      <c r="E855" s="258"/>
      <c r="F855" s="258"/>
      <c r="G855" s="258"/>
      <c r="H855" s="258"/>
      <c r="I855" s="258"/>
      <c r="J855" s="258"/>
      <c r="K855" s="258"/>
      <c r="L855" s="258"/>
      <c r="M855" s="258"/>
      <c r="N855" s="258"/>
      <c r="O855" s="258"/>
    </row>
    <row r="856" spans="2:15" s="103" customFormat="1" x14ac:dyDescent="0.35">
      <c r="B856" s="258"/>
      <c r="C856" s="258"/>
      <c r="D856" s="258"/>
      <c r="E856" s="258"/>
      <c r="F856" s="258"/>
      <c r="G856" s="258"/>
      <c r="H856" s="258"/>
      <c r="I856" s="258"/>
      <c r="J856" s="258"/>
      <c r="K856" s="258"/>
      <c r="L856" s="258"/>
      <c r="M856" s="258"/>
      <c r="N856" s="258"/>
      <c r="O856" s="258"/>
    </row>
    <row r="857" spans="2:15" s="103" customFormat="1" x14ac:dyDescent="0.35">
      <c r="B857" s="258"/>
      <c r="C857" s="258"/>
      <c r="D857" s="258"/>
      <c r="E857" s="258"/>
      <c r="F857" s="258"/>
      <c r="G857" s="258"/>
      <c r="H857" s="258"/>
      <c r="I857" s="258"/>
      <c r="J857" s="258"/>
      <c r="K857" s="258"/>
      <c r="L857" s="258"/>
      <c r="M857" s="258"/>
      <c r="N857" s="258"/>
      <c r="O857" s="258"/>
    </row>
    <row r="858" spans="2:15" s="103" customFormat="1" x14ac:dyDescent="0.35">
      <c r="B858" s="258"/>
      <c r="C858" s="258"/>
      <c r="D858" s="258"/>
      <c r="E858" s="258"/>
      <c r="F858" s="258"/>
      <c r="G858" s="258"/>
      <c r="H858" s="258"/>
      <c r="I858" s="258"/>
      <c r="J858" s="258"/>
      <c r="K858" s="258"/>
      <c r="L858" s="258"/>
      <c r="M858" s="258"/>
      <c r="N858" s="258"/>
      <c r="O858" s="258"/>
    </row>
    <row r="859" spans="2:15" s="103" customFormat="1" x14ac:dyDescent="0.35">
      <c r="B859" s="258"/>
      <c r="C859" s="258"/>
      <c r="D859" s="258"/>
      <c r="E859" s="258"/>
      <c r="F859" s="258"/>
      <c r="G859" s="258"/>
      <c r="H859" s="258"/>
      <c r="I859" s="258"/>
      <c r="J859" s="258"/>
      <c r="K859" s="258"/>
      <c r="L859" s="258"/>
      <c r="M859" s="258"/>
      <c r="N859" s="258"/>
      <c r="O859" s="258"/>
    </row>
    <row r="860" spans="2:15" s="103" customFormat="1" x14ac:dyDescent="0.35">
      <c r="B860" s="258"/>
      <c r="C860" s="258"/>
      <c r="D860" s="258"/>
      <c r="E860" s="258"/>
      <c r="F860" s="258"/>
      <c r="G860" s="258"/>
      <c r="H860" s="258"/>
      <c r="I860" s="258"/>
      <c r="J860" s="258"/>
      <c r="K860" s="258"/>
      <c r="L860" s="258"/>
      <c r="M860" s="258"/>
      <c r="N860" s="258"/>
      <c r="O860" s="258"/>
    </row>
    <row r="861" spans="2:15" s="103" customFormat="1" x14ac:dyDescent="0.35">
      <c r="B861" s="258"/>
      <c r="C861" s="258"/>
      <c r="D861" s="258"/>
      <c r="E861" s="258"/>
      <c r="F861" s="258"/>
      <c r="G861" s="258"/>
      <c r="H861" s="258"/>
      <c r="I861" s="258"/>
      <c r="J861" s="258"/>
      <c r="K861" s="258"/>
      <c r="L861" s="258"/>
      <c r="M861" s="258"/>
      <c r="N861" s="258"/>
      <c r="O861" s="258"/>
    </row>
    <row r="862" spans="2:15" s="103" customFormat="1" x14ac:dyDescent="0.35">
      <c r="B862" s="258"/>
      <c r="C862" s="258"/>
      <c r="D862" s="258"/>
      <c r="E862" s="258"/>
      <c r="F862" s="258"/>
      <c r="G862" s="258"/>
      <c r="H862" s="258"/>
      <c r="I862" s="258"/>
      <c r="J862" s="258"/>
      <c r="K862" s="258"/>
      <c r="L862" s="258"/>
      <c r="M862" s="258"/>
      <c r="N862" s="258"/>
      <c r="O862" s="258"/>
    </row>
    <row r="863" spans="2:15" s="103" customFormat="1" x14ac:dyDescent="0.35">
      <c r="B863" s="258"/>
      <c r="C863" s="258"/>
      <c r="D863" s="258"/>
      <c r="E863" s="258"/>
      <c r="F863" s="258"/>
      <c r="G863" s="258"/>
      <c r="H863" s="258"/>
      <c r="I863" s="258"/>
      <c r="J863" s="258"/>
      <c r="K863" s="258"/>
      <c r="L863" s="258"/>
      <c r="M863" s="258"/>
      <c r="N863" s="258"/>
      <c r="O863" s="258"/>
    </row>
    <row r="864" spans="2:15" s="103" customFormat="1" x14ac:dyDescent="0.35">
      <c r="B864" s="258"/>
      <c r="C864" s="258"/>
      <c r="D864" s="258"/>
      <c r="E864" s="258"/>
      <c r="F864" s="258"/>
      <c r="G864" s="258"/>
      <c r="H864" s="258"/>
      <c r="I864" s="258"/>
      <c r="J864" s="258"/>
      <c r="K864" s="258"/>
      <c r="L864" s="258"/>
      <c r="M864" s="258"/>
      <c r="N864" s="258"/>
      <c r="O864" s="258"/>
    </row>
    <row r="865" spans="2:15" s="103" customFormat="1" x14ac:dyDescent="0.35">
      <c r="B865" s="258"/>
      <c r="C865" s="258"/>
      <c r="D865" s="258"/>
      <c r="E865" s="258"/>
      <c r="F865" s="258"/>
      <c r="G865" s="258"/>
      <c r="H865" s="258"/>
      <c r="I865" s="258"/>
      <c r="J865" s="258"/>
      <c r="K865" s="258"/>
      <c r="L865" s="258"/>
      <c r="M865" s="258"/>
      <c r="N865" s="258"/>
      <c r="O865" s="258"/>
    </row>
    <row r="866" spans="2:15" s="103" customFormat="1" x14ac:dyDescent="0.35">
      <c r="B866" s="258"/>
      <c r="C866" s="258"/>
      <c r="D866" s="258"/>
      <c r="E866" s="258"/>
      <c r="F866" s="258"/>
      <c r="G866" s="258"/>
      <c r="H866" s="258"/>
      <c r="I866" s="258"/>
      <c r="J866" s="258"/>
      <c r="K866" s="258"/>
      <c r="L866" s="258"/>
      <c r="M866" s="258"/>
      <c r="N866" s="258"/>
      <c r="O866" s="258"/>
    </row>
    <row r="867" spans="2:15" s="103" customFormat="1" x14ac:dyDescent="0.35">
      <c r="B867" s="258"/>
      <c r="C867" s="258"/>
      <c r="D867" s="258"/>
      <c r="E867" s="258"/>
      <c r="F867" s="258"/>
      <c r="G867" s="258"/>
      <c r="H867" s="258"/>
      <c r="I867" s="258"/>
      <c r="J867" s="258"/>
      <c r="K867" s="258"/>
      <c r="L867" s="258"/>
      <c r="M867" s="258"/>
      <c r="N867" s="258"/>
      <c r="O867" s="258"/>
    </row>
    <row r="868" spans="2:15" s="103" customFormat="1" x14ac:dyDescent="0.35">
      <c r="B868" s="258"/>
      <c r="C868" s="258"/>
      <c r="D868" s="258"/>
      <c r="E868" s="258"/>
      <c r="F868" s="258"/>
      <c r="G868" s="258"/>
      <c r="H868" s="258"/>
      <c r="I868" s="258"/>
      <c r="J868" s="258"/>
      <c r="K868" s="258"/>
      <c r="L868" s="258"/>
      <c r="M868" s="258"/>
      <c r="N868" s="258"/>
      <c r="O868" s="258"/>
    </row>
    <row r="869" spans="2:15" s="103" customFormat="1" x14ac:dyDescent="0.35">
      <c r="B869" s="258"/>
      <c r="C869" s="258"/>
      <c r="D869" s="258"/>
      <c r="E869" s="258"/>
      <c r="F869" s="258"/>
      <c r="G869" s="258"/>
      <c r="H869" s="258"/>
      <c r="I869" s="258"/>
      <c r="J869" s="258"/>
      <c r="K869" s="258"/>
      <c r="L869" s="258"/>
      <c r="M869" s="258"/>
      <c r="N869" s="258"/>
      <c r="O869" s="258"/>
    </row>
    <row r="870" spans="2:15" s="103" customFormat="1" x14ac:dyDescent="0.35">
      <c r="B870" s="258"/>
      <c r="C870" s="258"/>
      <c r="D870" s="258"/>
      <c r="E870" s="258"/>
      <c r="F870" s="258"/>
      <c r="G870" s="258"/>
      <c r="H870" s="258"/>
      <c r="I870" s="258"/>
      <c r="J870" s="258"/>
      <c r="K870" s="258"/>
      <c r="L870" s="258"/>
      <c r="M870" s="258"/>
      <c r="N870" s="258"/>
      <c r="O870" s="258"/>
    </row>
    <row r="871" spans="2:15" s="103" customFormat="1" x14ac:dyDescent="0.35">
      <c r="B871" s="258"/>
      <c r="C871" s="258"/>
      <c r="D871" s="258"/>
      <c r="E871" s="258"/>
      <c r="F871" s="258"/>
      <c r="G871" s="258"/>
      <c r="H871" s="258"/>
      <c r="I871" s="258"/>
      <c r="J871" s="258"/>
      <c r="K871" s="258"/>
      <c r="L871" s="258"/>
      <c r="M871" s="258"/>
      <c r="N871" s="258"/>
      <c r="O871" s="258"/>
    </row>
    <row r="872" spans="2:15" s="103" customFormat="1" x14ac:dyDescent="0.35">
      <c r="B872" s="258"/>
      <c r="C872" s="258"/>
      <c r="D872" s="258"/>
      <c r="E872" s="258"/>
      <c r="F872" s="258"/>
      <c r="G872" s="258"/>
      <c r="H872" s="258"/>
      <c r="I872" s="258"/>
      <c r="J872" s="258"/>
      <c r="K872" s="258"/>
      <c r="L872" s="258"/>
      <c r="M872" s="258"/>
      <c r="N872" s="258"/>
      <c r="O872" s="258"/>
    </row>
    <row r="873" spans="2:15" s="103" customFormat="1" x14ac:dyDescent="0.35">
      <c r="B873" s="258"/>
      <c r="C873" s="258"/>
      <c r="D873" s="258"/>
      <c r="E873" s="258"/>
      <c r="F873" s="258"/>
      <c r="G873" s="258"/>
      <c r="H873" s="258"/>
      <c r="I873" s="258"/>
      <c r="J873" s="258"/>
      <c r="K873" s="258"/>
      <c r="L873" s="258"/>
      <c r="M873" s="258"/>
      <c r="N873" s="258"/>
      <c r="O873" s="258"/>
    </row>
    <row r="874" spans="2:15" s="103" customFormat="1" x14ac:dyDescent="0.35">
      <c r="B874" s="258"/>
      <c r="C874" s="258"/>
      <c r="D874" s="258"/>
      <c r="E874" s="258"/>
      <c r="F874" s="258"/>
      <c r="G874" s="258"/>
      <c r="H874" s="258"/>
      <c r="I874" s="258"/>
      <c r="J874" s="258"/>
      <c r="K874" s="258"/>
      <c r="L874" s="258"/>
      <c r="M874" s="258"/>
      <c r="N874" s="258"/>
      <c r="O874" s="258"/>
    </row>
    <row r="875" spans="2:15" s="103" customFormat="1" x14ac:dyDescent="0.35">
      <c r="B875" s="258"/>
      <c r="C875" s="258"/>
      <c r="D875" s="258"/>
      <c r="E875" s="258"/>
      <c r="F875" s="258"/>
      <c r="G875" s="258"/>
      <c r="H875" s="258"/>
      <c r="I875" s="258"/>
      <c r="J875" s="258"/>
      <c r="K875" s="258"/>
      <c r="L875" s="258"/>
      <c r="M875" s="258"/>
      <c r="N875" s="258"/>
      <c r="O875" s="258"/>
    </row>
    <row r="876" spans="2:15" s="103" customFormat="1" x14ac:dyDescent="0.35">
      <c r="B876" s="258"/>
      <c r="C876" s="258"/>
      <c r="D876" s="258"/>
      <c r="E876" s="258"/>
      <c r="F876" s="258"/>
      <c r="G876" s="258"/>
      <c r="H876" s="258"/>
      <c r="I876" s="258"/>
      <c r="J876" s="258"/>
      <c r="K876" s="258"/>
      <c r="L876" s="258"/>
      <c r="M876" s="258"/>
      <c r="N876" s="258"/>
      <c r="O876" s="258"/>
    </row>
    <row r="877" spans="2:15" s="103" customFormat="1" x14ac:dyDescent="0.35">
      <c r="B877" s="258"/>
      <c r="C877" s="258"/>
      <c r="D877" s="258"/>
      <c r="E877" s="258"/>
      <c r="F877" s="258"/>
      <c r="G877" s="258"/>
      <c r="H877" s="258"/>
      <c r="I877" s="258"/>
      <c r="J877" s="258"/>
      <c r="K877" s="258"/>
      <c r="L877" s="258"/>
      <c r="M877" s="258"/>
      <c r="N877" s="258"/>
      <c r="O877" s="258"/>
    </row>
    <row r="878" spans="2:15" s="103" customFormat="1" x14ac:dyDescent="0.35">
      <c r="B878" s="258"/>
      <c r="C878" s="258"/>
      <c r="D878" s="258"/>
      <c r="E878" s="258"/>
      <c r="F878" s="258"/>
      <c r="G878" s="258"/>
      <c r="H878" s="258"/>
      <c r="I878" s="258"/>
      <c r="J878" s="258"/>
      <c r="K878" s="258"/>
      <c r="L878" s="258"/>
      <c r="M878" s="258"/>
      <c r="N878" s="258"/>
      <c r="O878" s="258"/>
    </row>
    <row r="879" spans="2:15" s="103" customFormat="1" x14ac:dyDescent="0.35">
      <c r="B879" s="258"/>
      <c r="C879" s="258"/>
      <c r="D879" s="258"/>
      <c r="E879" s="258"/>
      <c r="F879" s="258"/>
      <c r="G879" s="258"/>
      <c r="H879" s="258"/>
      <c r="I879" s="258"/>
      <c r="J879" s="258"/>
      <c r="K879" s="258"/>
      <c r="L879" s="258"/>
      <c r="M879" s="258"/>
      <c r="N879" s="258"/>
      <c r="O879" s="258"/>
    </row>
    <row r="880" spans="2:15" s="103" customFormat="1" x14ac:dyDescent="0.35">
      <c r="B880" s="258"/>
      <c r="C880" s="258"/>
      <c r="D880" s="258"/>
      <c r="E880" s="258"/>
      <c r="F880" s="258"/>
      <c r="G880" s="258"/>
      <c r="H880" s="258"/>
      <c r="I880" s="258"/>
      <c r="J880" s="258"/>
      <c r="K880" s="258"/>
      <c r="L880" s="258"/>
      <c r="M880" s="258"/>
      <c r="N880" s="258"/>
      <c r="O880" s="258"/>
    </row>
    <row r="881" spans="2:15" s="103" customFormat="1" x14ac:dyDescent="0.35">
      <c r="B881" s="258"/>
      <c r="C881" s="258"/>
      <c r="D881" s="258"/>
      <c r="E881" s="258"/>
      <c r="F881" s="258"/>
      <c r="G881" s="258"/>
      <c r="H881" s="258"/>
      <c r="I881" s="258"/>
      <c r="J881" s="258"/>
      <c r="K881" s="258"/>
      <c r="L881" s="258"/>
      <c r="M881" s="258"/>
      <c r="N881" s="258"/>
      <c r="O881" s="258"/>
    </row>
    <row r="882" spans="2:15" s="103" customFormat="1" x14ac:dyDescent="0.35">
      <c r="B882" s="258"/>
      <c r="C882" s="258"/>
      <c r="D882" s="258"/>
      <c r="E882" s="258"/>
      <c r="F882" s="258"/>
      <c r="G882" s="258"/>
      <c r="H882" s="258"/>
      <c r="I882" s="258"/>
      <c r="J882" s="258"/>
      <c r="K882" s="258"/>
      <c r="L882" s="258"/>
      <c r="M882" s="258"/>
      <c r="N882" s="258"/>
      <c r="O882" s="258"/>
    </row>
    <row r="883" spans="2:15" s="103" customFormat="1" x14ac:dyDescent="0.35">
      <c r="B883" s="258"/>
      <c r="C883" s="258"/>
      <c r="D883" s="258"/>
      <c r="E883" s="258"/>
      <c r="F883" s="258"/>
      <c r="G883" s="258"/>
      <c r="H883" s="258"/>
      <c r="I883" s="258"/>
      <c r="J883" s="258"/>
      <c r="K883" s="258"/>
      <c r="L883" s="258"/>
      <c r="M883" s="258"/>
      <c r="N883" s="258"/>
      <c r="O883" s="258"/>
    </row>
    <row r="884" spans="2:15" s="103" customFormat="1" x14ac:dyDescent="0.35">
      <c r="B884" s="258"/>
      <c r="C884" s="258"/>
      <c r="D884" s="258"/>
      <c r="E884" s="258"/>
      <c r="F884" s="258"/>
      <c r="G884" s="258"/>
      <c r="H884" s="258"/>
      <c r="I884" s="258"/>
      <c r="J884" s="258"/>
      <c r="K884" s="258"/>
      <c r="L884" s="258"/>
      <c r="M884" s="258"/>
      <c r="N884" s="258"/>
      <c r="O884" s="258"/>
    </row>
    <row r="885" spans="2:15" s="103" customFormat="1" x14ac:dyDescent="0.35">
      <c r="B885" s="258"/>
      <c r="C885" s="258"/>
      <c r="D885" s="258"/>
      <c r="E885" s="258"/>
      <c r="F885" s="258"/>
      <c r="G885" s="258"/>
      <c r="H885" s="258"/>
      <c r="I885" s="258"/>
      <c r="J885" s="258"/>
      <c r="K885" s="258"/>
      <c r="L885" s="258"/>
      <c r="M885" s="258"/>
      <c r="N885" s="258"/>
      <c r="O885" s="258"/>
    </row>
    <row r="886" spans="2:15" s="103" customFormat="1" x14ac:dyDescent="0.35">
      <c r="B886" s="258"/>
      <c r="C886" s="258"/>
      <c r="D886" s="258"/>
      <c r="E886" s="258"/>
      <c r="F886" s="258"/>
      <c r="G886" s="258"/>
      <c r="H886" s="258"/>
      <c r="I886" s="258"/>
      <c r="J886" s="258"/>
      <c r="K886" s="258"/>
      <c r="L886" s="258"/>
      <c r="M886" s="258"/>
      <c r="N886" s="258"/>
      <c r="O886" s="258"/>
    </row>
    <row r="887" spans="2:15" s="103" customFormat="1" x14ac:dyDescent="0.35">
      <c r="B887" s="258"/>
      <c r="C887" s="258"/>
      <c r="D887" s="258"/>
      <c r="E887" s="258"/>
      <c r="F887" s="258"/>
      <c r="G887" s="258"/>
      <c r="H887" s="258"/>
      <c r="I887" s="258"/>
      <c r="J887" s="258"/>
      <c r="K887" s="258"/>
      <c r="L887" s="258"/>
      <c r="M887" s="258"/>
      <c r="N887" s="258"/>
      <c r="O887" s="258"/>
    </row>
    <row r="888" spans="2:15" s="103" customFormat="1" x14ac:dyDescent="0.35">
      <c r="B888" s="258"/>
      <c r="C888" s="258"/>
      <c r="D888" s="258"/>
      <c r="E888" s="258"/>
      <c r="F888" s="258"/>
      <c r="G888" s="258"/>
      <c r="H888" s="258"/>
      <c r="I888" s="258"/>
      <c r="J888" s="258"/>
      <c r="K888" s="258"/>
      <c r="L888" s="258"/>
      <c r="M888" s="258"/>
      <c r="N888" s="258"/>
      <c r="O888" s="258"/>
    </row>
    <row r="889" spans="2:15" s="103" customFormat="1" x14ac:dyDescent="0.35">
      <c r="B889" s="258"/>
      <c r="C889" s="258"/>
      <c r="D889" s="258"/>
      <c r="E889" s="258"/>
      <c r="F889" s="258"/>
      <c r="G889" s="258"/>
      <c r="H889" s="258"/>
      <c r="I889" s="258"/>
      <c r="J889" s="258"/>
      <c r="K889" s="258"/>
      <c r="L889" s="258"/>
      <c r="M889" s="258"/>
      <c r="N889" s="258"/>
      <c r="O889" s="258"/>
    </row>
    <row r="890" spans="2:15" s="103" customFormat="1" x14ac:dyDescent="0.35">
      <c r="B890" s="258"/>
      <c r="C890" s="258"/>
      <c r="D890" s="258"/>
      <c r="E890" s="258"/>
      <c r="F890" s="258"/>
      <c r="G890" s="258"/>
      <c r="H890" s="258"/>
      <c r="I890" s="258"/>
      <c r="J890" s="258"/>
      <c r="K890" s="258"/>
      <c r="L890" s="258"/>
      <c r="M890" s="258"/>
      <c r="N890" s="258"/>
      <c r="O890" s="258"/>
    </row>
    <row r="891" spans="2:15" s="103" customFormat="1" x14ac:dyDescent="0.35">
      <c r="B891" s="258"/>
      <c r="C891" s="258"/>
      <c r="D891" s="258"/>
      <c r="E891" s="258"/>
      <c r="F891" s="258"/>
      <c r="G891" s="258"/>
      <c r="H891" s="258"/>
      <c r="I891" s="258"/>
      <c r="J891" s="258"/>
      <c r="K891" s="258"/>
      <c r="L891" s="258"/>
      <c r="M891" s="258"/>
      <c r="N891" s="258"/>
      <c r="O891" s="258"/>
    </row>
    <row r="892" spans="2:15" s="103" customFormat="1" x14ac:dyDescent="0.35">
      <c r="B892" s="258"/>
      <c r="C892" s="258"/>
      <c r="D892" s="258"/>
      <c r="E892" s="258"/>
      <c r="F892" s="258"/>
      <c r="G892" s="258"/>
      <c r="H892" s="258"/>
      <c r="I892" s="258"/>
      <c r="J892" s="258"/>
      <c r="K892" s="258"/>
      <c r="L892" s="258"/>
      <c r="M892" s="258"/>
      <c r="N892" s="258"/>
      <c r="O892" s="258"/>
    </row>
    <row r="893" spans="2:15" s="103" customFormat="1" x14ac:dyDescent="0.35">
      <c r="B893" s="258"/>
      <c r="C893" s="258"/>
      <c r="D893" s="258"/>
      <c r="E893" s="258"/>
      <c r="F893" s="258"/>
      <c r="G893" s="258"/>
      <c r="H893" s="258"/>
      <c r="I893" s="258"/>
      <c r="J893" s="258"/>
      <c r="K893" s="258"/>
      <c r="L893" s="258"/>
      <c r="M893" s="258"/>
      <c r="N893" s="258"/>
      <c r="O893" s="258"/>
    </row>
    <row r="894" spans="2:15" s="103" customFormat="1" x14ac:dyDescent="0.35">
      <c r="B894" s="258"/>
      <c r="C894" s="258"/>
      <c r="D894" s="258"/>
      <c r="E894" s="258"/>
      <c r="F894" s="258"/>
      <c r="G894" s="258"/>
      <c r="H894" s="258"/>
      <c r="I894" s="258"/>
      <c r="J894" s="258"/>
      <c r="K894" s="258"/>
      <c r="L894" s="258"/>
      <c r="M894" s="258"/>
      <c r="N894" s="258"/>
      <c r="O894" s="258"/>
    </row>
    <row r="895" spans="2:15" s="103" customFormat="1" x14ac:dyDescent="0.35">
      <c r="B895" s="258"/>
      <c r="C895" s="258"/>
      <c r="D895" s="258"/>
      <c r="E895" s="258"/>
      <c r="F895" s="258"/>
      <c r="G895" s="258"/>
      <c r="H895" s="258"/>
      <c r="I895" s="258"/>
      <c r="J895" s="258"/>
      <c r="K895" s="258"/>
      <c r="L895" s="258"/>
      <c r="M895" s="258"/>
      <c r="N895" s="258"/>
      <c r="O895" s="258"/>
    </row>
    <row r="896" spans="2:15" s="103" customFormat="1" x14ac:dyDescent="0.35">
      <c r="B896" s="258"/>
      <c r="C896" s="258"/>
      <c r="D896" s="258"/>
      <c r="E896" s="258"/>
      <c r="F896" s="258"/>
      <c r="G896" s="258"/>
      <c r="H896" s="258"/>
      <c r="I896" s="258"/>
      <c r="J896" s="258"/>
      <c r="K896" s="258"/>
      <c r="L896" s="258"/>
      <c r="M896" s="258"/>
      <c r="N896" s="258"/>
      <c r="O896" s="258"/>
    </row>
    <row r="897" spans="2:15" s="103" customFormat="1" x14ac:dyDescent="0.35">
      <c r="B897" s="258"/>
      <c r="C897" s="258"/>
      <c r="D897" s="258"/>
      <c r="E897" s="258"/>
      <c r="F897" s="258"/>
      <c r="G897" s="258"/>
      <c r="H897" s="258"/>
      <c r="I897" s="258"/>
      <c r="J897" s="258"/>
      <c r="K897" s="258"/>
      <c r="L897" s="258"/>
      <c r="M897" s="258"/>
      <c r="N897" s="258"/>
      <c r="O897" s="258"/>
    </row>
    <row r="898" spans="2:15" s="103" customFormat="1" x14ac:dyDescent="0.35">
      <c r="B898" s="258"/>
      <c r="C898" s="258"/>
      <c r="D898" s="258"/>
      <c r="E898" s="258"/>
      <c r="F898" s="258"/>
      <c r="G898" s="258"/>
      <c r="H898" s="258"/>
      <c r="I898" s="258"/>
      <c r="J898" s="258"/>
      <c r="K898" s="258"/>
      <c r="L898" s="258"/>
      <c r="M898" s="258"/>
      <c r="N898" s="258"/>
      <c r="O898" s="258"/>
    </row>
    <row r="899" spans="2:15" s="103" customFormat="1" x14ac:dyDescent="0.35">
      <c r="B899" s="258"/>
      <c r="C899" s="258"/>
      <c r="D899" s="258"/>
      <c r="E899" s="258"/>
      <c r="F899" s="258"/>
      <c r="G899" s="258"/>
      <c r="H899" s="258"/>
      <c r="I899" s="258"/>
      <c r="J899" s="258"/>
      <c r="K899" s="258"/>
      <c r="L899" s="258"/>
      <c r="M899" s="258"/>
      <c r="N899" s="258"/>
      <c r="O899" s="258"/>
    </row>
    <row r="900" spans="2:15" s="103" customFormat="1" x14ac:dyDescent="0.35">
      <c r="B900" s="258"/>
      <c r="C900" s="258"/>
      <c r="D900" s="258"/>
      <c r="E900" s="258"/>
      <c r="F900" s="258"/>
      <c r="G900" s="258"/>
      <c r="H900" s="258"/>
      <c r="I900" s="258"/>
      <c r="J900" s="258"/>
      <c r="K900" s="258"/>
      <c r="L900" s="258"/>
      <c r="M900" s="258"/>
      <c r="N900" s="258"/>
      <c r="O900" s="258"/>
    </row>
    <row r="901" spans="2:15" s="103" customFormat="1" x14ac:dyDescent="0.35">
      <c r="B901" s="258"/>
      <c r="C901" s="258"/>
      <c r="D901" s="258"/>
      <c r="E901" s="258"/>
      <c r="F901" s="258"/>
      <c r="G901" s="258"/>
      <c r="H901" s="258"/>
      <c r="I901" s="258"/>
      <c r="J901" s="258"/>
      <c r="K901" s="258"/>
      <c r="L901" s="258"/>
      <c r="M901" s="258"/>
      <c r="N901" s="258"/>
      <c r="O901" s="258"/>
    </row>
    <row r="902" spans="2:15" s="103" customFormat="1" x14ac:dyDescent="0.35">
      <c r="B902" s="258"/>
      <c r="C902" s="258"/>
      <c r="D902" s="258"/>
      <c r="E902" s="258"/>
      <c r="F902" s="258"/>
      <c r="G902" s="258"/>
      <c r="H902" s="258"/>
      <c r="I902" s="258"/>
      <c r="J902" s="258"/>
      <c r="K902" s="258"/>
      <c r="L902" s="258"/>
      <c r="M902" s="258"/>
      <c r="N902" s="258"/>
      <c r="O902" s="258"/>
    </row>
    <row r="903" spans="2:15" s="103" customFormat="1" x14ac:dyDescent="0.35">
      <c r="B903" s="258"/>
      <c r="C903" s="258"/>
      <c r="D903" s="258"/>
      <c r="E903" s="258"/>
      <c r="F903" s="258"/>
      <c r="G903" s="258"/>
      <c r="H903" s="258"/>
      <c r="I903" s="258"/>
      <c r="J903" s="258"/>
      <c r="K903" s="258"/>
      <c r="L903" s="258"/>
      <c r="M903" s="258"/>
      <c r="N903" s="258"/>
      <c r="O903" s="258"/>
    </row>
    <row r="904" spans="2:15" s="103" customFormat="1" x14ac:dyDescent="0.35">
      <c r="B904" s="258"/>
      <c r="C904" s="258"/>
      <c r="D904" s="258"/>
      <c r="E904" s="258"/>
      <c r="F904" s="258"/>
      <c r="G904" s="258"/>
      <c r="H904" s="258"/>
      <c r="I904" s="258"/>
      <c r="J904" s="258"/>
      <c r="K904" s="258"/>
      <c r="L904" s="258"/>
      <c r="M904" s="258"/>
      <c r="N904" s="258"/>
      <c r="O904" s="258"/>
    </row>
    <row r="905" spans="2:15" s="103" customFormat="1" x14ac:dyDescent="0.35">
      <c r="B905" s="258"/>
      <c r="C905" s="258"/>
      <c r="D905" s="258"/>
      <c r="E905" s="258"/>
      <c r="F905" s="258"/>
      <c r="G905" s="258"/>
      <c r="H905" s="258"/>
      <c r="I905" s="258"/>
      <c r="J905" s="258"/>
      <c r="K905" s="258"/>
      <c r="L905" s="258"/>
      <c r="M905" s="258"/>
      <c r="N905" s="258"/>
      <c r="O905" s="258"/>
    </row>
    <row r="906" spans="2:15" s="103" customFormat="1" x14ac:dyDescent="0.35">
      <c r="B906" s="258"/>
      <c r="C906" s="258"/>
      <c r="D906" s="258"/>
      <c r="E906" s="258"/>
      <c r="F906" s="258"/>
      <c r="G906" s="258"/>
      <c r="H906" s="258"/>
      <c r="I906" s="258"/>
      <c r="J906" s="258"/>
      <c r="K906" s="258"/>
      <c r="L906" s="258"/>
      <c r="M906" s="258"/>
      <c r="N906" s="258"/>
      <c r="O906" s="258"/>
    </row>
    <row r="907" spans="2:15" s="103" customFormat="1" x14ac:dyDescent="0.35">
      <c r="B907" s="258"/>
      <c r="C907" s="258"/>
      <c r="D907" s="258"/>
      <c r="E907" s="258"/>
      <c r="F907" s="258"/>
      <c r="G907" s="258"/>
      <c r="H907" s="258"/>
      <c r="I907" s="258"/>
      <c r="J907" s="258"/>
      <c r="K907" s="258"/>
      <c r="L907" s="258"/>
      <c r="M907" s="258"/>
      <c r="N907" s="258"/>
      <c r="O907" s="258"/>
    </row>
    <row r="908" spans="2:15" s="103" customFormat="1" x14ac:dyDescent="0.35">
      <c r="B908" s="258"/>
      <c r="C908" s="258"/>
      <c r="D908" s="258"/>
      <c r="E908" s="258"/>
      <c r="F908" s="258"/>
      <c r="G908" s="258"/>
      <c r="H908" s="258"/>
      <c r="I908" s="258"/>
      <c r="J908" s="258"/>
      <c r="K908" s="258"/>
      <c r="L908" s="258"/>
      <c r="M908" s="258"/>
      <c r="N908" s="258"/>
      <c r="O908" s="258"/>
    </row>
    <row r="909" spans="2:15" s="103" customFormat="1" x14ac:dyDescent="0.35">
      <c r="B909" s="258"/>
      <c r="C909" s="258"/>
      <c r="D909" s="258"/>
      <c r="E909" s="258"/>
      <c r="F909" s="258"/>
      <c r="G909" s="258"/>
      <c r="H909" s="258"/>
      <c r="I909" s="258"/>
      <c r="J909" s="258"/>
      <c r="K909" s="258"/>
      <c r="L909" s="258"/>
      <c r="M909" s="258"/>
      <c r="N909" s="258"/>
      <c r="O909" s="258"/>
    </row>
    <row r="910" spans="2:15" s="103" customFormat="1" x14ac:dyDescent="0.35">
      <c r="B910" s="258"/>
      <c r="C910" s="258"/>
      <c r="D910" s="258"/>
      <c r="E910" s="258"/>
      <c r="F910" s="258"/>
      <c r="G910" s="258"/>
      <c r="H910" s="258"/>
      <c r="I910" s="258"/>
      <c r="J910" s="258"/>
      <c r="K910" s="258"/>
      <c r="L910" s="258"/>
      <c r="M910" s="258"/>
      <c r="N910" s="258"/>
      <c r="O910" s="258"/>
    </row>
    <row r="911" spans="2:15" s="103" customFormat="1" x14ac:dyDescent="0.35">
      <c r="B911" s="258"/>
      <c r="C911" s="258"/>
      <c r="D911" s="258"/>
      <c r="E911" s="258"/>
      <c r="F911" s="258"/>
      <c r="G911" s="258"/>
      <c r="H911" s="258"/>
      <c r="I911" s="258"/>
      <c r="J911" s="258"/>
      <c r="K911" s="258"/>
      <c r="L911" s="258"/>
      <c r="M911" s="258"/>
      <c r="N911" s="258"/>
      <c r="O911" s="258"/>
    </row>
    <row r="912" spans="2:15" s="103" customFormat="1" x14ac:dyDescent="0.35">
      <c r="B912" s="258"/>
      <c r="C912" s="258"/>
      <c r="D912" s="258"/>
      <c r="E912" s="258"/>
      <c r="F912" s="258"/>
      <c r="G912" s="258"/>
      <c r="H912" s="258"/>
      <c r="I912" s="258"/>
      <c r="J912" s="258"/>
      <c r="K912" s="258"/>
      <c r="L912" s="258"/>
      <c r="M912" s="258"/>
      <c r="N912" s="258"/>
      <c r="O912" s="258"/>
    </row>
    <row r="913" spans="2:15" s="103" customFormat="1" x14ac:dyDescent="0.35">
      <c r="B913" s="258"/>
      <c r="C913" s="258"/>
      <c r="D913" s="258"/>
      <c r="E913" s="258"/>
      <c r="F913" s="258"/>
      <c r="G913" s="258"/>
      <c r="H913" s="258"/>
      <c r="I913" s="258"/>
      <c r="J913" s="258"/>
      <c r="K913" s="258"/>
      <c r="L913" s="258"/>
      <c r="M913" s="258"/>
      <c r="N913" s="258"/>
      <c r="O913" s="258"/>
    </row>
    <row r="914" spans="2:15" s="103" customFormat="1" x14ac:dyDescent="0.35">
      <c r="B914" s="258"/>
      <c r="C914" s="258"/>
      <c r="D914" s="258"/>
      <c r="E914" s="258"/>
      <c r="F914" s="258"/>
      <c r="G914" s="258"/>
      <c r="H914" s="258"/>
      <c r="I914" s="258"/>
      <c r="J914" s="258"/>
      <c r="K914" s="258"/>
      <c r="L914" s="258"/>
      <c r="M914" s="258"/>
      <c r="N914" s="258"/>
      <c r="O914" s="258"/>
    </row>
    <row r="915" spans="2:15" s="103" customFormat="1" x14ac:dyDescent="0.35">
      <c r="B915" s="258"/>
      <c r="C915" s="258"/>
      <c r="D915" s="258"/>
      <c r="E915" s="258"/>
      <c r="F915" s="258"/>
      <c r="G915" s="258"/>
      <c r="H915" s="258"/>
      <c r="I915" s="258"/>
      <c r="J915" s="258"/>
      <c r="K915" s="258"/>
      <c r="L915" s="258"/>
      <c r="M915" s="258"/>
      <c r="N915" s="258"/>
      <c r="O915" s="258"/>
    </row>
    <row r="916" spans="2:15" s="103" customFormat="1" x14ac:dyDescent="0.35">
      <c r="B916" s="258"/>
      <c r="C916" s="258"/>
      <c r="D916" s="258"/>
      <c r="E916" s="258"/>
      <c r="F916" s="258"/>
      <c r="G916" s="258"/>
      <c r="H916" s="258"/>
      <c r="I916" s="258"/>
      <c r="J916" s="258"/>
      <c r="K916" s="258"/>
      <c r="L916" s="258"/>
      <c r="M916" s="258"/>
      <c r="N916" s="258"/>
      <c r="O916" s="258"/>
    </row>
    <row r="917" spans="2:15" s="103" customFormat="1" x14ac:dyDescent="0.35">
      <c r="B917" s="258"/>
      <c r="C917" s="258"/>
      <c r="D917" s="258"/>
      <c r="E917" s="258"/>
      <c r="F917" s="258"/>
      <c r="G917" s="258"/>
      <c r="H917" s="258"/>
      <c r="I917" s="258"/>
      <c r="J917" s="258"/>
      <c r="K917" s="258"/>
      <c r="L917" s="258"/>
      <c r="M917" s="258"/>
      <c r="N917" s="258"/>
      <c r="O917" s="258"/>
    </row>
    <row r="918" spans="2:15" s="103" customFormat="1" x14ac:dyDescent="0.35">
      <c r="B918" s="258"/>
      <c r="C918" s="258"/>
      <c r="D918" s="258"/>
      <c r="E918" s="258"/>
      <c r="F918" s="258"/>
      <c r="G918" s="258"/>
      <c r="H918" s="258"/>
      <c r="I918" s="258"/>
      <c r="J918" s="258"/>
      <c r="K918" s="258"/>
      <c r="L918" s="258"/>
      <c r="M918" s="258"/>
      <c r="N918" s="258"/>
      <c r="O918" s="258"/>
    </row>
    <row r="919" spans="2:15" s="103" customFormat="1" x14ac:dyDescent="0.35">
      <c r="B919" s="258"/>
      <c r="C919" s="258"/>
      <c r="D919" s="258"/>
      <c r="E919" s="258"/>
      <c r="F919" s="258"/>
      <c r="G919" s="258"/>
      <c r="H919" s="258"/>
      <c r="I919" s="258"/>
      <c r="J919" s="258"/>
      <c r="K919" s="258"/>
      <c r="L919" s="258"/>
      <c r="M919" s="258"/>
      <c r="N919" s="258"/>
      <c r="O919" s="258"/>
    </row>
    <row r="920" spans="2:15" s="103" customFormat="1" x14ac:dyDescent="0.35">
      <c r="B920" s="258"/>
      <c r="C920" s="258"/>
      <c r="D920" s="258"/>
      <c r="E920" s="258"/>
      <c r="F920" s="258"/>
      <c r="G920" s="258"/>
      <c r="H920" s="258"/>
      <c r="I920" s="258"/>
      <c r="J920" s="258"/>
      <c r="K920" s="258"/>
      <c r="L920" s="258"/>
      <c r="M920" s="258"/>
      <c r="N920" s="258"/>
      <c r="O920" s="258"/>
    </row>
    <row r="921" spans="2:15" s="103" customFormat="1" x14ac:dyDescent="0.35">
      <c r="B921" s="258"/>
      <c r="C921" s="258"/>
      <c r="D921" s="258"/>
      <c r="E921" s="258"/>
      <c r="F921" s="258"/>
      <c r="G921" s="258"/>
      <c r="H921" s="258"/>
      <c r="I921" s="258"/>
      <c r="J921" s="258"/>
      <c r="K921" s="258"/>
      <c r="L921" s="258"/>
      <c r="M921" s="258"/>
      <c r="N921" s="258"/>
      <c r="O921" s="258"/>
    </row>
    <row r="922" spans="2:15" s="103" customFormat="1" x14ac:dyDescent="0.35">
      <c r="B922" s="258"/>
      <c r="C922" s="258"/>
      <c r="D922" s="258"/>
      <c r="E922" s="258"/>
      <c r="F922" s="258"/>
      <c r="G922" s="258"/>
      <c r="H922" s="258"/>
      <c r="I922" s="258"/>
      <c r="J922" s="258"/>
      <c r="K922" s="258"/>
      <c r="L922" s="258"/>
      <c r="M922" s="258"/>
      <c r="N922" s="258"/>
      <c r="O922" s="258"/>
    </row>
    <row r="923" spans="2:15" s="103" customFormat="1" x14ac:dyDescent="0.35">
      <c r="B923" s="258"/>
      <c r="C923" s="258"/>
      <c r="D923" s="258"/>
      <c r="E923" s="258"/>
      <c r="F923" s="258"/>
      <c r="G923" s="258"/>
      <c r="H923" s="258"/>
      <c r="I923" s="258"/>
      <c r="J923" s="258"/>
      <c r="K923" s="258"/>
      <c r="L923" s="258"/>
      <c r="M923" s="258"/>
      <c r="N923" s="258"/>
      <c r="O923" s="258"/>
    </row>
    <row r="924" spans="2:15" s="103" customFormat="1" x14ac:dyDescent="0.35">
      <c r="B924" s="258"/>
      <c r="C924" s="258"/>
      <c r="D924" s="258"/>
      <c r="E924" s="258"/>
      <c r="F924" s="258"/>
      <c r="G924" s="258"/>
      <c r="H924" s="258"/>
      <c r="I924" s="258"/>
      <c r="J924" s="258"/>
      <c r="K924" s="258"/>
      <c r="L924" s="258"/>
      <c r="M924" s="258"/>
      <c r="N924" s="258"/>
      <c r="O924" s="258"/>
    </row>
    <row r="925" spans="2:15" s="103" customFormat="1" x14ac:dyDescent="0.35">
      <c r="B925" s="258"/>
      <c r="C925" s="258"/>
      <c r="D925" s="258"/>
      <c r="E925" s="258"/>
      <c r="F925" s="258"/>
      <c r="G925" s="258"/>
      <c r="H925" s="258"/>
      <c r="I925" s="258"/>
      <c r="J925" s="258"/>
      <c r="K925" s="258"/>
      <c r="L925" s="258"/>
      <c r="M925" s="258"/>
      <c r="N925" s="258"/>
      <c r="O925" s="258"/>
    </row>
    <row r="926" spans="2:15" s="103" customFormat="1" x14ac:dyDescent="0.35">
      <c r="B926" s="258"/>
      <c r="C926" s="258"/>
      <c r="D926" s="258"/>
      <c r="E926" s="258"/>
      <c r="F926" s="258"/>
      <c r="G926" s="258"/>
      <c r="H926" s="258"/>
      <c r="I926" s="258"/>
      <c r="J926" s="258"/>
      <c r="K926" s="258"/>
      <c r="L926" s="258"/>
      <c r="M926" s="258"/>
      <c r="N926" s="258"/>
      <c r="O926" s="258"/>
    </row>
    <row r="927" spans="2:15" s="103" customFormat="1" x14ac:dyDescent="0.35">
      <c r="B927" s="258"/>
      <c r="C927" s="258"/>
      <c r="D927" s="258"/>
      <c r="E927" s="258"/>
      <c r="F927" s="258"/>
      <c r="G927" s="258"/>
      <c r="H927" s="258"/>
      <c r="I927" s="258"/>
      <c r="J927" s="258"/>
      <c r="K927" s="258"/>
      <c r="L927" s="258"/>
      <c r="M927" s="258"/>
      <c r="N927" s="258"/>
      <c r="O927" s="258"/>
    </row>
    <row r="928" spans="2:15" s="103" customFormat="1" x14ac:dyDescent="0.35">
      <c r="B928" s="258"/>
      <c r="C928" s="258"/>
      <c r="D928" s="258"/>
      <c r="E928" s="258"/>
      <c r="F928" s="258"/>
      <c r="G928" s="258"/>
      <c r="H928" s="258"/>
      <c r="I928" s="258"/>
      <c r="J928" s="258"/>
      <c r="K928" s="258"/>
      <c r="L928" s="258"/>
      <c r="M928" s="258"/>
      <c r="N928" s="258"/>
      <c r="O928" s="258"/>
    </row>
    <row r="929" spans="2:15" s="103" customFormat="1" x14ac:dyDescent="0.35">
      <c r="B929" s="258"/>
      <c r="C929" s="258"/>
      <c r="D929" s="258"/>
      <c r="E929" s="258"/>
      <c r="F929" s="258"/>
      <c r="G929" s="258"/>
      <c r="H929" s="258"/>
      <c r="I929" s="258"/>
      <c r="J929" s="258"/>
      <c r="K929" s="258"/>
      <c r="L929" s="258"/>
      <c r="M929" s="258"/>
      <c r="N929" s="258"/>
      <c r="O929" s="258"/>
    </row>
    <row r="930" spans="2:15" s="103" customFormat="1" x14ac:dyDescent="0.35">
      <c r="B930" s="258"/>
      <c r="C930" s="258"/>
      <c r="D930" s="258"/>
      <c r="E930" s="258"/>
      <c r="F930" s="258"/>
      <c r="G930" s="258"/>
      <c r="H930" s="258"/>
      <c r="I930" s="258"/>
      <c r="J930" s="258"/>
      <c r="K930" s="258"/>
      <c r="L930" s="258"/>
      <c r="M930" s="258"/>
      <c r="N930" s="258"/>
      <c r="O930" s="258"/>
    </row>
    <row r="931" spans="2:15" s="103" customFormat="1" x14ac:dyDescent="0.35">
      <c r="B931" s="258"/>
      <c r="C931" s="258"/>
      <c r="D931" s="258"/>
      <c r="E931" s="258"/>
      <c r="F931" s="258"/>
      <c r="G931" s="258"/>
      <c r="H931" s="258"/>
      <c r="I931" s="258"/>
      <c r="J931" s="258"/>
      <c r="K931" s="258"/>
      <c r="L931" s="258"/>
      <c r="M931" s="258"/>
      <c r="N931" s="258"/>
      <c r="O931" s="258"/>
    </row>
    <row r="932" spans="2:15" s="103" customFormat="1" x14ac:dyDescent="0.35">
      <c r="B932" s="258"/>
      <c r="C932" s="258"/>
      <c r="D932" s="258"/>
      <c r="E932" s="258"/>
      <c r="F932" s="258"/>
      <c r="G932" s="258"/>
      <c r="H932" s="258"/>
      <c r="I932" s="258"/>
      <c r="J932" s="258"/>
      <c r="K932" s="258"/>
      <c r="L932" s="258"/>
      <c r="M932" s="258"/>
      <c r="N932" s="258"/>
      <c r="O932" s="258"/>
    </row>
    <row r="933" spans="2:15" s="103" customFormat="1" x14ac:dyDescent="0.35">
      <c r="B933" s="258"/>
      <c r="C933" s="258"/>
      <c r="D933" s="258"/>
      <c r="E933" s="258"/>
      <c r="F933" s="258"/>
      <c r="G933" s="258"/>
      <c r="H933" s="258"/>
      <c r="I933" s="258"/>
      <c r="J933" s="258"/>
      <c r="K933" s="258"/>
      <c r="L933" s="258"/>
      <c r="M933" s="258"/>
      <c r="N933" s="258"/>
      <c r="O933" s="258"/>
    </row>
    <row r="934" spans="2:15" s="103" customFormat="1" x14ac:dyDescent="0.35">
      <c r="B934" s="258"/>
      <c r="C934" s="258"/>
      <c r="D934" s="258"/>
      <c r="E934" s="258"/>
      <c r="F934" s="258"/>
      <c r="G934" s="258"/>
      <c r="H934" s="258"/>
      <c r="I934" s="258"/>
      <c r="J934" s="258"/>
      <c r="K934" s="258"/>
      <c r="L934" s="258"/>
      <c r="M934" s="258"/>
      <c r="N934" s="258"/>
      <c r="O934" s="258"/>
    </row>
    <row r="935" spans="2:15" s="103" customFormat="1" x14ac:dyDescent="0.35">
      <c r="B935" s="258"/>
      <c r="C935" s="258"/>
      <c r="D935" s="258"/>
      <c r="E935" s="258"/>
      <c r="F935" s="258"/>
      <c r="G935" s="258"/>
      <c r="H935" s="258"/>
      <c r="I935" s="258"/>
      <c r="J935" s="258"/>
      <c r="K935" s="258"/>
      <c r="L935" s="258"/>
      <c r="M935" s="258"/>
      <c r="N935" s="258"/>
      <c r="O935" s="258"/>
    </row>
    <row r="936" spans="2:15" s="103" customFormat="1" x14ac:dyDescent="0.35">
      <c r="B936" s="258"/>
      <c r="C936" s="258"/>
      <c r="D936" s="258"/>
      <c r="E936" s="258"/>
      <c r="F936" s="258"/>
      <c r="G936" s="258"/>
      <c r="H936" s="258"/>
      <c r="I936" s="258"/>
      <c r="J936" s="258"/>
      <c r="K936" s="258"/>
      <c r="L936" s="258"/>
      <c r="M936" s="258"/>
      <c r="N936" s="258"/>
      <c r="O936" s="258"/>
    </row>
    <row r="937" spans="2:15" s="103" customFormat="1" x14ac:dyDescent="0.35">
      <c r="B937" s="258"/>
      <c r="C937" s="258"/>
      <c r="D937" s="258"/>
      <c r="E937" s="258"/>
      <c r="F937" s="258"/>
      <c r="G937" s="258"/>
      <c r="H937" s="258"/>
      <c r="I937" s="258"/>
      <c r="J937" s="258"/>
      <c r="K937" s="258"/>
      <c r="L937" s="258"/>
      <c r="M937" s="258"/>
      <c r="N937" s="258"/>
      <c r="O937" s="258"/>
    </row>
    <row r="938" spans="2:15" s="103" customFormat="1" x14ac:dyDescent="0.35">
      <c r="B938" s="258"/>
      <c r="C938" s="258"/>
      <c r="D938" s="258"/>
      <c r="E938" s="258"/>
      <c r="F938" s="258"/>
      <c r="G938" s="258"/>
      <c r="H938" s="258"/>
      <c r="I938" s="258"/>
      <c r="J938" s="258"/>
      <c r="K938" s="258"/>
      <c r="L938" s="258"/>
      <c r="M938" s="258"/>
      <c r="N938" s="258"/>
      <c r="O938" s="258"/>
    </row>
    <row r="939" spans="2:15" s="103" customFormat="1" x14ac:dyDescent="0.35">
      <c r="B939" s="258"/>
      <c r="C939" s="258"/>
      <c r="D939" s="258"/>
      <c r="E939" s="258"/>
      <c r="F939" s="258"/>
      <c r="G939" s="258"/>
      <c r="H939" s="258"/>
      <c r="I939" s="258"/>
      <c r="J939" s="258"/>
      <c r="K939" s="258"/>
      <c r="L939" s="258"/>
      <c r="M939" s="258"/>
      <c r="N939" s="258"/>
      <c r="O939" s="258"/>
    </row>
    <row r="940" spans="2:15" s="103" customFormat="1" x14ac:dyDescent="0.35">
      <c r="B940" s="258"/>
      <c r="C940" s="258"/>
      <c r="D940" s="258"/>
      <c r="E940" s="258"/>
      <c r="F940" s="258"/>
      <c r="G940" s="258"/>
      <c r="H940" s="258"/>
      <c r="I940" s="258"/>
      <c r="J940" s="258"/>
      <c r="K940" s="258"/>
      <c r="L940" s="258"/>
      <c r="M940" s="258"/>
      <c r="N940" s="258"/>
      <c r="O940" s="258"/>
    </row>
    <row r="941" spans="2:15" s="103" customFormat="1" x14ac:dyDescent="0.35">
      <c r="B941" s="258"/>
      <c r="C941" s="258"/>
      <c r="D941" s="258"/>
      <c r="E941" s="258"/>
      <c r="F941" s="258"/>
      <c r="G941" s="258"/>
      <c r="H941" s="258"/>
      <c r="I941" s="258"/>
      <c r="J941" s="258"/>
      <c r="K941" s="258"/>
      <c r="L941" s="258"/>
      <c r="M941" s="258"/>
      <c r="N941" s="258"/>
      <c r="O941" s="258"/>
    </row>
    <row r="942" spans="2:15" s="103" customFormat="1" x14ac:dyDescent="0.35">
      <c r="B942" s="258"/>
      <c r="C942" s="258"/>
      <c r="D942" s="258"/>
      <c r="E942" s="258"/>
      <c r="F942" s="258"/>
      <c r="G942" s="258"/>
      <c r="H942" s="258"/>
      <c r="I942" s="258"/>
      <c r="J942" s="258"/>
      <c r="K942" s="258"/>
      <c r="L942" s="258"/>
      <c r="M942" s="258"/>
      <c r="N942" s="258"/>
      <c r="O942" s="258"/>
    </row>
    <row r="943" spans="2:15" s="103" customFormat="1" x14ac:dyDescent="0.35">
      <c r="B943" s="258"/>
      <c r="C943" s="258"/>
      <c r="D943" s="258"/>
      <c r="E943" s="258"/>
      <c r="F943" s="258"/>
      <c r="G943" s="258"/>
      <c r="H943" s="258"/>
      <c r="I943" s="258"/>
      <c r="J943" s="258"/>
      <c r="K943" s="258"/>
      <c r="L943" s="258"/>
      <c r="M943" s="258"/>
      <c r="N943" s="258"/>
      <c r="O943" s="258"/>
    </row>
    <row r="944" spans="2:15" s="103" customFormat="1" x14ac:dyDescent="0.35">
      <c r="B944" s="258"/>
      <c r="C944" s="258"/>
      <c r="D944" s="258"/>
      <c r="E944" s="258"/>
      <c r="F944" s="258"/>
      <c r="G944" s="258"/>
      <c r="H944" s="258"/>
      <c r="I944" s="258"/>
      <c r="J944" s="258"/>
      <c r="K944" s="258"/>
      <c r="L944" s="258"/>
      <c r="M944" s="258"/>
      <c r="N944" s="258"/>
      <c r="O944" s="258"/>
    </row>
    <row r="945" spans="2:15" s="103" customFormat="1" x14ac:dyDescent="0.35">
      <c r="B945" s="258"/>
      <c r="C945" s="258"/>
      <c r="D945" s="258"/>
      <c r="E945" s="258"/>
      <c r="F945" s="258"/>
      <c r="G945" s="258"/>
      <c r="H945" s="258"/>
      <c r="I945" s="258"/>
      <c r="J945" s="258"/>
      <c r="K945" s="258"/>
      <c r="L945" s="258"/>
      <c r="M945" s="258"/>
      <c r="N945" s="258"/>
      <c r="O945" s="258"/>
    </row>
    <row r="946" spans="2:15" s="103" customFormat="1" x14ac:dyDescent="0.35">
      <c r="B946" s="258"/>
      <c r="C946" s="258"/>
      <c r="D946" s="258"/>
      <c r="E946" s="258"/>
      <c r="F946" s="258"/>
      <c r="G946" s="258"/>
      <c r="H946" s="258"/>
      <c r="I946" s="258"/>
      <c r="J946" s="258"/>
      <c r="K946" s="258"/>
      <c r="L946" s="258"/>
      <c r="M946" s="258"/>
      <c r="N946" s="258"/>
      <c r="O946" s="258"/>
    </row>
    <row r="947" spans="2:15" s="103" customFormat="1" x14ac:dyDescent="0.35">
      <c r="B947" s="258"/>
      <c r="C947" s="258"/>
      <c r="D947" s="258"/>
      <c r="E947" s="258"/>
      <c r="F947" s="258"/>
      <c r="G947" s="258"/>
      <c r="H947" s="258"/>
      <c r="I947" s="258"/>
      <c r="J947" s="258"/>
      <c r="K947" s="258"/>
      <c r="L947" s="258"/>
      <c r="M947" s="258"/>
      <c r="N947" s="258"/>
      <c r="O947" s="258"/>
    </row>
    <row r="948" spans="2:15" s="103" customFormat="1" x14ac:dyDescent="0.35">
      <c r="B948" s="258"/>
      <c r="C948" s="258"/>
      <c r="D948" s="258"/>
      <c r="E948" s="258"/>
      <c r="F948" s="258"/>
      <c r="G948" s="258"/>
      <c r="H948" s="258"/>
      <c r="I948" s="258"/>
      <c r="J948" s="258"/>
      <c r="K948" s="258"/>
      <c r="L948" s="258"/>
      <c r="M948" s="258"/>
      <c r="N948" s="258"/>
      <c r="O948" s="258"/>
    </row>
    <row r="949" spans="2:15" s="103" customFormat="1" x14ac:dyDescent="0.35">
      <c r="B949" s="258"/>
      <c r="C949" s="258"/>
      <c r="D949" s="258"/>
      <c r="E949" s="258"/>
      <c r="F949" s="258"/>
      <c r="G949" s="258"/>
      <c r="H949" s="258"/>
      <c r="I949" s="258"/>
      <c r="J949" s="258"/>
      <c r="K949" s="258"/>
      <c r="L949" s="258"/>
      <c r="M949" s="258"/>
      <c r="N949" s="258"/>
      <c r="O949" s="258"/>
    </row>
    <row r="950" spans="2:15" s="103" customFormat="1" x14ac:dyDescent="0.35">
      <c r="B950" s="258"/>
      <c r="C950" s="258"/>
      <c r="D950" s="258"/>
      <c r="E950" s="258"/>
      <c r="F950" s="258"/>
      <c r="G950" s="258"/>
      <c r="H950" s="258"/>
      <c r="I950" s="258"/>
      <c r="J950" s="258"/>
      <c r="K950" s="258"/>
      <c r="L950" s="258"/>
      <c r="M950" s="258"/>
      <c r="N950" s="258"/>
      <c r="O950" s="258"/>
    </row>
    <row r="951" spans="2:15" s="103" customFormat="1" x14ac:dyDescent="0.35">
      <c r="B951" s="258"/>
      <c r="C951" s="258"/>
      <c r="D951" s="258"/>
      <c r="E951" s="258"/>
      <c r="F951" s="258"/>
      <c r="G951" s="258"/>
      <c r="H951" s="258"/>
      <c r="I951" s="258"/>
      <c r="J951" s="258"/>
      <c r="K951" s="258"/>
      <c r="L951" s="258"/>
      <c r="M951" s="258"/>
      <c r="N951" s="258"/>
      <c r="O951" s="258"/>
    </row>
    <row r="952" spans="2:15" s="103" customFormat="1" x14ac:dyDescent="0.35">
      <c r="B952" s="258"/>
      <c r="C952" s="258"/>
      <c r="D952" s="258"/>
      <c r="E952" s="258"/>
      <c r="F952" s="258"/>
      <c r="G952" s="258"/>
      <c r="H952" s="258"/>
      <c r="I952" s="258"/>
      <c r="J952" s="258"/>
      <c r="K952" s="258"/>
      <c r="L952" s="258"/>
      <c r="M952" s="258"/>
      <c r="N952" s="258"/>
      <c r="O952" s="258"/>
    </row>
    <row r="953" spans="2:15" s="103" customFormat="1" x14ac:dyDescent="0.35">
      <c r="B953" s="258"/>
      <c r="C953" s="258"/>
      <c r="D953" s="258"/>
      <c r="E953" s="258"/>
      <c r="F953" s="258"/>
      <c r="G953" s="258"/>
      <c r="H953" s="258"/>
      <c r="I953" s="258"/>
      <c r="J953" s="258"/>
      <c r="K953" s="258"/>
      <c r="L953" s="258"/>
      <c r="M953" s="258"/>
      <c r="N953" s="258"/>
      <c r="O953" s="258"/>
    </row>
    <row r="954" spans="2:15" s="103" customFormat="1" x14ac:dyDescent="0.35">
      <c r="B954" s="258"/>
      <c r="C954" s="258"/>
      <c r="D954" s="258"/>
      <c r="E954" s="258"/>
      <c r="F954" s="258"/>
      <c r="G954" s="258"/>
      <c r="H954" s="258"/>
      <c r="I954" s="258"/>
      <c r="J954" s="258"/>
      <c r="K954" s="258"/>
      <c r="L954" s="258"/>
      <c r="M954" s="258"/>
      <c r="N954" s="258"/>
      <c r="O954" s="258"/>
    </row>
    <row r="955" spans="2:15" s="103" customFormat="1" x14ac:dyDescent="0.35">
      <c r="B955" s="258"/>
      <c r="C955" s="258"/>
      <c r="D955" s="258"/>
      <c r="E955" s="258"/>
      <c r="F955" s="258"/>
      <c r="G955" s="258"/>
      <c r="H955" s="258"/>
      <c r="I955" s="258"/>
      <c r="J955" s="258"/>
      <c r="K955" s="258"/>
      <c r="L955" s="258"/>
      <c r="M955" s="258"/>
      <c r="N955" s="258"/>
      <c r="O955" s="258"/>
    </row>
    <row r="956" spans="2:15" s="103" customFormat="1" x14ac:dyDescent="0.35">
      <c r="B956" s="258"/>
      <c r="C956" s="258"/>
      <c r="D956" s="258"/>
      <c r="E956" s="258"/>
      <c r="F956" s="258"/>
      <c r="G956" s="258"/>
      <c r="H956" s="258"/>
      <c r="I956" s="258"/>
      <c r="J956" s="258"/>
      <c r="K956" s="258"/>
      <c r="L956" s="258"/>
      <c r="M956" s="258"/>
      <c r="N956" s="258"/>
      <c r="O956" s="258"/>
    </row>
    <row r="957" spans="2:15" s="103" customFormat="1" x14ac:dyDescent="0.35">
      <c r="B957" s="258"/>
      <c r="C957" s="258"/>
      <c r="D957" s="258"/>
      <c r="E957" s="258"/>
      <c r="F957" s="258"/>
      <c r="G957" s="258"/>
      <c r="H957" s="258"/>
      <c r="I957" s="258"/>
      <c r="J957" s="258"/>
      <c r="K957" s="258"/>
      <c r="L957" s="258"/>
      <c r="M957" s="258"/>
      <c r="N957" s="258"/>
      <c r="O957" s="258"/>
    </row>
    <row r="958" spans="2:15" s="103" customFormat="1" x14ac:dyDescent="0.35">
      <c r="B958" s="258"/>
      <c r="C958" s="258"/>
      <c r="D958" s="258"/>
      <c r="E958" s="258"/>
      <c r="F958" s="258"/>
      <c r="G958" s="258"/>
      <c r="H958" s="258"/>
      <c r="I958" s="258"/>
      <c r="J958" s="258"/>
      <c r="K958" s="258"/>
      <c r="L958" s="258"/>
      <c r="M958" s="258"/>
      <c r="N958" s="258"/>
      <c r="O958" s="258"/>
    </row>
    <row r="959" spans="2:15" s="103" customFormat="1" x14ac:dyDescent="0.35">
      <c r="B959" s="258"/>
      <c r="C959" s="258"/>
      <c r="D959" s="258"/>
      <c r="E959" s="258"/>
      <c r="F959" s="258"/>
      <c r="G959" s="258"/>
      <c r="H959" s="258"/>
      <c r="I959" s="258"/>
      <c r="J959" s="258"/>
      <c r="K959" s="258"/>
      <c r="L959" s="258"/>
      <c r="M959" s="258"/>
      <c r="N959" s="258"/>
      <c r="O959" s="258"/>
    </row>
    <row r="960" spans="2:15" s="103" customFormat="1" x14ac:dyDescent="0.35">
      <c r="B960" s="258"/>
      <c r="C960" s="258"/>
      <c r="D960" s="258"/>
      <c r="E960" s="258"/>
      <c r="F960" s="258"/>
      <c r="G960" s="258"/>
      <c r="H960" s="258"/>
      <c r="I960" s="258"/>
      <c r="J960" s="258"/>
      <c r="K960" s="258"/>
      <c r="L960" s="258"/>
      <c r="M960" s="258"/>
      <c r="N960" s="258"/>
      <c r="O960" s="258"/>
    </row>
    <row r="961" spans="2:15" s="103" customFormat="1" x14ac:dyDescent="0.35">
      <c r="B961" s="258"/>
      <c r="C961" s="258"/>
      <c r="D961" s="258"/>
      <c r="E961" s="258"/>
      <c r="F961" s="258"/>
      <c r="G961" s="258"/>
      <c r="H961" s="258"/>
      <c r="I961" s="258"/>
      <c r="J961" s="258"/>
      <c r="K961" s="258"/>
      <c r="L961" s="258"/>
      <c r="M961" s="258"/>
      <c r="N961" s="258"/>
      <c r="O961" s="258"/>
    </row>
    <row r="962" spans="2:15" s="103" customFormat="1" x14ac:dyDescent="0.35">
      <c r="B962" s="258"/>
      <c r="C962" s="258"/>
      <c r="D962" s="258"/>
      <c r="E962" s="258"/>
      <c r="F962" s="258"/>
      <c r="G962" s="258"/>
      <c r="H962" s="258"/>
      <c r="I962" s="258"/>
      <c r="J962" s="258"/>
      <c r="K962" s="258"/>
      <c r="L962" s="258"/>
      <c r="M962" s="258"/>
      <c r="N962" s="258"/>
      <c r="O962" s="258"/>
    </row>
    <row r="963" spans="2:15" s="103" customFormat="1" x14ac:dyDescent="0.35">
      <c r="B963" s="258"/>
      <c r="C963" s="258"/>
      <c r="D963" s="258"/>
      <c r="E963" s="258"/>
      <c r="F963" s="258"/>
      <c r="G963" s="258"/>
      <c r="H963" s="258"/>
      <c r="I963" s="258"/>
      <c r="J963" s="258"/>
      <c r="K963" s="258"/>
      <c r="L963" s="258"/>
      <c r="M963" s="258"/>
      <c r="N963" s="258"/>
      <c r="O963" s="258"/>
    </row>
    <row r="964" spans="2:15" s="103" customFormat="1" x14ac:dyDescent="0.35">
      <c r="B964" s="258"/>
      <c r="C964" s="258"/>
      <c r="D964" s="258"/>
      <c r="E964" s="258"/>
      <c r="F964" s="258"/>
      <c r="G964" s="258"/>
      <c r="H964" s="258"/>
      <c r="I964" s="258"/>
      <c r="J964" s="258"/>
      <c r="K964" s="258"/>
      <c r="L964" s="258"/>
      <c r="M964" s="258"/>
      <c r="N964" s="258"/>
      <c r="O964" s="258"/>
    </row>
    <row r="965" spans="2:15" s="103" customFormat="1" x14ac:dyDescent="0.35">
      <c r="B965" s="258"/>
      <c r="C965" s="258"/>
      <c r="D965" s="258"/>
      <c r="E965" s="258"/>
      <c r="F965" s="258"/>
      <c r="G965" s="258"/>
      <c r="H965" s="258"/>
      <c r="I965" s="258"/>
      <c r="J965" s="258"/>
      <c r="K965" s="258"/>
      <c r="L965" s="258"/>
      <c r="M965" s="258"/>
      <c r="N965" s="258"/>
      <c r="O965" s="258"/>
    </row>
    <row r="966" spans="2:15" s="103" customFormat="1" x14ac:dyDescent="0.35">
      <c r="B966" s="258"/>
      <c r="C966" s="258"/>
      <c r="D966" s="258"/>
      <c r="E966" s="258"/>
      <c r="F966" s="258"/>
      <c r="G966" s="258"/>
      <c r="H966" s="258"/>
      <c r="I966" s="258"/>
      <c r="J966" s="258"/>
      <c r="K966" s="258"/>
      <c r="L966" s="258"/>
      <c r="M966" s="258"/>
      <c r="N966" s="258"/>
      <c r="O966" s="258"/>
    </row>
    <row r="967" spans="2:15" s="103" customFormat="1" x14ac:dyDescent="0.35">
      <c r="B967" s="258"/>
      <c r="C967" s="258"/>
      <c r="D967" s="258"/>
      <c r="E967" s="258"/>
      <c r="F967" s="258"/>
      <c r="G967" s="258"/>
      <c r="H967" s="258"/>
      <c r="I967" s="258"/>
      <c r="J967" s="258"/>
      <c r="K967" s="258"/>
      <c r="L967" s="258"/>
      <c r="M967" s="258"/>
      <c r="N967" s="258"/>
      <c r="O967" s="258"/>
    </row>
    <row r="968" spans="2:15" s="103" customFormat="1" x14ac:dyDescent="0.35">
      <c r="B968" s="258"/>
      <c r="C968" s="258"/>
      <c r="D968" s="258"/>
      <c r="E968" s="258"/>
      <c r="F968" s="258"/>
      <c r="G968" s="258"/>
      <c r="H968" s="258"/>
      <c r="I968" s="258"/>
      <c r="J968" s="258"/>
      <c r="K968" s="258"/>
      <c r="L968" s="258"/>
      <c r="M968" s="258"/>
      <c r="N968" s="258"/>
      <c r="O968" s="258"/>
    </row>
    <row r="969" spans="2:15" s="103" customFormat="1" x14ac:dyDescent="0.35">
      <c r="B969" s="258"/>
      <c r="C969" s="258"/>
      <c r="D969" s="258"/>
      <c r="E969" s="258"/>
      <c r="F969" s="258"/>
      <c r="G969" s="258"/>
      <c r="H969" s="258"/>
      <c r="I969" s="258"/>
      <c r="J969" s="258"/>
      <c r="K969" s="258"/>
      <c r="L969" s="258"/>
      <c r="M969" s="258"/>
      <c r="N969" s="258"/>
      <c r="O969" s="258"/>
    </row>
    <row r="970" spans="2:15" s="103" customFormat="1" x14ac:dyDescent="0.35">
      <c r="B970" s="258"/>
      <c r="C970" s="258"/>
      <c r="D970" s="258"/>
      <c r="E970" s="258"/>
      <c r="F970" s="258"/>
      <c r="G970" s="258"/>
      <c r="H970" s="258"/>
      <c r="I970" s="258"/>
      <c r="J970" s="258"/>
      <c r="K970" s="258"/>
      <c r="L970" s="258"/>
      <c r="M970" s="258"/>
      <c r="N970" s="258"/>
      <c r="O970" s="258"/>
    </row>
    <row r="971" spans="2:15" s="103" customFormat="1" x14ac:dyDescent="0.35">
      <c r="B971" s="258"/>
      <c r="C971" s="258"/>
      <c r="D971" s="258"/>
      <c r="E971" s="258"/>
      <c r="F971" s="258"/>
      <c r="G971" s="258"/>
      <c r="H971" s="258"/>
      <c r="I971" s="258"/>
      <c r="J971" s="258"/>
      <c r="K971" s="258"/>
      <c r="L971" s="258"/>
      <c r="M971" s="258"/>
      <c r="N971" s="258"/>
      <c r="O971" s="258"/>
    </row>
    <row r="972" spans="2:15" s="103" customFormat="1" x14ac:dyDescent="0.35">
      <c r="B972" s="258"/>
      <c r="C972" s="258"/>
      <c r="D972" s="258"/>
      <c r="E972" s="258"/>
      <c r="F972" s="258"/>
      <c r="G972" s="258"/>
      <c r="H972" s="258"/>
      <c r="I972" s="258"/>
      <c r="J972" s="258"/>
      <c r="K972" s="258"/>
      <c r="L972" s="258"/>
      <c r="M972" s="258"/>
      <c r="N972" s="258"/>
      <c r="O972" s="258"/>
    </row>
    <row r="973" spans="2:15" s="103" customFormat="1" x14ac:dyDescent="0.35">
      <c r="B973" s="258"/>
      <c r="C973" s="258"/>
      <c r="D973" s="258"/>
      <c r="E973" s="258"/>
      <c r="F973" s="258"/>
      <c r="G973" s="258"/>
      <c r="H973" s="258"/>
      <c r="I973" s="258"/>
      <c r="J973" s="258"/>
      <c r="K973" s="258"/>
      <c r="L973" s="258"/>
      <c r="M973" s="258"/>
      <c r="N973" s="258"/>
      <c r="O973" s="258"/>
    </row>
    <row r="974" spans="2:15" s="103" customFormat="1" x14ac:dyDescent="0.35">
      <c r="B974" s="258"/>
      <c r="C974" s="258"/>
      <c r="D974" s="258"/>
      <c r="E974" s="258"/>
      <c r="F974" s="258"/>
      <c r="G974" s="258"/>
      <c r="H974" s="258"/>
      <c r="I974" s="258"/>
      <c r="J974" s="258"/>
      <c r="K974" s="258"/>
      <c r="L974" s="258"/>
      <c r="M974" s="258"/>
      <c r="N974" s="258"/>
      <c r="O974" s="258"/>
    </row>
    <row r="975" spans="2:15" s="103" customFormat="1" x14ac:dyDescent="0.35">
      <c r="B975" s="258"/>
      <c r="C975" s="258"/>
      <c r="D975" s="258"/>
      <c r="E975" s="258"/>
      <c r="F975" s="258"/>
      <c r="G975" s="258"/>
      <c r="H975" s="258"/>
      <c r="I975" s="258"/>
      <c r="J975" s="258"/>
      <c r="K975" s="258"/>
      <c r="L975" s="258"/>
      <c r="M975" s="258"/>
      <c r="N975" s="258"/>
      <c r="O975" s="258"/>
    </row>
    <row r="976" spans="2:15" s="103" customFormat="1" x14ac:dyDescent="0.35">
      <c r="B976" s="258"/>
      <c r="C976" s="258"/>
      <c r="D976" s="258"/>
      <c r="E976" s="258"/>
      <c r="F976" s="258"/>
      <c r="G976" s="258"/>
      <c r="H976" s="258"/>
      <c r="I976" s="258"/>
      <c r="J976" s="258"/>
      <c r="K976" s="258"/>
      <c r="L976" s="258"/>
      <c r="M976" s="258"/>
      <c r="N976" s="258"/>
      <c r="O976" s="258"/>
    </row>
    <row r="977" spans="2:15" s="103" customFormat="1" x14ac:dyDescent="0.35">
      <c r="B977" s="258"/>
      <c r="C977" s="258"/>
      <c r="D977" s="258"/>
      <c r="E977" s="258"/>
      <c r="F977" s="258"/>
      <c r="G977" s="258"/>
      <c r="H977" s="258"/>
      <c r="I977" s="258"/>
      <c r="J977" s="258"/>
      <c r="K977" s="258"/>
      <c r="L977" s="258"/>
      <c r="M977" s="258"/>
      <c r="N977" s="258"/>
      <c r="O977" s="258"/>
    </row>
    <row r="978" spans="2:15" s="103" customFormat="1" x14ac:dyDescent="0.35">
      <c r="B978" s="258"/>
      <c r="C978" s="258"/>
      <c r="D978" s="258"/>
      <c r="E978" s="258"/>
      <c r="F978" s="258"/>
      <c r="G978" s="258"/>
      <c r="H978" s="258"/>
      <c r="I978" s="258"/>
      <c r="J978" s="258"/>
      <c r="K978" s="258"/>
      <c r="L978" s="258"/>
      <c r="M978" s="258"/>
      <c r="N978" s="258"/>
      <c r="O978" s="258"/>
    </row>
    <row r="979" spans="2:15" s="103" customFormat="1" x14ac:dyDescent="0.35">
      <c r="B979" s="258"/>
      <c r="C979" s="258"/>
      <c r="D979" s="258"/>
      <c r="E979" s="258"/>
      <c r="F979" s="258"/>
      <c r="G979" s="258"/>
      <c r="H979" s="258"/>
      <c r="I979" s="258"/>
      <c r="J979" s="258"/>
      <c r="K979" s="258"/>
      <c r="L979" s="258"/>
      <c r="M979" s="258"/>
      <c r="N979" s="258"/>
      <c r="O979" s="258"/>
    </row>
    <row r="980" spans="2:15" s="103" customFormat="1" x14ac:dyDescent="0.35">
      <c r="B980" s="258"/>
      <c r="C980" s="258"/>
      <c r="D980" s="258"/>
      <c r="E980" s="258"/>
      <c r="F980" s="258"/>
      <c r="G980" s="258"/>
      <c r="H980" s="258"/>
      <c r="I980" s="258"/>
      <c r="J980" s="258"/>
      <c r="K980" s="258"/>
      <c r="L980" s="258"/>
      <c r="M980" s="258"/>
      <c r="N980" s="258"/>
      <c r="O980" s="258"/>
    </row>
    <row r="981" spans="2:15" s="103" customFormat="1" x14ac:dyDescent="0.35">
      <c r="B981" s="258"/>
      <c r="C981" s="258"/>
      <c r="D981" s="258"/>
      <c r="E981" s="258"/>
      <c r="F981" s="258"/>
      <c r="G981" s="258"/>
      <c r="H981" s="258"/>
      <c r="I981" s="258"/>
      <c r="J981" s="258"/>
      <c r="K981" s="258"/>
      <c r="L981" s="258"/>
      <c r="M981" s="258"/>
      <c r="N981" s="258"/>
      <c r="O981" s="258"/>
    </row>
    <row r="982" spans="2:15" s="103" customFormat="1" x14ac:dyDescent="0.35">
      <c r="B982" s="258"/>
      <c r="C982" s="258"/>
      <c r="D982" s="258"/>
      <c r="E982" s="258"/>
      <c r="F982" s="258"/>
      <c r="G982" s="258"/>
      <c r="H982" s="258"/>
      <c r="I982" s="258"/>
      <c r="J982" s="258"/>
      <c r="K982" s="258"/>
      <c r="L982" s="258"/>
      <c r="M982" s="258"/>
      <c r="N982" s="258"/>
      <c r="O982" s="258"/>
    </row>
    <row r="983" spans="2:15" s="103" customFormat="1" x14ac:dyDescent="0.35">
      <c r="B983" s="258"/>
      <c r="C983" s="258"/>
      <c r="D983" s="258"/>
      <c r="E983" s="258"/>
      <c r="F983" s="258"/>
      <c r="G983" s="258"/>
      <c r="H983" s="258"/>
      <c r="I983" s="258"/>
      <c r="J983" s="258"/>
      <c r="K983" s="258"/>
      <c r="L983" s="258"/>
      <c r="M983" s="258"/>
      <c r="N983" s="258"/>
      <c r="O983" s="258"/>
    </row>
    <row r="984" spans="2:15" s="103" customFormat="1" x14ac:dyDescent="0.35">
      <c r="B984" s="258"/>
      <c r="C984" s="258"/>
      <c r="D984" s="258"/>
      <c r="E984" s="258"/>
      <c r="F984" s="258"/>
      <c r="G984" s="258"/>
      <c r="H984" s="258"/>
      <c r="I984" s="258"/>
      <c r="J984" s="258"/>
      <c r="K984" s="258"/>
      <c r="L984" s="258"/>
      <c r="M984" s="258"/>
      <c r="N984" s="258"/>
      <c r="O984" s="258"/>
    </row>
    <row r="985" spans="2:15" s="103" customFormat="1" x14ac:dyDescent="0.35">
      <c r="B985" s="258"/>
      <c r="C985" s="258"/>
      <c r="D985" s="258"/>
      <c r="E985" s="258"/>
      <c r="F985" s="258"/>
      <c r="G985" s="258"/>
      <c r="H985" s="258"/>
      <c r="I985" s="258"/>
      <c r="J985" s="258"/>
      <c r="K985" s="258"/>
      <c r="L985" s="258"/>
      <c r="M985" s="258"/>
      <c r="N985" s="258"/>
      <c r="O985" s="258"/>
    </row>
    <row r="986" spans="2:15" s="103" customFormat="1" x14ac:dyDescent="0.35">
      <c r="B986" s="258"/>
      <c r="C986" s="258"/>
      <c r="D986" s="258"/>
      <c r="E986" s="258"/>
      <c r="F986" s="258"/>
      <c r="G986" s="258"/>
      <c r="H986" s="258"/>
      <c r="I986" s="258"/>
      <c r="J986" s="258"/>
      <c r="K986" s="258"/>
      <c r="L986" s="258"/>
      <c r="M986" s="258"/>
      <c r="N986" s="258"/>
      <c r="O986" s="258"/>
    </row>
    <row r="987" spans="2:15" s="103" customFormat="1" x14ac:dyDescent="0.35">
      <c r="B987" s="258"/>
      <c r="C987" s="258"/>
      <c r="D987" s="258"/>
      <c r="E987" s="258"/>
      <c r="F987" s="258"/>
      <c r="G987" s="258"/>
      <c r="H987" s="258"/>
      <c r="I987" s="258"/>
      <c r="J987" s="258"/>
      <c r="K987" s="258"/>
      <c r="L987" s="258"/>
      <c r="M987" s="258"/>
      <c r="N987" s="258"/>
      <c r="O987" s="258"/>
    </row>
    <row r="988" spans="2:15" s="103" customFormat="1" x14ac:dyDescent="0.35">
      <c r="B988" s="258"/>
      <c r="C988" s="258"/>
      <c r="D988" s="258"/>
      <c r="E988" s="258"/>
      <c r="F988" s="258"/>
      <c r="G988" s="258"/>
      <c r="H988" s="258"/>
      <c r="I988" s="258"/>
      <c r="J988" s="258"/>
      <c r="K988" s="258"/>
      <c r="L988" s="258"/>
      <c r="M988" s="258"/>
      <c r="N988" s="258"/>
      <c r="O988" s="258"/>
    </row>
    <row r="989" spans="2:15" s="103" customFormat="1" x14ac:dyDescent="0.35">
      <c r="B989" s="258"/>
      <c r="C989" s="258"/>
      <c r="D989" s="258"/>
      <c r="E989" s="258"/>
      <c r="F989" s="258"/>
      <c r="G989" s="258"/>
      <c r="H989" s="258"/>
      <c r="I989" s="258"/>
      <c r="J989" s="258"/>
      <c r="K989" s="258"/>
      <c r="L989" s="258"/>
      <c r="M989" s="258"/>
      <c r="N989" s="258"/>
      <c r="O989" s="258"/>
    </row>
    <row r="990" spans="2:15" s="103" customFormat="1" x14ac:dyDescent="0.35">
      <c r="B990" s="258"/>
      <c r="C990" s="258"/>
      <c r="D990" s="258"/>
      <c r="E990" s="258"/>
      <c r="F990" s="258"/>
      <c r="G990" s="258"/>
      <c r="H990" s="258"/>
      <c r="I990" s="258"/>
      <c r="J990" s="258"/>
      <c r="K990" s="258"/>
      <c r="L990" s="258"/>
      <c r="M990" s="258"/>
      <c r="N990" s="258"/>
      <c r="O990" s="258"/>
    </row>
    <row r="991" spans="2:15" s="103" customFormat="1" x14ac:dyDescent="0.35">
      <c r="B991" s="258"/>
      <c r="C991" s="258"/>
      <c r="D991" s="258"/>
      <c r="E991" s="258"/>
      <c r="F991" s="258"/>
      <c r="G991" s="258"/>
      <c r="H991" s="258"/>
      <c r="I991" s="258"/>
      <c r="J991" s="258"/>
      <c r="K991" s="258"/>
      <c r="L991" s="258"/>
      <c r="M991" s="258"/>
      <c r="N991" s="258"/>
      <c r="O991" s="258"/>
    </row>
    <row r="992" spans="2:15" s="103" customFormat="1" x14ac:dyDescent="0.35">
      <c r="B992" s="258"/>
      <c r="C992" s="258"/>
      <c r="D992" s="258"/>
      <c r="E992" s="258"/>
      <c r="F992" s="258"/>
      <c r="G992" s="258"/>
      <c r="H992" s="258"/>
      <c r="I992" s="258"/>
      <c r="J992" s="258"/>
      <c r="K992" s="258"/>
      <c r="L992" s="258"/>
      <c r="M992" s="258"/>
      <c r="N992" s="258"/>
      <c r="O992" s="258"/>
    </row>
    <row r="993" spans="2:15" s="103" customFormat="1" x14ac:dyDescent="0.35">
      <c r="B993" s="258"/>
      <c r="C993" s="258"/>
      <c r="D993" s="258"/>
      <c r="E993" s="258"/>
      <c r="F993" s="258"/>
      <c r="G993" s="258"/>
      <c r="H993" s="258"/>
      <c r="I993" s="258"/>
      <c r="J993" s="258"/>
      <c r="K993" s="258"/>
      <c r="L993" s="258"/>
      <c r="M993" s="258"/>
      <c r="N993" s="258"/>
      <c r="O993" s="258"/>
    </row>
    <row r="994" spans="2:15" s="103" customFormat="1" x14ac:dyDescent="0.35">
      <c r="B994" s="258"/>
      <c r="C994" s="258"/>
      <c r="D994" s="258"/>
      <c r="E994" s="258"/>
      <c r="F994" s="258"/>
      <c r="G994" s="258"/>
      <c r="H994" s="258"/>
      <c r="I994" s="258"/>
      <c r="J994" s="258"/>
      <c r="K994" s="258"/>
      <c r="L994" s="258"/>
      <c r="M994" s="258"/>
      <c r="N994" s="258"/>
      <c r="O994" s="258"/>
    </row>
    <row r="995" spans="2:15" s="103" customFormat="1" x14ac:dyDescent="0.35">
      <c r="B995" s="258"/>
      <c r="C995" s="258"/>
      <c r="D995" s="258"/>
      <c r="E995" s="258"/>
      <c r="F995" s="258"/>
      <c r="G995" s="258"/>
      <c r="H995" s="258"/>
      <c r="I995" s="258"/>
      <c r="J995" s="258"/>
      <c r="K995" s="258"/>
      <c r="L995" s="258"/>
      <c r="M995" s="258"/>
      <c r="N995" s="258"/>
      <c r="O995" s="258"/>
    </row>
    <row r="996" spans="2:15" s="103" customFormat="1" x14ac:dyDescent="0.35">
      <c r="B996" s="258"/>
      <c r="C996" s="258"/>
      <c r="D996" s="258"/>
      <c r="E996" s="258"/>
      <c r="F996" s="258"/>
      <c r="G996" s="258"/>
      <c r="H996" s="258"/>
      <c r="I996" s="258"/>
      <c r="J996" s="258"/>
      <c r="K996" s="258"/>
      <c r="L996" s="258"/>
      <c r="M996" s="258"/>
      <c r="N996" s="258"/>
      <c r="O996" s="258"/>
    </row>
    <row r="997" spans="2:15" s="103" customFormat="1" x14ac:dyDescent="0.35">
      <c r="B997" s="258"/>
      <c r="C997" s="258"/>
      <c r="D997" s="258"/>
      <c r="E997" s="258"/>
      <c r="F997" s="258"/>
      <c r="G997" s="258"/>
      <c r="H997" s="258"/>
      <c r="I997" s="258"/>
      <c r="J997" s="258"/>
      <c r="K997" s="258"/>
      <c r="L997" s="258"/>
      <c r="M997" s="258"/>
      <c r="N997" s="258"/>
      <c r="O997" s="258"/>
    </row>
    <row r="998" spans="2:15" s="103" customFormat="1" x14ac:dyDescent="0.35">
      <c r="B998" s="258"/>
      <c r="C998" s="258"/>
      <c r="D998" s="258"/>
      <c r="E998" s="258"/>
      <c r="F998" s="258"/>
      <c r="G998" s="258"/>
      <c r="H998" s="258"/>
      <c r="I998" s="258"/>
      <c r="J998" s="258"/>
      <c r="K998" s="258"/>
      <c r="L998" s="258"/>
      <c r="M998" s="258"/>
      <c r="N998" s="258"/>
      <c r="O998" s="258"/>
    </row>
    <row r="999" spans="2:15" s="103" customFormat="1" x14ac:dyDescent="0.35">
      <c r="B999" s="258"/>
      <c r="C999" s="258"/>
      <c r="D999" s="258"/>
      <c r="E999" s="258"/>
      <c r="F999" s="258"/>
      <c r="G999" s="258"/>
      <c r="H999" s="258"/>
      <c r="I999" s="258"/>
      <c r="J999" s="258"/>
      <c r="K999" s="258"/>
      <c r="L999" s="258"/>
      <c r="M999" s="258"/>
      <c r="N999" s="258"/>
      <c r="O999" s="258"/>
    </row>
    <row r="1000" spans="2:15" s="103" customFormat="1" x14ac:dyDescent="0.35">
      <c r="B1000" s="258"/>
      <c r="C1000" s="258"/>
      <c r="D1000" s="258"/>
      <c r="E1000" s="258"/>
      <c r="F1000" s="258"/>
      <c r="G1000" s="258"/>
      <c r="H1000" s="258"/>
      <c r="I1000" s="258"/>
      <c r="J1000" s="258"/>
      <c r="K1000" s="258"/>
      <c r="L1000" s="258"/>
      <c r="M1000" s="258"/>
      <c r="N1000" s="258"/>
      <c r="O1000" s="258"/>
    </row>
    <row r="1001" spans="2:15" s="103" customFormat="1" x14ac:dyDescent="0.35">
      <c r="B1001" s="258"/>
      <c r="C1001" s="258"/>
      <c r="D1001" s="258"/>
      <c r="E1001" s="258"/>
      <c r="F1001" s="258"/>
      <c r="G1001" s="258"/>
      <c r="H1001" s="258"/>
      <c r="I1001" s="258"/>
      <c r="J1001" s="258"/>
      <c r="K1001" s="258"/>
      <c r="L1001" s="258"/>
      <c r="M1001" s="258"/>
      <c r="N1001" s="258"/>
      <c r="O1001" s="258"/>
    </row>
    <row r="1002" spans="2:15" s="103" customFormat="1" x14ac:dyDescent="0.35">
      <c r="B1002" s="258"/>
      <c r="C1002" s="258"/>
      <c r="D1002" s="258"/>
      <c r="E1002" s="258"/>
      <c r="F1002" s="258"/>
      <c r="G1002" s="258"/>
      <c r="H1002" s="258"/>
      <c r="I1002" s="258"/>
      <c r="J1002" s="258"/>
      <c r="K1002" s="258"/>
      <c r="L1002" s="258"/>
      <c r="M1002" s="258"/>
      <c r="N1002" s="258"/>
      <c r="O1002" s="258"/>
    </row>
    <row r="1003" spans="2:15" s="103" customFormat="1" x14ac:dyDescent="0.35">
      <c r="B1003" s="258"/>
      <c r="C1003" s="258"/>
      <c r="D1003" s="258"/>
      <c r="E1003" s="258"/>
      <c r="F1003" s="258"/>
      <c r="G1003" s="258"/>
      <c r="H1003" s="258"/>
      <c r="I1003" s="258"/>
      <c r="J1003" s="258"/>
      <c r="K1003" s="258"/>
      <c r="L1003" s="258"/>
      <c r="M1003" s="258"/>
      <c r="N1003" s="258"/>
      <c r="O1003" s="258"/>
    </row>
    <row r="1004" spans="2:15" s="103" customFormat="1" x14ac:dyDescent="0.35">
      <c r="B1004" s="258"/>
      <c r="C1004" s="258"/>
      <c r="D1004" s="258"/>
      <c r="E1004" s="258"/>
      <c r="F1004" s="258"/>
      <c r="G1004" s="258"/>
      <c r="H1004" s="258"/>
      <c r="I1004" s="258"/>
      <c r="J1004" s="258"/>
      <c r="K1004" s="258"/>
      <c r="L1004" s="258"/>
      <c r="M1004" s="258"/>
      <c r="N1004" s="258"/>
      <c r="O1004" s="258"/>
    </row>
    <row r="1005" spans="2:15" s="103" customFormat="1" x14ac:dyDescent="0.35">
      <c r="B1005" s="258"/>
      <c r="C1005" s="258"/>
      <c r="D1005" s="258"/>
      <c r="E1005" s="258"/>
      <c r="F1005" s="258"/>
      <c r="G1005" s="258"/>
      <c r="H1005" s="258"/>
      <c r="I1005" s="258"/>
      <c r="J1005" s="258"/>
      <c r="K1005" s="258"/>
      <c r="L1005" s="258"/>
      <c r="M1005" s="258"/>
      <c r="N1005" s="258"/>
      <c r="O1005" s="258"/>
    </row>
    <row r="1006" spans="2:15" s="103" customFormat="1" x14ac:dyDescent="0.35">
      <c r="B1006" s="258"/>
      <c r="C1006" s="258"/>
      <c r="D1006" s="258"/>
      <c r="E1006" s="258"/>
      <c r="F1006" s="258"/>
      <c r="G1006" s="258"/>
      <c r="H1006" s="258"/>
      <c r="I1006" s="258"/>
      <c r="J1006" s="258"/>
      <c r="K1006" s="258"/>
      <c r="L1006" s="258"/>
      <c r="M1006" s="258"/>
      <c r="N1006" s="258"/>
      <c r="O1006" s="258"/>
    </row>
    <row r="1007" spans="2:15" s="103" customFormat="1" x14ac:dyDescent="0.35">
      <c r="B1007" s="258"/>
      <c r="C1007" s="258"/>
      <c r="D1007" s="258"/>
      <c r="E1007" s="258"/>
      <c r="F1007" s="258"/>
      <c r="G1007" s="258"/>
      <c r="H1007" s="258"/>
      <c r="I1007" s="258"/>
      <c r="J1007" s="258"/>
      <c r="K1007" s="258"/>
      <c r="L1007" s="258"/>
      <c r="M1007" s="258"/>
      <c r="N1007" s="258"/>
      <c r="O1007" s="258"/>
    </row>
    <row r="1008" spans="2:15" s="103" customFormat="1" x14ac:dyDescent="0.35">
      <c r="B1008" s="258"/>
      <c r="C1008" s="258"/>
      <c r="D1008" s="258"/>
      <c r="E1008" s="258"/>
      <c r="F1008" s="258"/>
      <c r="G1008" s="258"/>
      <c r="H1008" s="258"/>
      <c r="I1008" s="258"/>
      <c r="J1008" s="258"/>
      <c r="K1008" s="258"/>
      <c r="L1008" s="258"/>
      <c r="M1008" s="258"/>
      <c r="N1008" s="258"/>
      <c r="O1008" s="258"/>
    </row>
    <row r="1009" spans="2:15" s="103" customFormat="1" x14ac:dyDescent="0.35">
      <c r="B1009" s="258"/>
      <c r="C1009" s="258"/>
      <c r="D1009" s="258"/>
      <c r="E1009" s="258"/>
      <c r="F1009" s="258"/>
      <c r="G1009" s="258"/>
      <c r="H1009" s="258"/>
      <c r="I1009" s="258"/>
      <c r="J1009" s="258"/>
      <c r="K1009" s="258"/>
      <c r="L1009" s="258"/>
      <c r="M1009" s="258"/>
      <c r="N1009" s="258"/>
      <c r="O1009" s="258"/>
    </row>
    <row r="1010" spans="2:15" s="103" customFormat="1" x14ac:dyDescent="0.35">
      <c r="B1010" s="258"/>
      <c r="C1010" s="258"/>
      <c r="D1010" s="258"/>
      <c r="E1010" s="258"/>
      <c r="F1010" s="258"/>
      <c r="G1010" s="258"/>
      <c r="H1010" s="258"/>
      <c r="I1010" s="258"/>
      <c r="J1010" s="258"/>
      <c r="K1010" s="258"/>
      <c r="L1010" s="258"/>
      <c r="M1010" s="258"/>
      <c r="N1010" s="258"/>
      <c r="O1010" s="258"/>
    </row>
    <row r="1011" spans="2:15" s="103" customFormat="1" x14ac:dyDescent="0.35">
      <c r="B1011" s="258"/>
      <c r="C1011" s="258"/>
      <c r="D1011" s="258"/>
      <c r="E1011" s="258"/>
      <c r="F1011" s="258"/>
      <c r="G1011" s="258"/>
      <c r="H1011" s="258"/>
      <c r="I1011" s="258"/>
      <c r="J1011" s="258"/>
      <c r="K1011" s="258"/>
      <c r="L1011" s="258"/>
      <c r="M1011" s="258"/>
      <c r="N1011" s="258"/>
      <c r="O1011" s="258"/>
    </row>
    <row r="1012" spans="2:15" s="103" customFormat="1" x14ac:dyDescent="0.35">
      <c r="B1012" s="258"/>
      <c r="C1012" s="258"/>
      <c r="D1012" s="258"/>
      <c r="E1012" s="258"/>
      <c r="F1012" s="258"/>
      <c r="G1012" s="258"/>
      <c r="H1012" s="258"/>
      <c r="I1012" s="258"/>
      <c r="J1012" s="258"/>
      <c r="K1012" s="258"/>
      <c r="L1012" s="258"/>
      <c r="M1012" s="258"/>
      <c r="N1012" s="258"/>
      <c r="O1012" s="258"/>
    </row>
    <row r="1013" spans="2:15" s="103" customFormat="1" x14ac:dyDescent="0.35">
      <c r="B1013" s="258"/>
      <c r="C1013" s="258"/>
      <c r="D1013" s="258"/>
      <c r="E1013" s="258"/>
      <c r="F1013" s="258"/>
      <c r="G1013" s="258"/>
      <c r="H1013" s="258"/>
      <c r="I1013" s="258"/>
      <c r="J1013" s="258"/>
      <c r="K1013" s="258"/>
      <c r="L1013" s="258"/>
      <c r="M1013" s="258"/>
      <c r="N1013" s="258"/>
      <c r="O1013" s="258"/>
    </row>
    <row r="1014" spans="2:15" s="103" customFormat="1" x14ac:dyDescent="0.35">
      <c r="B1014" s="258"/>
      <c r="C1014" s="258"/>
      <c r="D1014" s="258"/>
      <c r="E1014" s="258"/>
      <c r="F1014" s="258"/>
      <c r="G1014" s="258"/>
      <c r="H1014" s="258"/>
      <c r="I1014" s="258"/>
      <c r="J1014" s="258"/>
      <c r="K1014" s="258"/>
      <c r="L1014" s="258"/>
      <c r="M1014" s="258"/>
      <c r="N1014" s="258"/>
      <c r="O1014" s="258"/>
    </row>
    <row r="1015" spans="2:15" s="103" customFormat="1" x14ac:dyDescent="0.35">
      <c r="B1015" s="258"/>
      <c r="C1015" s="258"/>
      <c r="D1015" s="258"/>
      <c r="E1015" s="258"/>
      <c r="F1015" s="258"/>
      <c r="G1015" s="258"/>
      <c r="H1015" s="258"/>
      <c r="I1015" s="258"/>
      <c r="J1015" s="258"/>
      <c r="K1015" s="258"/>
      <c r="L1015" s="258"/>
      <c r="M1015" s="258"/>
      <c r="N1015" s="258"/>
      <c r="O1015" s="258"/>
    </row>
    <row r="1016" spans="2:15" s="103" customFormat="1" x14ac:dyDescent="0.35">
      <c r="B1016" s="258"/>
      <c r="C1016" s="258"/>
      <c r="D1016" s="258"/>
      <c r="E1016" s="258"/>
      <c r="F1016" s="258"/>
      <c r="G1016" s="258"/>
      <c r="H1016" s="258"/>
      <c r="I1016" s="258"/>
      <c r="J1016" s="258"/>
      <c r="K1016" s="258"/>
      <c r="L1016" s="258"/>
      <c r="M1016" s="258"/>
      <c r="N1016" s="258"/>
      <c r="O1016" s="258"/>
    </row>
    <row r="1017" spans="2:15" s="103" customFormat="1" x14ac:dyDescent="0.35">
      <c r="B1017" s="258"/>
      <c r="C1017" s="258"/>
      <c r="D1017" s="258"/>
      <c r="E1017" s="258"/>
      <c r="F1017" s="258"/>
      <c r="G1017" s="258"/>
      <c r="H1017" s="258"/>
      <c r="I1017" s="258"/>
      <c r="J1017" s="258"/>
      <c r="K1017" s="258"/>
      <c r="L1017" s="258"/>
      <c r="M1017" s="258"/>
      <c r="N1017" s="258"/>
      <c r="O1017" s="258"/>
    </row>
    <row r="1018" spans="2:15" s="103" customFormat="1" x14ac:dyDescent="0.35">
      <c r="B1018" s="258"/>
      <c r="C1018" s="258"/>
      <c r="D1018" s="258"/>
      <c r="E1018" s="258"/>
      <c r="F1018" s="258"/>
      <c r="G1018" s="258"/>
      <c r="H1018" s="258"/>
      <c r="I1018" s="258"/>
      <c r="J1018" s="258"/>
      <c r="K1018" s="258"/>
      <c r="L1018" s="258"/>
      <c r="M1018" s="258"/>
      <c r="N1018" s="258"/>
      <c r="O1018" s="258"/>
    </row>
    <row r="1019" spans="2:15" s="103" customFormat="1" x14ac:dyDescent="0.35">
      <c r="B1019" s="258"/>
      <c r="C1019" s="258"/>
      <c r="D1019" s="258"/>
      <c r="E1019" s="258"/>
      <c r="F1019" s="258"/>
      <c r="G1019" s="258"/>
      <c r="H1019" s="258"/>
      <c r="I1019" s="258"/>
      <c r="J1019" s="258"/>
      <c r="K1019" s="258"/>
      <c r="L1019" s="258"/>
      <c r="M1019" s="258"/>
      <c r="N1019" s="258"/>
      <c r="O1019" s="258"/>
    </row>
    <row r="1020" spans="2:15" s="103" customFormat="1" x14ac:dyDescent="0.35">
      <c r="B1020" s="258"/>
      <c r="C1020" s="258"/>
      <c r="D1020" s="258"/>
      <c r="E1020" s="258"/>
      <c r="F1020" s="258"/>
      <c r="G1020" s="258"/>
      <c r="H1020" s="258"/>
      <c r="I1020" s="258"/>
      <c r="J1020" s="258"/>
      <c r="K1020" s="258"/>
      <c r="L1020" s="258"/>
      <c r="M1020" s="258"/>
      <c r="N1020" s="258"/>
      <c r="O1020" s="258"/>
    </row>
    <row r="1021" spans="2:15" s="103" customFormat="1" x14ac:dyDescent="0.35">
      <c r="B1021" s="258"/>
      <c r="C1021" s="258"/>
      <c r="D1021" s="258"/>
      <c r="E1021" s="258"/>
      <c r="F1021" s="258"/>
      <c r="G1021" s="258"/>
      <c r="H1021" s="258"/>
      <c r="I1021" s="258"/>
      <c r="J1021" s="258"/>
      <c r="K1021" s="258"/>
      <c r="L1021" s="258"/>
      <c r="M1021" s="258"/>
      <c r="N1021" s="258"/>
      <c r="O1021" s="258"/>
    </row>
    <row r="1022" spans="2:15" s="103" customFormat="1" x14ac:dyDescent="0.35">
      <c r="B1022" s="258"/>
      <c r="C1022" s="258"/>
      <c r="D1022" s="258"/>
      <c r="E1022" s="258"/>
      <c r="F1022" s="258"/>
      <c r="G1022" s="258"/>
      <c r="H1022" s="258"/>
      <c r="I1022" s="258"/>
      <c r="J1022" s="258"/>
      <c r="K1022" s="258"/>
      <c r="L1022" s="258"/>
      <c r="M1022" s="258"/>
      <c r="N1022" s="258"/>
      <c r="O1022" s="258"/>
    </row>
    <row r="1023" spans="2:15" s="103" customFormat="1" x14ac:dyDescent="0.35">
      <c r="B1023" s="258"/>
      <c r="C1023" s="258"/>
      <c r="D1023" s="258"/>
      <c r="E1023" s="258"/>
      <c r="F1023" s="258"/>
      <c r="G1023" s="258"/>
      <c r="H1023" s="258"/>
      <c r="I1023" s="258"/>
      <c r="J1023" s="258"/>
      <c r="K1023" s="258"/>
      <c r="L1023" s="258"/>
      <c r="M1023" s="258"/>
      <c r="N1023" s="258"/>
      <c r="O1023" s="258"/>
    </row>
    <row r="1024" spans="2:15" s="103" customFormat="1" x14ac:dyDescent="0.35">
      <c r="B1024" s="258"/>
      <c r="C1024" s="258"/>
      <c r="D1024" s="258"/>
      <c r="E1024" s="258"/>
      <c r="F1024" s="258"/>
      <c r="G1024" s="258"/>
      <c r="H1024" s="258"/>
      <c r="I1024" s="258"/>
      <c r="J1024" s="258"/>
      <c r="K1024" s="258"/>
      <c r="L1024" s="258"/>
      <c r="M1024" s="258"/>
      <c r="N1024" s="258"/>
      <c r="O1024" s="258"/>
    </row>
    <row r="1025" spans="2:15" s="103" customFormat="1" x14ac:dyDescent="0.35">
      <c r="B1025" s="258"/>
      <c r="C1025" s="258"/>
      <c r="D1025" s="258"/>
      <c r="E1025" s="258"/>
      <c r="F1025" s="258"/>
      <c r="G1025" s="258"/>
      <c r="H1025" s="258"/>
      <c r="I1025" s="258"/>
      <c r="J1025" s="258"/>
      <c r="K1025" s="258"/>
      <c r="L1025" s="258"/>
      <c r="M1025" s="258"/>
      <c r="N1025" s="258"/>
      <c r="O1025" s="258"/>
    </row>
    <row r="1026" spans="2:15" s="103" customFormat="1" x14ac:dyDescent="0.35">
      <c r="B1026" s="258"/>
      <c r="C1026" s="258"/>
      <c r="D1026" s="258"/>
      <c r="E1026" s="258"/>
      <c r="F1026" s="258"/>
      <c r="G1026" s="258"/>
      <c r="H1026" s="258"/>
      <c r="I1026" s="258"/>
      <c r="J1026" s="258"/>
      <c r="K1026" s="258"/>
      <c r="L1026" s="258"/>
      <c r="M1026" s="258"/>
      <c r="N1026" s="258"/>
      <c r="O1026" s="258"/>
    </row>
    <row r="1027" spans="2:15" s="103" customFormat="1" x14ac:dyDescent="0.35">
      <c r="B1027" s="258"/>
      <c r="C1027" s="258"/>
      <c r="D1027" s="258"/>
      <c r="E1027" s="258"/>
      <c r="F1027" s="258"/>
      <c r="G1027" s="258"/>
      <c r="H1027" s="258"/>
      <c r="I1027" s="258"/>
      <c r="J1027" s="258"/>
      <c r="K1027" s="258"/>
      <c r="L1027" s="258"/>
      <c r="M1027" s="258"/>
      <c r="N1027" s="258"/>
      <c r="O1027" s="258"/>
    </row>
    <row r="1028" spans="2:15" s="103" customFormat="1" x14ac:dyDescent="0.35">
      <c r="B1028" s="258"/>
      <c r="C1028" s="258"/>
      <c r="D1028" s="258"/>
      <c r="E1028" s="258"/>
      <c r="F1028" s="258"/>
      <c r="G1028" s="258"/>
      <c r="H1028" s="258"/>
      <c r="I1028" s="258"/>
      <c r="J1028" s="258"/>
      <c r="K1028" s="258"/>
      <c r="L1028" s="258"/>
      <c r="M1028" s="258"/>
      <c r="N1028" s="258"/>
      <c r="O1028" s="258"/>
    </row>
    <row r="1029" spans="2:15" s="103" customFormat="1" x14ac:dyDescent="0.35">
      <c r="B1029" s="258"/>
      <c r="C1029" s="258"/>
      <c r="D1029" s="258"/>
      <c r="E1029" s="258"/>
      <c r="F1029" s="258"/>
      <c r="G1029" s="258"/>
      <c r="H1029" s="258"/>
      <c r="I1029" s="258"/>
      <c r="J1029" s="258"/>
      <c r="K1029" s="258"/>
      <c r="L1029" s="258"/>
      <c r="M1029" s="258"/>
      <c r="N1029" s="258"/>
      <c r="O1029" s="258"/>
    </row>
    <row r="1030" spans="2:15" s="103" customFormat="1" x14ac:dyDescent="0.35">
      <c r="B1030" s="258"/>
      <c r="C1030" s="258"/>
      <c r="D1030" s="258"/>
      <c r="E1030" s="258"/>
      <c r="F1030" s="258"/>
      <c r="G1030" s="258"/>
      <c r="H1030" s="258"/>
      <c r="I1030" s="258"/>
      <c r="J1030" s="258"/>
      <c r="K1030" s="258"/>
      <c r="L1030" s="258"/>
      <c r="M1030" s="258"/>
      <c r="N1030" s="258"/>
      <c r="O1030" s="258"/>
    </row>
    <row r="1031" spans="2:15" s="103" customFormat="1" x14ac:dyDescent="0.35">
      <c r="B1031" s="258"/>
      <c r="C1031" s="258"/>
      <c r="D1031" s="258"/>
      <c r="E1031" s="258"/>
      <c r="F1031" s="258"/>
      <c r="G1031" s="258"/>
      <c r="H1031" s="258"/>
      <c r="I1031" s="258"/>
      <c r="J1031" s="258"/>
      <c r="K1031" s="258"/>
      <c r="L1031" s="258"/>
      <c r="M1031" s="258"/>
      <c r="N1031" s="258"/>
      <c r="O1031" s="258"/>
    </row>
    <row r="1032" spans="2:15" s="103" customFormat="1" x14ac:dyDescent="0.35">
      <c r="B1032" s="258"/>
      <c r="C1032" s="258"/>
      <c r="D1032" s="258"/>
      <c r="E1032" s="258"/>
      <c r="F1032" s="258"/>
      <c r="G1032" s="258"/>
      <c r="H1032" s="258"/>
      <c r="I1032" s="258"/>
      <c r="J1032" s="258"/>
      <c r="K1032" s="258"/>
      <c r="L1032" s="258"/>
      <c r="M1032" s="258"/>
      <c r="N1032" s="258"/>
      <c r="O1032" s="258"/>
    </row>
    <row r="1033" spans="2:15" s="103" customFormat="1" x14ac:dyDescent="0.35">
      <c r="B1033" s="258"/>
      <c r="C1033" s="258"/>
      <c r="D1033" s="258"/>
      <c r="E1033" s="258"/>
      <c r="F1033" s="258"/>
      <c r="G1033" s="258"/>
      <c r="H1033" s="258"/>
      <c r="I1033" s="258"/>
      <c r="J1033" s="258"/>
      <c r="K1033" s="258"/>
      <c r="L1033" s="258"/>
      <c r="M1033" s="258"/>
      <c r="N1033" s="258"/>
      <c r="O1033" s="258"/>
    </row>
    <row r="1034" spans="2:15" s="103" customFormat="1" x14ac:dyDescent="0.35">
      <c r="B1034" s="258"/>
      <c r="C1034" s="258"/>
      <c r="D1034" s="258"/>
      <c r="E1034" s="258"/>
      <c r="F1034" s="258"/>
      <c r="G1034" s="258"/>
      <c r="H1034" s="258"/>
      <c r="I1034" s="258"/>
      <c r="J1034" s="258"/>
      <c r="K1034" s="258"/>
      <c r="L1034" s="258"/>
      <c r="M1034" s="258"/>
      <c r="N1034" s="258"/>
      <c r="O1034" s="258"/>
    </row>
    <row r="1035" spans="2:15" s="103" customFormat="1" x14ac:dyDescent="0.35">
      <c r="B1035" s="258"/>
      <c r="C1035" s="258"/>
      <c r="D1035" s="258"/>
      <c r="E1035" s="258"/>
      <c r="F1035" s="258"/>
      <c r="G1035" s="258"/>
      <c r="H1035" s="258"/>
      <c r="I1035" s="258"/>
      <c r="J1035" s="258"/>
      <c r="K1035" s="258"/>
      <c r="L1035" s="258"/>
      <c r="M1035" s="258"/>
      <c r="N1035" s="258"/>
      <c r="O1035" s="258"/>
    </row>
    <row r="1036" spans="2:15" s="103" customFormat="1" x14ac:dyDescent="0.35">
      <c r="B1036" s="258"/>
      <c r="C1036" s="258"/>
      <c r="D1036" s="258"/>
      <c r="E1036" s="258"/>
      <c r="F1036" s="258"/>
      <c r="G1036" s="258"/>
      <c r="H1036" s="258"/>
      <c r="I1036" s="258"/>
      <c r="J1036" s="258"/>
      <c r="K1036" s="258"/>
      <c r="L1036" s="258"/>
      <c r="M1036" s="258"/>
      <c r="N1036" s="258"/>
      <c r="O1036" s="258"/>
    </row>
    <row r="1037" spans="2:15" s="103" customFormat="1" x14ac:dyDescent="0.35">
      <c r="B1037" s="258"/>
      <c r="C1037" s="258"/>
      <c r="D1037" s="258"/>
      <c r="E1037" s="258"/>
      <c r="F1037" s="258"/>
      <c r="G1037" s="258"/>
      <c r="H1037" s="258"/>
      <c r="I1037" s="258"/>
      <c r="J1037" s="258"/>
      <c r="K1037" s="258"/>
      <c r="L1037" s="258"/>
      <c r="M1037" s="258"/>
      <c r="N1037" s="258"/>
      <c r="O1037" s="258"/>
    </row>
    <row r="1038" spans="2:15" s="103" customFormat="1" x14ac:dyDescent="0.35">
      <c r="B1038" s="258"/>
      <c r="C1038" s="258"/>
      <c r="D1038" s="258"/>
      <c r="E1038" s="258"/>
      <c r="F1038" s="258"/>
      <c r="G1038" s="258"/>
      <c r="H1038" s="258"/>
      <c r="I1038" s="258"/>
      <c r="J1038" s="258"/>
      <c r="K1038" s="258"/>
      <c r="L1038" s="258"/>
      <c r="M1038" s="258"/>
      <c r="N1038" s="258"/>
      <c r="O1038" s="258"/>
    </row>
    <row r="1039" spans="2:15" s="103" customFormat="1" x14ac:dyDescent="0.35">
      <c r="B1039" s="258"/>
      <c r="C1039" s="258"/>
      <c r="D1039" s="258"/>
      <c r="E1039" s="258"/>
      <c r="F1039" s="258"/>
      <c r="G1039" s="258"/>
      <c r="H1039" s="258"/>
      <c r="I1039" s="258"/>
      <c r="J1039" s="258"/>
      <c r="K1039" s="258"/>
      <c r="L1039" s="258"/>
      <c r="M1039" s="258"/>
      <c r="N1039" s="258"/>
      <c r="O1039" s="258"/>
    </row>
    <row r="1040" spans="2:15" s="103" customFormat="1" x14ac:dyDescent="0.35">
      <c r="B1040" s="258"/>
      <c r="C1040" s="258"/>
      <c r="D1040" s="258"/>
      <c r="E1040" s="258"/>
      <c r="F1040" s="258"/>
      <c r="G1040" s="258"/>
      <c r="H1040" s="258"/>
      <c r="I1040" s="258"/>
      <c r="J1040" s="258"/>
      <c r="K1040" s="258"/>
      <c r="L1040" s="258"/>
      <c r="M1040" s="258"/>
      <c r="N1040" s="258"/>
      <c r="O1040" s="258"/>
    </row>
    <row r="1041" spans="2:15" s="103" customFormat="1" x14ac:dyDescent="0.35">
      <c r="B1041" s="258"/>
      <c r="C1041" s="258"/>
      <c r="D1041" s="258"/>
      <c r="E1041" s="258"/>
      <c r="F1041" s="258"/>
      <c r="G1041" s="258"/>
      <c r="H1041" s="258"/>
      <c r="I1041" s="258"/>
      <c r="J1041" s="258"/>
      <c r="K1041" s="258"/>
      <c r="L1041" s="258"/>
      <c r="M1041" s="258"/>
      <c r="N1041" s="258"/>
      <c r="O1041" s="258"/>
    </row>
    <row r="1042" spans="2:15" s="103" customFormat="1" x14ac:dyDescent="0.35">
      <c r="B1042" s="258"/>
      <c r="C1042" s="258"/>
      <c r="D1042" s="258"/>
      <c r="E1042" s="258"/>
      <c r="F1042" s="258"/>
      <c r="G1042" s="258"/>
      <c r="H1042" s="258"/>
      <c r="I1042" s="258"/>
      <c r="J1042" s="258"/>
      <c r="K1042" s="258"/>
      <c r="L1042" s="258"/>
      <c r="M1042" s="258"/>
      <c r="N1042" s="258"/>
      <c r="O1042" s="258"/>
    </row>
    <row r="1043" spans="2:15" s="103" customFormat="1" x14ac:dyDescent="0.35">
      <c r="B1043" s="258"/>
      <c r="C1043" s="258"/>
      <c r="D1043" s="258"/>
      <c r="E1043" s="258"/>
      <c r="F1043" s="258"/>
      <c r="G1043" s="258"/>
      <c r="H1043" s="258"/>
      <c r="I1043" s="258"/>
      <c r="J1043" s="258"/>
      <c r="K1043" s="258"/>
      <c r="L1043" s="258"/>
      <c r="M1043" s="258"/>
      <c r="N1043" s="258"/>
      <c r="O1043" s="258"/>
    </row>
    <row r="1044" spans="2:15" s="103" customFormat="1" x14ac:dyDescent="0.35">
      <c r="B1044" s="258"/>
      <c r="C1044" s="258"/>
      <c r="D1044" s="258"/>
      <c r="E1044" s="258"/>
      <c r="F1044" s="258"/>
      <c r="G1044" s="258"/>
      <c r="H1044" s="258"/>
      <c r="I1044" s="258"/>
      <c r="J1044" s="258"/>
      <c r="K1044" s="258"/>
      <c r="L1044" s="258"/>
      <c r="M1044" s="258"/>
      <c r="N1044" s="258"/>
      <c r="O1044" s="258"/>
    </row>
    <row r="1045" spans="2:15" s="103" customFormat="1" x14ac:dyDescent="0.35">
      <c r="B1045" s="258"/>
      <c r="C1045" s="258"/>
      <c r="D1045" s="258"/>
      <c r="E1045" s="258"/>
      <c r="F1045" s="258"/>
      <c r="G1045" s="258"/>
      <c r="H1045" s="258"/>
      <c r="I1045" s="258"/>
      <c r="J1045" s="258"/>
      <c r="K1045" s="258"/>
      <c r="L1045" s="258"/>
      <c r="M1045" s="258"/>
      <c r="N1045" s="258"/>
      <c r="O1045" s="258"/>
    </row>
    <row r="1046" spans="2:15" s="103" customFormat="1" x14ac:dyDescent="0.35">
      <c r="B1046" s="258"/>
      <c r="C1046" s="258"/>
      <c r="D1046" s="258"/>
      <c r="E1046" s="258"/>
      <c r="F1046" s="258"/>
      <c r="G1046" s="258"/>
      <c r="H1046" s="258"/>
      <c r="I1046" s="258"/>
      <c r="J1046" s="258"/>
      <c r="K1046" s="258"/>
      <c r="L1046" s="258"/>
      <c r="M1046" s="258"/>
      <c r="N1046" s="258"/>
      <c r="O1046" s="258"/>
    </row>
    <row r="1047" spans="2:15" s="103" customFormat="1" x14ac:dyDescent="0.35">
      <c r="B1047" s="258"/>
      <c r="C1047" s="258"/>
      <c r="D1047" s="258"/>
      <c r="E1047" s="258"/>
      <c r="F1047" s="258"/>
      <c r="G1047" s="258"/>
      <c r="H1047" s="258"/>
      <c r="I1047" s="258"/>
      <c r="J1047" s="258"/>
      <c r="K1047" s="258"/>
      <c r="L1047" s="258"/>
      <c r="M1047" s="258"/>
      <c r="N1047" s="258"/>
      <c r="O1047" s="258"/>
    </row>
    <row r="1048" spans="2:15" s="103" customFormat="1" x14ac:dyDescent="0.35">
      <c r="B1048" s="258"/>
      <c r="C1048" s="258"/>
      <c r="D1048" s="258"/>
      <c r="E1048" s="258"/>
      <c r="F1048" s="258"/>
      <c r="G1048" s="258"/>
      <c r="H1048" s="258"/>
      <c r="I1048" s="258"/>
      <c r="J1048" s="258"/>
      <c r="K1048" s="258"/>
      <c r="L1048" s="258"/>
      <c r="M1048" s="258"/>
      <c r="N1048" s="258"/>
      <c r="O1048" s="258"/>
    </row>
    <row r="1049" spans="2:15" s="103" customFormat="1" x14ac:dyDescent="0.35">
      <c r="B1049" s="258"/>
      <c r="C1049" s="258"/>
      <c r="D1049" s="258"/>
      <c r="E1049" s="258"/>
      <c r="F1049" s="258"/>
      <c r="G1049" s="258"/>
      <c r="H1049" s="258"/>
      <c r="I1049" s="258"/>
      <c r="J1049" s="258"/>
      <c r="K1049" s="258"/>
      <c r="L1049" s="258"/>
      <c r="M1049" s="258"/>
      <c r="N1049" s="258"/>
      <c r="O1049" s="258"/>
    </row>
    <row r="1050" spans="2:15" s="103" customFormat="1" x14ac:dyDescent="0.35">
      <c r="B1050" s="258"/>
      <c r="C1050" s="258"/>
      <c r="D1050" s="258"/>
      <c r="E1050" s="258"/>
      <c r="F1050" s="258"/>
      <c r="G1050" s="258"/>
      <c r="H1050" s="258"/>
      <c r="I1050" s="258"/>
      <c r="J1050" s="258"/>
      <c r="K1050" s="258"/>
      <c r="L1050" s="258"/>
      <c r="M1050" s="258"/>
      <c r="N1050" s="258"/>
      <c r="O1050" s="258"/>
    </row>
    <row r="1051" spans="2:15" s="103" customFormat="1" x14ac:dyDescent="0.35">
      <c r="B1051" s="258"/>
      <c r="C1051" s="258"/>
      <c r="D1051" s="258"/>
      <c r="E1051" s="258"/>
      <c r="F1051" s="258"/>
      <c r="G1051" s="258"/>
      <c r="H1051" s="258"/>
      <c r="I1051" s="258"/>
      <c r="J1051" s="258"/>
      <c r="K1051" s="258"/>
      <c r="L1051" s="258"/>
      <c r="M1051" s="258"/>
      <c r="N1051" s="258"/>
      <c r="O1051" s="258"/>
    </row>
    <row r="1052" spans="2:15" s="103" customFormat="1" x14ac:dyDescent="0.35">
      <c r="B1052" s="258"/>
      <c r="C1052" s="258"/>
      <c r="D1052" s="258"/>
      <c r="E1052" s="258"/>
      <c r="F1052" s="258"/>
      <c r="G1052" s="258"/>
      <c r="H1052" s="258"/>
      <c r="I1052" s="258"/>
      <c r="J1052" s="258"/>
      <c r="K1052" s="258"/>
      <c r="L1052" s="258"/>
      <c r="M1052" s="258"/>
      <c r="N1052" s="258"/>
      <c r="O1052" s="258"/>
    </row>
    <row r="1053" spans="2:15" s="103" customFormat="1" x14ac:dyDescent="0.35">
      <c r="B1053" s="258"/>
      <c r="C1053" s="258"/>
      <c r="D1053" s="258"/>
      <c r="E1053" s="258"/>
      <c r="F1053" s="258"/>
      <c r="G1053" s="258"/>
      <c r="H1053" s="258"/>
      <c r="I1053" s="258"/>
      <c r="J1053" s="258"/>
      <c r="K1053" s="258"/>
      <c r="L1053" s="258"/>
      <c r="M1053" s="258"/>
      <c r="N1053" s="258"/>
      <c r="O1053" s="258"/>
    </row>
    <row r="1054" spans="2:15" s="103" customFormat="1" x14ac:dyDescent="0.35">
      <c r="B1054" s="258"/>
      <c r="C1054" s="258"/>
      <c r="D1054" s="258"/>
      <c r="E1054" s="258"/>
      <c r="F1054" s="258"/>
      <c r="G1054" s="258"/>
      <c r="H1054" s="258"/>
      <c r="I1054" s="258"/>
      <c r="J1054" s="258"/>
      <c r="K1054" s="258"/>
      <c r="L1054" s="258"/>
      <c r="M1054" s="258"/>
      <c r="N1054" s="258"/>
      <c r="O1054" s="258"/>
    </row>
    <row r="1055" spans="2:15" s="103" customFormat="1" x14ac:dyDescent="0.35">
      <c r="B1055" s="258"/>
      <c r="C1055" s="258"/>
      <c r="D1055" s="258"/>
      <c r="E1055" s="258"/>
      <c r="F1055" s="258"/>
      <c r="G1055" s="258"/>
      <c r="H1055" s="258"/>
      <c r="I1055" s="258"/>
      <c r="J1055" s="258"/>
      <c r="K1055" s="258"/>
      <c r="L1055" s="258"/>
      <c r="M1055" s="258"/>
      <c r="N1055" s="258"/>
      <c r="O1055" s="258"/>
    </row>
    <row r="1056" spans="2:15" s="103" customFormat="1" x14ac:dyDescent="0.35">
      <c r="B1056" s="258"/>
      <c r="C1056" s="258"/>
      <c r="D1056" s="258"/>
      <c r="E1056" s="258"/>
      <c r="F1056" s="258"/>
      <c r="G1056" s="258"/>
      <c r="H1056" s="258"/>
      <c r="I1056" s="258"/>
      <c r="J1056" s="258"/>
      <c r="K1056" s="258"/>
      <c r="L1056" s="258"/>
      <c r="M1056" s="258"/>
      <c r="N1056" s="258"/>
      <c r="O1056" s="258"/>
    </row>
    <row r="1057" spans="2:15" s="103" customFormat="1" x14ac:dyDescent="0.35">
      <c r="B1057" s="258"/>
      <c r="C1057" s="258"/>
      <c r="D1057" s="258"/>
      <c r="E1057" s="258"/>
      <c r="F1057" s="258"/>
      <c r="G1057" s="258"/>
      <c r="H1057" s="258"/>
      <c r="I1057" s="258"/>
      <c r="J1057" s="258"/>
      <c r="K1057" s="258"/>
      <c r="L1057" s="258"/>
      <c r="M1057" s="258"/>
      <c r="N1057" s="258"/>
      <c r="O1057" s="258"/>
    </row>
    <row r="1058" spans="2:15" s="103" customFormat="1" x14ac:dyDescent="0.35">
      <c r="B1058" s="258"/>
      <c r="C1058" s="258"/>
      <c r="D1058" s="258"/>
      <c r="E1058" s="258"/>
      <c r="F1058" s="258"/>
      <c r="G1058" s="258"/>
      <c r="H1058" s="258"/>
      <c r="I1058" s="258"/>
      <c r="J1058" s="258"/>
      <c r="K1058" s="258"/>
      <c r="L1058" s="258"/>
      <c r="M1058" s="258"/>
      <c r="N1058" s="258"/>
      <c r="O1058" s="258"/>
    </row>
    <row r="1059" spans="2:15" s="103" customFormat="1" x14ac:dyDescent="0.35">
      <c r="B1059" s="258"/>
      <c r="C1059" s="258"/>
      <c r="D1059" s="258"/>
      <c r="E1059" s="258"/>
      <c r="F1059" s="258"/>
      <c r="G1059" s="258"/>
      <c r="H1059" s="258"/>
      <c r="I1059" s="258"/>
      <c r="J1059" s="258"/>
      <c r="K1059" s="258"/>
      <c r="L1059" s="258"/>
      <c r="M1059" s="258"/>
      <c r="N1059" s="258"/>
      <c r="O1059" s="258"/>
    </row>
    <row r="1060" spans="2:15" s="103" customFormat="1" x14ac:dyDescent="0.35">
      <c r="B1060" s="258"/>
      <c r="C1060" s="258"/>
      <c r="D1060" s="258"/>
      <c r="E1060" s="258"/>
      <c r="F1060" s="258"/>
      <c r="G1060" s="258"/>
      <c r="H1060" s="258"/>
      <c r="I1060" s="258"/>
      <c r="J1060" s="258"/>
      <c r="K1060" s="258"/>
      <c r="L1060" s="258"/>
      <c r="M1060" s="258"/>
      <c r="N1060" s="258"/>
      <c r="O1060" s="258"/>
    </row>
    <row r="1061" spans="2:15" s="103" customFormat="1" x14ac:dyDescent="0.35">
      <c r="B1061" s="258"/>
      <c r="C1061" s="258"/>
      <c r="D1061" s="258"/>
      <c r="E1061" s="258"/>
      <c r="F1061" s="258"/>
      <c r="G1061" s="258"/>
      <c r="H1061" s="258"/>
      <c r="I1061" s="258"/>
      <c r="J1061" s="258"/>
      <c r="K1061" s="258"/>
      <c r="L1061" s="258"/>
      <c r="M1061" s="258"/>
      <c r="N1061" s="258"/>
      <c r="O1061" s="258"/>
    </row>
    <row r="1062" spans="2:15" s="103" customFormat="1" x14ac:dyDescent="0.35">
      <c r="B1062" s="258"/>
      <c r="C1062" s="258"/>
      <c r="D1062" s="258"/>
      <c r="E1062" s="258"/>
      <c r="F1062" s="258"/>
      <c r="G1062" s="258"/>
      <c r="H1062" s="258"/>
      <c r="I1062" s="258"/>
      <c r="J1062" s="258"/>
      <c r="K1062" s="258"/>
      <c r="L1062" s="258"/>
      <c r="M1062" s="258"/>
      <c r="N1062" s="258"/>
      <c r="O1062" s="258"/>
    </row>
    <row r="1063" spans="2:15" s="103" customFormat="1" x14ac:dyDescent="0.35">
      <c r="B1063" s="258"/>
      <c r="C1063" s="258"/>
      <c r="D1063" s="258"/>
      <c r="E1063" s="258"/>
      <c r="F1063" s="258"/>
      <c r="G1063" s="258"/>
      <c r="H1063" s="258"/>
      <c r="I1063" s="258"/>
      <c r="J1063" s="258"/>
      <c r="K1063" s="258"/>
      <c r="L1063" s="258"/>
      <c r="M1063" s="258"/>
      <c r="N1063" s="258"/>
      <c r="O1063" s="258"/>
    </row>
    <row r="1064" spans="2:15" s="103" customFormat="1" x14ac:dyDescent="0.35">
      <c r="B1064" s="258"/>
      <c r="C1064" s="258"/>
      <c r="D1064" s="258"/>
      <c r="E1064" s="258"/>
      <c r="F1064" s="258"/>
      <c r="G1064" s="258"/>
      <c r="H1064" s="258"/>
      <c r="I1064" s="258"/>
      <c r="J1064" s="258"/>
      <c r="K1064" s="258"/>
      <c r="L1064" s="258"/>
      <c r="M1064" s="258"/>
      <c r="N1064" s="258"/>
      <c r="O1064" s="258"/>
    </row>
    <row r="1065" spans="2:15" s="103" customFormat="1" x14ac:dyDescent="0.35">
      <c r="B1065" s="258"/>
      <c r="C1065" s="258"/>
      <c r="D1065" s="258"/>
      <c r="E1065" s="258"/>
      <c r="F1065" s="258"/>
      <c r="G1065" s="258"/>
      <c r="H1065" s="258"/>
      <c r="I1065" s="258"/>
      <c r="J1065" s="258"/>
      <c r="K1065" s="258"/>
      <c r="L1065" s="258"/>
      <c r="M1065" s="258"/>
      <c r="N1065" s="258"/>
      <c r="O1065" s="258"/>
    </row>
    <row r="1066" spans="2:15" s="103" customFormat="1" x14ac:dyDescent="0.35">
      <c r="B1066" s="258"/>
      <c r="C1066" s="258"/>
      <c r="D1066" s="258"/>
      <c r="E1066" s="258"/>
      <c r="F1066" s="258"/>
      <c r="G1066" s="258"/>
      <c r="H1066" s="258"/>
      <c r="I1066" s="258"/>
      <c r="J1066" s="258"/>
      <c r="K1066" s="258"/>
      <c r="L1066" s="258"/>
      <c r="M1066" s="258"/>
      <c r="N1066" s="258"/>
      <c r="O1066" s="258"/>
    </row>
    <row r="1067" spans="2:15" s="103" customFormat="1" x14ac:dyDescent="0.35">
      <c r="B1067" s="258"/>
      <c r="C1067" s="258"/>
      <c r="D1067" s="258"/>
      <c r="E1067" s="258"/>
      <c r="F1067" s="258"/>
      <c r="G1067" s="258"/>
      <c r="H1067" s="258"/>
      <c r="I1067" s="258"/>
      <c r="J1067" s="258"/>
      <c r="K1067" s="258"/>
      <c r="L1067" s="258"/>
      <c r="M1067" s="258"/>
      <c r="N1067" s="258"/>
      <c r="O1067" s="258"/>
    </row>
    <row r="1068" spans="2:15" s="103" customFormat="1" x14ac:dyDescent="0.35">
      <c r="B1068" s="258"/>
      <c r="C1068" s="258"/>
      <c r="D1068" s="258"/>
      <c r="E1068" s="258"/>
      <c r="F1068" s="258"/>
      <c r="G1068" s="258"/>
      <c r="H1068" s="258"/>
      <c r="I1068" s="258"/>
      <c r="J1068" s="258"/>
      <c r="K1068" s="258"/>
      <c r="L1068" s="258"/>
      <c r="M1068" s="258"/>
      <c r="N1068" s="258"/>
      <c r="O1068" s="258"/>
    </row>
    <row r="1069" spans="2:15" s="103" customFormat="1" x14ac:dyDescent="0.35">
      <c r="B1069" s="258"/>
      <c r="C1069" s="258"/>
      <c r="D1069" s="258"/>
      <c r="E1069" s="258"/>
      <c r="F1069" s="258"/>
      <c r="G1069" s="258"/>
      <c r="H1069" s="258"/>
      <c r="I1069" s="258"/>
      <c r="J1069" s="258"/>
      <c r="K1069" s="258"/>
      <c r="L1069" s="258"/>
      <c r="M1069" s="258"/>
      <c r="N1069" s="258"/>
      <c r="O1069" s="258"/>
    </row>
    <row r="1070" spans="2:15" s="103" customFormat="1" x14ac:dyDescent="0.35">
      <c r="B1070" s="258"/>
      <c r="C1070" s="258"/>
      <c r="D1070" s="258"/>
      <c r="E1070" s="258"/>
      <c r="F1070" s="258"/>
      <c r="G1070" s="258"/>
      <c r="H1070" s="258"/>
      <c r="I1070" s="258"/>
      <c r="J1070" s="258"/>
      <c r="K1070" s="258"/>
      <c r="L1070" s="258"/>
      <c r="M1070" s="258"/>
      <c r="N1070" s="258"/>
      <c r="O1070" s="258"/>
    </row>
    <row r="1071" spans="2:15" s="103" customFormat="1" x14ac:dyDescent="0.35">
      <c r="B1071" s="258"/>
      <c r="C1071" s="258"/>
      <c r="D1071" s="258"/>
      <c r="E1071" s="258"/>
      <c r="F1071" s="258"/>
      <c r="G1071" s="258"/>
      <c r="H1071" s="258"/>
      <c r="I1071" s="258"/>
      <c r="J1071" s="258"/>
      <c r="K1071" s="258"/>
      <c r="L1071" s="258"/>
      <c r="M1071" s="258"/>
      <c r="N1071" s="258"/>
      <c r="O1071" s="258"/>
    </row>
    <row r="1072" spans="2:15" s="103" customFormat="1" x14ac:dyDescent="0.35">
      <c r="B1072" s="258"/>
      <c r="C1072" s="258"/>
      <c r="D1072" s="258"/>
      <c r="E1072" s="258"/>
      <c r="F1072" s="258"/>
      <c r="G1072" s="258"/>
      <c r="H1072" s="258"/>
      <c r="I1072" s="258"/>
      <c r="J1072" s="258"/>
      <c r="K1072" s="258"/>
      <c r="L1072" s="258"/>
      <c r="M1072" s="258"/>
      <c r="N1072" s="258"/>
      <c r="O1072" s="258"/>
    </row>
    <row r="1073" spans="2:15" s="103" customFormat="1" x14ac:dyDescent="0.35">
      <c r="B1073" s="258"/>
      <c r="C1073" s="258"/>
      <c r="D1073" s="258"/>
      <c r="E1073" s="258"/>
      <c r="F1073" s="258"/>
      <c r="G1073" s="258"/>
      <c r="H1073" s="258"/>
      <c r="I1073" s="258"/>
      <c r="J1073" s="258"/>
      <c r="K1073" s="258"/>
      <c r="L1073" s="258"/>
      <c r="M1073" s="258"/>
      <c r="N1073" s="258"/>
      <c r="O1073" s="258"/>
    </row>
    <row r="1074" spans="2:15" s="103" customFormat="1" x14ac:dyDescent="0.35">
      <c r="B1074" s="258"/>
      <c r="C1074" s="258"/>
      <c r="D1074" s="258"/>
      <c r="E1074" s="258"/>
      <c r="F1074" s="258"/>
      <c r="G1074" s="258"/>
      <c r="H1074" s="258"/>
      <c r="I1074" s="258"/>
      <c r="J1074" s="258"/>
      <c r="K1074" s="258"/>
      <c r="L1074" s="258"/>
      <c r="M1074" s="258"/>
      <c r="N1074" s="258"/>
      <c r="O1074" s="258"/>
    </row>
    <row r="1075" spans="2:15" s="103" customFormat="1" x14ac:dyDescent="0.35">
      <c r="B1075" s="258"/>
      <c r="C1075" s="258"/>
      <c r="D1075" s="258"/>
      <c r="E1075" s="258"/>
      <c r="F1075" s="258"/>
      <c r="G1075" s="258"/>
      <c r="H1075" s="258"/>
      <c r="I1075" s="258"/>
      <c r="J1075" s="258"/>
      <c r="K1075" s="258"/>
      <c r="L1075" s="258"/>
      <c r="M1075" s="258"/>
      <c r="N1075" s="258"/>
      <c r="O1075" s="258"/>
    </row>
    <row r="1076" spans="2:15" s="103" customFormat="1" x14ac:dyDescent="0.35">
      <c r="B1076" s="258"/>
      <c r="C1076" s="258"/>
      <c r="D1076" s="258"/>
      <c r="E1076" s="258"/>
      <c r="F1076" s="258"/>
      <c r="G1076" s="258"/>
      <c r="H1076" s="258"/>
      <c r="I1076" s="258"/>
      <c r="J1076" s="258"/>
      <c r="K1076" s="258"/>
      <c r="L1076" s="258"/>
      <c r="M1076" s="258"/>
      <c r="N1076" s="258"/>
      <c r="O1076" s="258"/>
    </row>
    <row r="1077" spans="2:15" s="103" customFormat="1" x14ac:dyDescent="0.35">
      <c r="B1077" s="258"/>
      <c r="C1077" s="258"/>
      <c r="D1077" s="258"/>
      <c r="E1077" s="258"/>
      <c r="F1077" s="258"/>
      <c r="G1077" s="258"/>
      <c r="H1077" s="258"/>
      <c r="I1077" s="258"/>
      <c r="J1077" s="258"/>
      <c r="K1077" s="258"/>
      <c r="L1077" s="258"/>
      <c r="M1077" s="258"/>
      <c r="N1077" s="258"/>
      <c r="O1077" s="258"/>
    </row>
    <row r="1078" spans="2:15" s="103" customFormat="1" x14ac:dyDescent="0.35">
      <c r="B1078" s="258"/>
      <c r="C1078" s="258"/>
      <c r="D1078" s="258"/>
      <c r="E1078" s="258"/>
      <c r="F1078" s="258"/>
      <c r="G1078" s="258"/>
      <c r="H1078" s="258"/>
      <c r="I1078" s="258"/>
      <c r="J1078" s="258"/>
      <c r="K1078" s="258"/>
      <c r="L1078" s="258"/>
      <c r="M1078" s="258"/>
      <c r="N1078" s="258"/>
      <c r="O1078" s="258"/>
    </row>
    <row r="1079" spans="2:15" s="103" customFormat="1" x14ac:dyDescent="0.35">
      <c r="B1079" s="258"/>
      <c r="C1079" s="258"/>
      <c r="D1079" s="258"/>
      <c r="E1079" s="258"/>
      <c r="F1079" s="258"/>
      <c r="G1079" s="258"/>
      <c r="H1079" s="258"/>
      <c r="I1079" s="258"/>
      <c r="J1079" s="258"/>
      <c r="K1079" s="258"/>
      <c r="L1079" s="258"/>
      <c r="M1079" s="258"/>
      <c r="N1079" s="258"/>
      <c r="O1079" s="258"/>
    </row>
    <row r="1080" spans="2:15" s="103" customFormat="1" x14ac:dyDescent="0.35">
      <c r="B1080" s="258"/>
      <c r="C1080" s="258"/>
      <c r="D1080" s="258"/>
      <c r="E1080" s="258"/>
      <c r="F1080" s="258"/>
      <c r="G1080" s="258"/>
      <c r="H1080" s="258"/>
      <c r="I1080" s="258"/>
      <c r="J1080" s="258"/>
      <c r="K1080" s="258"/>
      <c r="L1080" s="258"/>
      <c r="M1080" s="258"/>
      <c r="N1080" s="258"/>
      <c r="O1080" s="258"/>
    </row>
    <row r="1081" spans="2:15" s="103" customFormat="1" x14ac:dyDescent="0.35">
      <c r="B1081" s="258"/>
      <c r="C1081" s="258"/>
      <c r="D1081" s="258"/>
      <c r="E1081" s="258"/>
      <c r="F1081" s="258"/>
      <c r="G1081" s="258"/>
      <c r="H1081" s="258"/>
      <c r="I1081" s="258"/>
      <c r="J1081" s="258"/>
      <c r="K1081" s="258"/>
      <c r="L1081" s="258"/>
      <c r="M1081" s="258"/>
      <c r="N1081" s="258"/>
      <c r="O1081" s="258"/>
    </row>
    <row r="1082" spans="2:15" s="103" customFormat="1" x14ac:dyDescent="0.35">
      <c r="B1082" s="258"/>
      <c r="C1082" s="258"/>
      <c r="D1082" s="258"/>
      <c r="E1082" s="258"/>
      <c r="F1082" s="258"/>
      <c r="G1082" s="258"/>
      <c r="H1082" s="258"/>
      <c r="I1082" s="258"/>
      <c r="J1082" s="258"/>
      <c r="K1082" s="258"/>
      <c r="L1082" s="258"/>
      <c r="M1082" s="258"/>
      <c r="N1082" s="258"/>
      <c r="O1082" s="258"/>
    </row>
    <row r="1083" spans="2:15" s="103" customFormat="1" x14ac:dyDescent="0.35">
      <c r="B1083" s="258"/>
      <c r="C1083" s="258"/>
      <c r="D1083" s="258"/>
      <c r="E1083" s="258"/>
      <c r="F1083" s="258"/>
      <c r="G1083" s="258"/>
      <c r="H1083" s="258"/>
      <c r="I1083" s="258"/>
      <c r="J1083" s="258"/>
      <c r="K1083" s="258"/>
      <c r="L1083" s="258"/>
      <c r="M1083" s="258"/>
      <c r="N1083" s="258"/>
      <c r="O1083" s="258"/>
    </row>
    <row r="1084" spans="2:15" s="103" customFormat="1" x14ac:dyDescent="0.35">
      <c r="B1084" s="258"/>
      <c r="C1084" s="258"/>
      <c r="D1084" s="258"/>
      <c r="E1084" s="258"/>
      <c r="F1084" s="258"/>
      <c r="G1084" s="258"/>
      <c r="H1084" s="258"/>
      <c r="I1084" s="258"/>
      <c r="J1084" s="258"/>
      <c r="K1084" s="258"/>
      <c r="L1084" s="258"/>
      <c r="M1084" s="258"/>
      <c r="N1084" s="258"/>
      <c r="O1084" s="258"/>
    </row>
    <row r="1085" spans="2:15" s="103" customFormat="1" x14ac:dyDescent="0.35">
      <c r="B1085" s="258"/>
      <c r="C1085" s="258"/>
      <c r="D1085" s="258"/>
      <c r="E1085" s="258"/>
      <c r="F1085" s="258"/>
      <c r="G1085" s="258"/>
      <c r="H1085" s="258"/>
      <c r="I1085" s="258"/>
      <c r="J1085" s="258"/>
      <c r="K1085" s="258"/>
      <c r="L1085" s="258"/>
      <c r="M1085" s="258"/>
      <c r="N1085" s="258"/>
      <c r="O1085" s="258"/>
    </row>
    <row r="1086" spans="2:15" s="103" customFormat="1" x14ac:dyDescent="0.35">
      <c r="B1086" s="258"/>
      <c r="C1086" s="258"/>
      <c r="D1086" s="258"/>
      <c r="E1086" s="258"/>
      <c r="F1086" s="258"/>
      <c r="G1086" s="258"/>
      <c r="H1086" s="258"/>
      <c r="I1086" s="258"/>
      <c r="J1086" s="258"/>
      <c r="K1086" s="258"/>
      <c r="L1086" s="258"/>
      <c r="M1086" s="258"/>
      <c r="N1086" s="258"/>
      <c r="O1086" s="258"/>
    </row>
    <row r="1087" spans="2:15" s="103" customFormat="1" x14ac:dyDescent="0.35">
      <c r="B1087" s="258"/>
      <c r="C1087" s="258"/>
      <c r="D1087" s="258"/>
      <c r="E1087" s="258"/>
      <c r="F1087" s="258"/>
      <c r="G1087" s="258"/>
      <c r="H1087" s="258"/>
      <c r="I1087" s="258"/>
      <c r="J1087" s="258"/>
      <c r="K1087" s="258"/>
      <c r="L1087" s="258"/>
      <c r="M1087" s="258"/>
      <c r="N1087" s="258"/>
      <c r="O1087" s="258"/>
    </row>
    <row r="1088" spans="2:15" s="103" customFormat="1" x14ac:dyDescent="0.35">
      <c r="B1088" s="258"/>
      <c r="C1088" s="258"/>
      <c r="D1088" s="258"/>
      <c r="E1088" s="258"/>
      <c r="F1088" s="258"/>
      <c r="G1088" s="258"/>
      <c r="H1088" s="258"/>
      <c r="I1088" s="258"/>
      <c r="J1088" s="258"/>
      <c r="K1088" s="258"/>
      <c r="L1088" s="258"/>
      <c r="M1088" s="258"/>
      <c r="N1088" s="258"/>
      <c r="O1088" s="258"/>
    </row>
    <row r="1089" spans="2:15" s="103" customFormat="1" x14ac:dyDescent="0.35">
      <c r="B1089" s="258"/>
      <c r="C1089" s="258"/>
      <c r="D1089" s="258"/>
      <c r="E1089" s="258"/>
      <c r="F1089" s="258"/>
      <c r="G1089" s="258"/>
      <c r="H1089" s="258"/>
      <c r="I1089" s="258"/>
      <c r="J1089" s="258"/>
      <c r="K1089" s="258"/>
      <c r="L1089" s="258"/>
      <c r="M1089" s="258"/>
      <c r="N1089" s="258"/>
      <c r="O1089" s="258"/>
    </row>
    <row r="1090" spans="2:15" s="103" customFormat="1" x14ac:dyDescent="0.35">
      <c r="B1090" s="258"/>
      <c r="C1090" s="258"/>
      <c r="D1090" s="258"/>
      <c r="E1090" s="258"/>
      <c r="F1090" s="258"/>
      <c r="G1090" s="258"/>
      <c r="H1090" s="258"/>
      <c r="I1090" s="258"/>
      <c r="J1090" s="258"/>
      <c r="K1090" s="258"/>
      <c r="L1090" s="258"/>
      <c r="M1090" s="258"/>
      <c r="N1090" s="258"/>
      <c r="O1090" s="258"/>
    </row>
    <row r="1091" spans="2:15" s="103" customFormat="1" x14ac:dyDescent="0.35">
      <c r="B1091" s="258"/>
      <c r="C1091" s="258"/>
      <c r="D1091" s="258"/>
      <c r="E1091" s="258"/>
      <c r="F1091" s="258"/>
      <c r="G1091" s="258"/>
      <c r="H1091" s="258"/>
      <c r="I1091" s="258"/>
      <c r="J1091" s="258"/>
      <c r="K1091" s="258"/>
      <c r="L1091" s="258"/>
      <c r="M1091" s="258"/>
      <c r="N1091" s="258"/>
      <c r="O1091" s="258"/>
    </row>
    <row r="1092" spans="2:15" s="103" customFormat="1" x14ac:dyDescent="0.35">
      <c r="B1092" s="258"/>
      <c r="C1092" s="258"/>
      <c r="D1092" s="258"/>
      <c r="E1092" s="258"/>
      <c r="F1092" s="258"/>
      <c r="G1092" s="258"/>
      <c r="H1092" s="258"/>
      <c r="I1092" s="258"/>
      <c r="J1092" s="258"/>
      <c r="K1092" s="258"/>
      <c r="L1092" s="258"/>
      <c r="M1092" s="258"/>
      <c r="N1092" s="258"/>
      <c r="O1092" s="258"/>
    </row>
    <row r="1093" spans="2:15" s="103" customFormat="1" x14ac:dyDescent="0.35">
      <c r="B1093" s="258"/>
      <c r="C1093" s="258"/>
      <c r="D1093" s="258"/>
      <c r="E1093" s="258"/>
      <c r="F1093" s="258"/>
      <c r="G1093" s="258"/>
      <c r="H1093" s="258"/>
      <c r="I1093" s="258"/>
      <c r="J1093" s="258"/>
      <c r="K1093" s="258"/>
      <c r="L1093" s="258"/>
      <c r="M1093" s="258"/>
      <c r="N1093" s="258"/>
      <c r="O1093" s="258"/>
    </row>
    <row r="1094" spans="2:15" s="103" customFormat="1" x14ac:dyDescent="0.35">
      <c r="B1094" s="258"/>
      <c r="C1094" s="258"/>
      <c r="D1094" s="258"/>
      <c r="E1094" s="258"/>
      <c r="F1094" s="258"/>
      <c r="G1094" s="258"/>
      <c r="H1094" s="258"/>
      <c r="I1094" s="258"/>
      <c r="J1094" s="258"/>
      <c r="K1094" s="258"/>
      <c r="L1094" s="258"/>
      <c r="M1094" s="258"/>
      <c r="N1094" s="258"/>
      <c r="O1094" s="258"/>
    </row>
    <row r="1095" spans="2:15" s="103" customFormat="1" x14ac:dyDescent="0.35">
      <c r="B1095" s="258"/>
      <c r="C1095" s="258"/>
      <c r="D1095" s="258"/>
      <c r="E1095" s="258"/>
      <c r="F1095" s="258"/>
      <c r="G1095" s="258"/>
      <c r="H1095" s="258"/>
      <c r="I1095" s="258"/>
      <c r="J1095" s="258"/>
      <c r="K1095" s="258"/>
      <c r="L1095" s="258"/>
      <c r="M1095" s="258"/>
      <c r="N1095" s="258"/>
      <c r="O1095" s="258"/>
    </row>
    <row r="1096" spans="2:15" s="103" customFormat="1" x14ac:dyDescent="0.35">
      <c r="B1096" s="258"/>
      <c r="C1096" s="258"/>
      <c r="D1096" s="258"/>
      <c r="E1096" s="258"/>
      <c r="F1096" s="258"/>
      <c r="G1096" s="258"/>
      <c r="H1096" s="258"/>
      <c r="I1096" s="258"/>
      <c r="J1096" s="258"/>
      <c r="K1096" s="258"/>
      <c r="L1096" s="258"/>
      <c r="M1096" s="258"/>
      <c r="N1096" s="258"/>
      <c r="O1096" s="258"/>
    </row>
    <row r="1097" spans="2:15" s="103" customFormat="1" x14ac:dyDescent="0.35">
      <c r="B1097" s="258"/>
      <c r="C1097" s="258"/>
      <c r="D1097" s="258"/>
      <c r="E1097" s="258"/>
      <c r="F1097" s="258"/>
      <c r="G1097" s="258"/>
      <c r="H1097" s="258"/>
      <c r="I1097" s="258"/>
      <c r="J1097" s="258"/>
      <c r="K1097" s="258"/>
      <c r="L1097" s="258"/>
      <c r="M1097" s="258"/>
      <c r="N1097" s="258"/>
      <c r="O1097" s="258"/>
    </row>
    <row r="1098" spans="2:15" s="103" customFormat="1" x14ac:dyDescent="0.35">
      <c r="B1098" s="258"/>
      <c r="C1098" s="258"/>
      <c r="D1098" s="258"/>
      <c r="E1098" s="258"/>
      <c r="F1098" s="258"/>
      <c r="G1098" s="258"/>
      <c r="H1098" s="258"/>
      <c r="I1098" s="258"/>
      <c r="J1098" s="258"/>
      <c r="K1098" s="258"/>
      <c r="L1098" s="258"/>
      <c r="M1098" s="258"/>
      <c r="N1098" s="258"/>
      <c r="O1098" s="258"/>
    </row>
    <row r="1099" spans="2:15" s="103" customFormat="1" x14ac:dyDescent="0.35">
      <c r="B1099" s="258"/>
      <c r="C1099" s="258"/>
      <c r="D1099" s="258"/>
      <c r="E1099" s="258"/>
      <c r="F1099" s="258"/>
      <c r="G1099" s="258"/>
      <c r="H1099" s="258"/>
      <c r="I1099" s="258"/>
      <c r="J1099" s="258"/>
      <c r="K1099" s="258"/>
      <c r="L1099" s="258"/>
      <c r="M1099" s="258"/>
      <c r="N1099" s="258"/>
      <c r="O1099" s="258"/>
    </row>
    <row r="1100" spans="2:15" s="103" customFormat="1" x14ac:dyDescent="0.35">
      <c r="B1100" s="258"/>
      <c r="C1100" s="258"/>
      <c r="D1100" s="258"/>
      <c r="E1100" s="258"/>
      <c r="F1100" s="258"/>
      <c r="G1100" s="258"/>
      <c r="H1100" s="258"/>
      <c r="I1100" s="258"/>
      <c r="J1100" s="258"/>
      <c r="K1100" s="258"/>
      <c r="L1100" s="258"/>
      <c r="M1100" s="258"/>
      <c r="N1100" s="258"/>
      <c r="O1100" s="258"/>
    </row>
    <row r="1101" spans="2:15" s="103" customFormat="1" x14ac:dyDescent="0.35">
      <c r="B1101" s="258"/>
      <c r="C1101" s="258"/>
      <c r="D1101" s="258"/>
      <c r="E1101" s="258"/>
      <c r="F1101" s="258"/>
      <c r="G1101" s="258"/>
      <c r="H1101" s="258"/>
      <c r="I1101" s="258"/>
      <c r="J1101" s="258"/>
      <c r="K1101" s="258"/>
      <c r="L1101" s="258"/>
      <c r="M1101" s="258"/>
      <c r="N1101" s="258"/>
      <c r="O1101" s="258"/>
    </row>
    <row r="1102" spans="2:15" s="103" customFormat="1" x14ac:dyDescent="0.35">
      <c r="B1102" s="258"/>
      <c r="C1102" s="258"/>
      <c r="D1102" s="258"/>
      <c r="E1102" s="258"/>
      <c r="F1102" s="258"/>
      <c r="G1102" s="258"/>
      <c r="H1102" s="258"/>
      <c r="I1102" s="258"/>
      <c r="J1102" s="258"/>
      <c r="K1102" s="258"/>
      <c r="L1102" s="258"/>
      <c r="M1102" s="258"/>
      <c r="N1102" s="258"/>
      <c r="O1102" s="258"/>
    </row>
    <row r="1103" spans="2:15" s="103" customFormat="1" x14ac:dyDescent="0.35">
      <c r="B1103" s="258"/>
      <c r="C1103" s="258"/>
      <c r="D1103" s="258"/>
      <c r="E1103" s="258"/>
      <c r="F1103" s="258"/>
      <c r="G1103" s="258"/>
      <c r="H1103" s="258"/>
      <c r="I1103" s="258"/>
      <c r="J1103" s="258"/>
      <c r="K1103" s="258"/>
      <c r="L1103" s="258"/>
      <c r="M1103" s="258"/>
      <c r="N1103" s="258"/>
      <c r="O1103" s="258"/>
    </row>
    <row r="1104" spans="2:15" s="103" customFormat="1" x14ac:dyDescent="0.35">
      <c r="B1104" s="258"/>
      <c r="C1104" s="258"/>
      <c r="D1104" s="258"/>
      <c r="E1104" s="258"/>
      <c r="F1104" s="258"/>
      <c r="G1104" s="258"/>
      <c r="H1104" s="258"/>
      <c r="I1104" s="258"/>
      <c r="J1104" s="258"/>
      <c r="K1104" s="258"/>
      <c r="L1104" s="258"/>
      <c r="M1104" s="258"/>
      <c r="N1104" s="258"/>
      <c r="O1104" s="258"/>
    </row>
    <row r="1105" spans="2:15" s="103" customFormat="1" x14ac:dyDescent="0.35">
      <c r="B1105" s="258"/>
      <c r="C1105" s="258"/>
      <c r="D1105" s="258"/>
      <c r="E1105" s="258"/>
      <c r="F1105" s="258"/>
      <c r="G1105" s="258"/>
      <c r="H1105" s="258"/>
      <c r="I1105" s="258"/>
      <c r="J1105" s="258"/>
      <c r="K1105" s="258"/>
      <c r="L1105" s="258"/>
      <c r="M1105" s="258"/>
      <c r="N1105" s="258"/>
      <c r="O1105" s="258"/>
    </row>
    <row r="1106" spans="2:15" s="103" customFormat="1" x14ac:dyDescent="0.35">
      <c r="B1106" s="258"/>
      <c r="C1106" s="258"/>
      <c r="D1106" s="258"/>
      <c r="E1106" s="258"/>
      <c r="F1106" s="258"/>
      <c r="G1106" s="258"/>
      <c r="H1106" s="258"/>
      <c r="I1106" s="258"/>
      <c r="J1106" s="258"/>
      <c r="K1106" s="258"/>
      <c r="L1106" s="258"/>
      <c r="M1106" s="258"/>
      <c r="N1106" s="258"/>
      <c r="O1106" s="258"/>
    </row>
    <row r="1107" spans="2:15" s="103" customFormat="1" x14ac:dyDescent="0.35">
      <c r="B1107" s="258"/>
      <c r="C1107" s="258"/>
      <c r="D1107" s="258"/>
      <c r="E1107" s="258"/>
      <c r="F1107" s="258"/>
      <c r="G1107" s="258"/>
      <c r="H1107" s="258"/>
      <c r="I1107" s="258"/>
      <c r="J1107" s="258"/>
      <c r="K1107" s="258"/>
      <c r="L1107" s="258"/>
      <c r="M1107" s="258"/>
      <c r="N1107" s="258"/>
      <c r="O1107" s="258"/>
    </row>
    <row r="1108" spans="2:15" s="103" customFormat="1" x14ac:dyDescent="0.35">
      <c r="B1108" s="258"/>
      <c r="C1108" s="258"/>
      <c r="D1108" s="258"/>
      <c r="E1108" s="258"/>
      <c r="F1108" s="258"/>
      <c r="G1108" s="258"/>
      <c r="H1108" s="258"/>
      <c r="I1108" s="258"/>
      <c r="J1108" s="258"/>
      <c r="K1108" s="258"/>
      <c r="L1108" s="258"/>
      <c r="M1108" s="258"/>
      <c r="N1108" s="258"/>
      <c r="O1108" s="258"/>
    </row>
    <row r="1109" spans="2:15" s="103" customFormat="1" x14ac:dyDescent="0.35">
      <c r="B1109" s="258"/>
      <c r="C1109" s="258"/>
      <c r="D1109" s="258"/>
      <c r="E1109" s="258"/>
      <c r="F1109" s="258"/>
      <c r="G1109" s="258"/>
      <c r="H1109" s="258"/>
      <c r="I1109" s="258"/>
      <c r="J1109" s="258"/>
      <c r="K1109" s="258"/>
      <c r="L1109" s="258"/>
      <c r="M1109" s="258"/>
      <c r="N1109" s="258"/>
      <c r="O1109" s="258"/>
    </row>
    <row r="1110" spans="2:15" s="103" customFormat="1" x14ac:dyDescent="0.35">
      <c r="B1110" s="258"/>
      <c r="C1110" s="258"/>
      <c r="D1110" s="258"/>
      <c r="E1110" s="258"/>
      <c r="F1110" s="258"/>
      <c r="G1110" s="258"/>
      <c r="H1110" s="258"/>
      <c r="I1110" s="258"/>
      <c r="J1110" s="258"/>
      <c r="K1110" s="258"/>
      <c r="L1110" s="258"/>
      <c r="M1110" s="258"/>
      <c r="N1110" s="258"/>
      <c r="O1110" s="258"/>
    </row>
    <row r="1111" spans="2:15" s="103" customFormat="1" x14ac:dyDescent="0.35">
      <c r="B1111" s="258"/>
      <c r="C1111" s="258"/>
      <c r="D1111" s="258"/>
      <c r="E1111" s="258"/>
      <c r="F1111" s="258"/>
      <c r="G1111" s="258"/>
      <c r="H1111" s="258"/>
      <c r="I1111" s="258"/>
      <c r="J1111" s="258"/>
      <c r="K1111" s="258"/>
      <c r="L1111" s="258"/>
      <c r="M1111" s="258"/>
      <c r="N1111" s="258"/>
      <c r="O1111" s="258"/>
    </row>
    <row r="1112" spans="2:15" s="103" customFormat="1" x14ac:dyDescent="0.35">
      <c r="B1112" s="258"/>
      <c r="C1112" s="258"/>
      <c r="D1112" s="258"/>
      <c r="E1112" s="258"/>
      <c r="F1112" s="258"/>
      <c r="G1112" s="258"/>
      <c r="H1112" s="258"/>
      <c r="I1112" s="258"/>
      <c r="J1112" s="258"/>
      <c r="K1112" s="258"/>
      <c r="L1112" s="258"/>
      <c r="M1112" s="258"/>
      <c r="N1112" s="258"/>
      <c r="O1112" s="258"/>
    </row>
    <row r="1113" spans="2:15" s="103" customFormat="1" x14ac:dyDescent="0.35">
      <c r="B1113" s="258"/>
      <c r="C1113" s="258"/>
      <c r="D1113" s="258"/>
      <c r="E1113" s="258"/>
      <c r="F1113" s="258"/>
      <c r="G1113" s="258"/>
      <c r="H1113" s="258"/>
      <c r="I1113" s="258"/>
      <c r="J1113" s="258"/>
      <c r="K1113" s="258"/>
      <c r="L1113" s="258"/>
      <c r="M1113" s="258"/>
      <c r="N1113" s="258"/>
      <c r="O1113" s="258"/>
    </row>
    <row r="1114" spans="2:15" s="103" customFormat="1" x14ac:dyDescent="0.35">
      <c r="B1114" s="258"/>
      <c r="C1114" s="258"/>
      <c r="D1114" s="258"/>
      <c r="E1114" s="258"/>
      <c r="F1114" s="258"/>
      <c r="G1114" s="258"/>
      <c r="H1114" s="258"/>
      <c r="I1114" s="258"/>
      <c r="J1114" s="258"/>
      <c r="K1114" s="258"/>
      <c r="L1114" s="258"/>
      <c r="M1114" s="258"/>
      <c r="N1114" s="258"/>
      <c r="O1114" s="258"/>
    </row>
    <row r="1115" spans="2:15" s="103" customFormat="1" x14ac:dyDescent="0.35">
      <c r="B1115" s="258"/>
      <c r="C1115" s="258"/>
      <c r="D1115" s="258"/>
      <c r="E1115" s="258"/>
      <c r="F1115" s="258"/>
      <c r="G1115" s="258"/>
      <c r="H1115" s="258"/>
      <c r="I1115" s="258"/>
      <c r="J1115" s="258"/>
      <c r="K1115" s="258"/>
      <c r="L1115" s="258"/>
      <c r="M1115" s="258"/>
      <c r="N1115" s="258"/>
      <c r="O1115" s="258"/>
    </row>
    <row r="1116" spans="2:15" s="103" customFormat="1" x14ac:dyDescent="0.35">
      <c r="B1116" s="258"/>
      <c r="C1116" s="258"/>
      <c r="D1116" s="258"/>
      <c r="E1116" s="258"/>
      <c r="F1116" s="258"/>
      <c r="G1116" s="258"/>
      <c r="H1116" s="258"/>
      <c r="I1116" s="258"/>
      <c r="J1116" s="258"/>
      <c r="K1116" s="258"/>
      <c r="L1116" s="258"/>
      <c r="M1116" s="258"/>
      <c r="N1116" s="258"/>
      <c r="O1116" s="258"/>
    </row>
    <row r="1117" spans="2:15" s="103" customFormat="1" x14ac:dyDescent="0.35">
      <c r="B1117" s="258"/>
      <c r="C1117" s="258"/>
      <c r="D1117" s="258"/>
      <c r="E1117" s="258"/>
      <c r="F1117" s="258"/>
      <c r="G1117" s="258"/>
      <c r="H1117" s="258"/>
      <c r="I1117" s="258"/>
      <c r="J1117" s="258"/>
      <c r="K1117" s="258"/>
      <c r="L1117" s="258"/>
      <c r="M1117" s="258"/>
      <c r="N1117" s="258"/>
      <c r="O1117" s="258"/>
    </row>
    <row r="1118" spans="2:15" s="103" customFormat="1" x14ac:dyDescent="0.35">
      <c r="B1118" s="258"/>
      <c r="C1118" s="258"/>
      <c r="D1118" s="258"/>
      <c r="E1118" s="258"/>
      <c r="F1118" s="258"/>
      <c r="G1118" s="258"/>
      <c r="H1118" s="258"/>
      <c r="I1118" s="258"/>
      <c r="J1118" s="258"/>
      <c r="K1118" s="258"/>
      <c r="L1118" s="258"/>
      <c r="M1118" s="258"/>
      <c r="N1118" s="258"/>
      <c r="O1118" s="258"/>
    </row>
    <row r="1119" spans="2:15" s="103" customFormat="1" x14ac:dyDescent="0.35">
      <c r="B1119" s="258"/>
      <c r="C1119" s="258"/>
      <c r="D1119" s="258"/>
      <c r="E1119" s="258"/>
      <c r="F1119" s="258"/>
      <c r="G1119" s="258"/>
      <c r="H1119" s="258"/>
      <c r="I1119" s="258"/>
      <c r="J1119" s="258"/>
      <c r="K1119" s="258"/>
      <c r="L1119" s="258"/>
      <c r="M1119" s="258"/>
      <c r="N1119" s="258"/>
      <c r="O1119" s="258"/>
    </row>
    <row r="1120" spans="2:15" s="103" customFormat="1" x14ac:dyDescent="0.35">
      <c r="B1120" s="258"/>
      <c r="C1120" s="258"/>
      <c r="D1120" s="258"/>
      <c r="E1120" s="258"/>
      <c r="F1120" s="258"/>
      <c r="G1120" s="258"/>
      <c r="H1120" s="258"/>
      <c r="I1120" s="258"/>
      <c r="J1120" s="258"/>
      <c r="K1120" s="258"/>
      <c r="L1120" s="258"/>
      <c r="M1120" s="258"/>
      <c r="N1120" s="258"/>
      <c r="O1120" s="258"/>
    </row>
    <row r="1121" spans="2:15" s="103" customFormat="1" x14ac:dyDescent="0.35">
      <c r="B1121" s="258"/>
      <c r="C1121" s="258"/>
      <c r="D1121" s="258"/>
      <c r="E1121" s="258"/>
      <c r="F1121" s="258"/>
      <c r="G1121" s="258"/>
      <c r="H1121" s="258"/>
      <c r="I1121" s="258"/>
      <c r="J1121" s="258"/>
      <c r="K1121" s="258"/>
      <c r="L1121" s="258"/>
      <c r="M1121" s="258"/>
      <c r="N1121" s="258"/>
      <c r="O1121" s="258"/>
    </row>
    <row r="1122" spans="2:15" s="103" customFormat="1" x14ac:dyDescent="0.35">
      <c r="B1122" s="258"/>
      <c r="C1122" s="258"/>
      <c r="D1122" s="258"/>
      <c r="E1122" s="258"/>
      <c r="F1122" s="258"/>
      <c r="G1122" s="258"/>
      <c r="H1122" s="258"/>
      <c r="I1122" s="258"/>
      <c r="J1122" s="258"/>
      <c r="K1122" s="258"/>
      <c r="L1122" s="258"/>
      <c r="M1122" s="258"/>
      <c r="N1122" s="258"/>
      <c r="O1122" s="258"/>
    </row>
    <row r="1123" spans="2:15" s="103" customFormat="1" x14ac:dyDescent="0.35">
      <c r="B1123" s="258"/>
      <c r="C1123" s="258"/>
      <c r="D1123" s="258"/>
      <c r="E1123" s="258"/>
      <c r="F1123" s="258"/>
      <c r="G1123" s="258"/>
      <c r="H1123" s="258"/>
      <c r="I1123" s="258"/>
      <c r="J1123" s="258"/>
      <c r="K1123" s="258"/>
      <c r="L1123" s="258"/>
      <c r="M1123" s="258"/>
      <c r="N1123" s="258"/>
      <c r="O1123" s="258"/>
    </row>
    <row r="1124" spans="2:15" s="103" customFormat="1" x14ac:dyDescent="0.35">
      <c r="B1124" s="258"/>
      <c r="C1124" s="258"/>
      <c r="D1124" s="258"/>
      <c r="E1124" s="258"/>
      <c r="F1124" s="258"/>
      <c r="G1124" s="258"/>
      <c r="H1124" s="258"/>
      <c r="I1124" s="258"/>
      <c r="J1124" s="258"/>
      <c r="K1124" s="258"/>
      <c r="L1124" s="258"/>
      <c r="M1124" s="258"/>
      <c r="N1124" s="258"/>
      <c r="O1124" s="258"/>
    </row>
    <row r="1125" spans="2:15" s="103" customFormat="1" x14ac:dyDescent="0.35">
      <c r="B1125" s="258"/>
      <c r="C1125" s="258"/>
      <c r="D1125" s="258"/>
      <c r="E1125" s="258"/>
      <c r="F1125" s="258"/>
      <c r="G1125" s="258"/>
      <c r="H1125" s="258"/>
      <c r="I1125" s="258"/>
      <c r="J1125" s="258"/>
      <c r="K1125" s="258"/>
      <c r="L1125" s="258"/>
      <c r="M1125" s="258"/>
      <c r="N1125" s="258"/>
      <c r="O1125" s="258"/>
    </row>
    <row r="1126" spans="2:15" s="103" customFormat="1" x14ac:dyDescent="0.35">
      <c r="B1126" s="258"/>
      <c r="C1126" s="258"/>
      <c r="D1126" s="258"/>
      <c r="E1126" s="258"/>
      <c r="F1126" s="258"/>
      <c r="G1126" s="258"/>
      <c r="H1126" s="258"/>
      <c r="I1126" s="258"/>
      <c r="J1126" s="258"/>
      <c r="K1126" s="258"/>
      <c r="L1126" s="258"/>
      <c r="M1126" s="258"/>
      <c r="N1126" s="258"/>
      <c r="O1126" s="258"/>
    </row>
    <row r="1127" spans="2:15" s="103" customFormat="1" x14ac:dyDescent="0.35">
      <c r="B1127" s="258"/>
      <c r="C1127" s="258"/>
      <c r="D1127" s="258"/>
      <c r="E1127" s="258"/>
      <c r="F1127" s="258"/>
      <c r="G1127" s="258"/>
      <c r="H1127" s="258"/>
      <c r="I1127" s="258"/>
      <c r="J1127" s="258"/>
      <c r="K1127" s="258"/>
      <c r="L1127" s="258"/>
      <c r="M1127" s="258"/>
      <c r="N1127" s="258"/>
      <c r="O1127" s="258"/>
    </row>
    <row r="1128" spans="2:15" s="103" customFormat="1" x14ac:dyDescent="0.35">
      <c r="B1128" s="258"/>
      <c r="C1128" s="258"/>
      <c r="D1128" s="258"/>
      <c r="E1128" s="258"/>
      <c r="F1128" s="258"/>
      <c r="G1128" s="258"/>
      <c r="H1128" s="258"/>
      <c r="I1128" s="258"/>
      <c r="J1128" s="258"/>
      <c r="K1128" s="258"/>
      <c r="L1128" s="258"/>
      <c r="M1128" s="258"/>
      <c r="N1128" s="258"/>
      <c r="O1128" s="258"/>
    </row>
    <row r="1129" spans="2:15" s="103" customFormat="1" x14ac:dyDescent="0.35">
      <c r="B1129" s="258"/>
      <c r="C1129" s="258"/>
      <c r="D1129" s="258"/>
      <c r="E1129" s="258"/>
      <c r="F1129" s="258"/>
      <c r="G1129" s="258"/>
      <c r="H1129" s="258"/>
      <c r="I1129" s="258"/>
      <c r="J1129" s="258"/>
      <c r="K1129" s="258"/>
      <c r="L1129" s="258"/>
      <c r="M1129" s="258"/>
      <c r="N1129" s="258"/>
      <c r="O1129" s="258"/>
    </row>
    <row r="1130" spans="2:15" s="103" customFormat="1" x14ac:dyDescent="0.35">
      <c r="B1130" s="258"/>
      <c r="C1130" s="258"/>
      <c r="D1130" s="258"/>
      <c r="E1130" s="258"/>
      <c r="F1130" s="258"/>
      <c r="G1130" s="258"/>
      <c r="H1130" s="258"/>
      <c r="I1130" s="258"/>
      <c r="J1130" s="258"/>
      <c r="K1130" s="258"/>
      <c r="L1130" s="258"/>
      <c r="M1130" s="258"/>
      <c r="N1130" s="258"/>
      <c r="O1130" s="258"/>
    </row>
    <row r="1131" spans="2:15" s="103" customFormat="1" x14ac:dyDescent="0.35">
      <c r="B1131" s="258"/>
      <c r="C1131" s="258"/>
      <c r="D1131" s="258"/>
      <c r="E1131" s="258"/>
      <c r="F1131" s="258"/>
      <c r="G1131" s="258"/>
      <c r="H1131" s="258"/>
      <c r="I1131" s="258"/>
      <c r="J1131" s="258"/>
      <c r="K1131" s="258"/>
      <c r="L1131" s="258"/>
      <c r="M1131" s="258"/>
      <c r="N1131" s="258"/>
      <c r="O1131" s="258"/>
    </row>
    <row r="1132" spans="2:15" s="103" customFormat="1" x14ac:dyDescent="0.35">
      <c r="B1132" s="258"/>
      <c r="C1132" s="258"/>
      <c r="D1132" s="258"/>
      <c r="E1132" s="258"/>
      <c r="F1132" s="258"/>
      <c r="G1132" s="258"/>
      <c r="H1132" s="258"/>
      <c r="I1132" s="258"/>
      <c r="J1132" s="258"/>
      <c r="K1132" s="258"/>
      <c r="L1132" s="258"/>
      <c r="M1132" s="258"/>
      <c r="N1132" s="258"/>
      <c r="O1132" s="258"/>
    </row>
    <row r="1133" spans="2:15" s="103" customFormat="1" x14ac:dyDescent="0.35">
      <c r="B1133" s="258"/>
      <c r="C1133" s="258"/>
      <c r="D1133" s="258"/>
      <c r="E1133" s="258"/>
      <c r="F1133" s="258"/>
      <c r="G1133" s="258"/>
      <c r="H1133" s="258"/>
      <c r="I1133" s="258"/>
      <c r="J1133" s="258"/>
      <c r="K1133" s="258"/>
      <c r="L1133" s="258"/>
      <c r="M1133" s="258"/>
      <c r="N1133" s="258"/>
      <c r="O1133" s="258"/>
    </row>
    <row r="1134" spans="2:15" s="103" customFormat="1" x14ac:dyDescent="0.35">
      <c r="B1134" s="258"/>
      <c r="C1134" s="258"/>
      <c r="D1134" s="258"/>
      <c r="E1134" s="258"/>
      <c r="F1134" s="258"/>
      <c r="G1134" s="258"/>
      <c r="H1134" s="258"/>
      <c r="I1134" s="258"/>
      <c r="J1134" s="258"/>
      <c r="K1134" s="258"/>
      <c r="L1134" s="258"/>
      <c r="M1134" s="258"/>
      <c r="N1134" s="258"/>
      <c r="O1134" s="258"/>
    </row>
    <row r="1135" spans="2:15" s="103" customFormat="1" x14ac:dyDescent="0.35">
      <c r="B1135" s="258"/>
      <c r="C1135" s="258"/>
      <c r="D1135" s="258"/>
      <c r="E1135" s="258"/>
      <c r="F1135" s="258"/>
      <c r="G1135" s="258"/>
      <c r="H1135" s="258"/>
      <c r="I1135" s="258"/>
      <c r="J1135" s="258"/>
      <c r="K1135" s="258"/>
      <c r="L1135" s="258"/>
      <c r="M1135" s="258"/>
      <c r="N1135" s="258"/>
      <c r="O1135" s="258"/>
    </row>
    <row r="1136" spans="2:15" s="103" customFormat="1" x14ac:dyDescent="0.35">
      <c r="B1136" s="258"/>
      <c r="C1136" s="258"/>
      <c r="D1136" s="258"/>
      <c r="E1136" s="258"/>
      <c r="F1136" s="258"/>
      <c r="G1136" s="258"/>
      <c r="H1136" s="258"/>
      <c r="I1136" s="258"/>
      <c r="J1136" s="258"/>
      <c r="K1136" s="258"/>
      <c r="L1136" s="258"/>
      <c r="M1136" s="258"/>
      <c r="N1136" s="258"/>
      <c r="O1136" s="258"/>
    </row>
    <row r="1137" spans="2:15" s="103" customFormat="1" x14ac:dyDescent="0.35">
      <c r="B1137" s="258"/>
      <c r="C1137" s="258"/>
      <c r="D1137" s="258"/>
      <c r="E1137" s="258"/>
      <c r="F1137" s="258"/>
      <c r="G1137" s="258"/>
      <c r="H1137" s="258"/>
      <c r="I1137" s="258"/>
      <c r="J1137" s="258"/>
      <c r="K1137" s="258"/>
      <c r="L1137" s="258"/>
      <c r="M1137" s="258"/>
      <c r="N1137" s="258"/>
      <c r="O1137" s="258"/>
    </row>
    <row r="1138" spans="2:15" s="103" customFormat="1" x14ac:dyDescent="0.35">
      <c r="B1138" s="258"/>
      <c r="C1138" s="258"/>
      <c r="D1138" s="258"/>
      <c r="E1138" s="258"/>
      <c r="F1138" s="258"/>
      <c r="G1138" s="258"/>
      <c r="H1138" s="258"/>
      <c r="I1138" s="258"/>
      <c r="J1138" s="258"/>
      <c r="K1138" s="258"/>
      <c r="L1138" s="258"/>
      <c r="M1138" s="258"/>
      <c r="N1138" s="258"/>
      <c r="O1138" s="258"/>
    </row>
    <row r="1139" spans="2:15" s="103" customFormat="1" x14ac:dyDescent="0.35">
      <c r="B1139" s="258"/>
      <c r="C1139" s="258"/>
      <c r="D1139" s="258"/>
      <c r="E1139" s="258"/>
      <c r="F1139" s="258"/>
      <c r="G1139" s="258"/>
      <c r="H1139" s="258"/>
      <c r="I1139" s="258"/>
      <c r="J1139" s="258"/>
      <c r="K1139" s="258"/>
      <c r="L1139" s="258"/>
      <c r="M1139" s="258"/>
      <c r="N1139" s="258"/>
      <c r="O1139" s="258"/>
    </row>
    <row r="1140" spans="2:15" s="103" customFormat="1" x14ac:dyDescent="0.35">
      <c r="B1140" s="258"/>
      <c r="C1140" s="258"/>
      <c r="D1140" s="258"/>
      <c r="E1140" s="258"/>
      <c r="F1140" s="258"/>
      <c r="G1140" s="258"/>
      <c r="H1140" s="258"/>
      <c r="I1140" s="258"/>
      <c r="J1140" s="258"/>
      <c r="K1140" s="258"/>
      <c r="L1140" s="258"/>
      <c r="M1140" s="258"/>
      <c r="N1140" s="258"/>
      <c r="O1140" s="258"/>
    </row>
    <row r="1141" spans="2:15" s="103" customFormat="1" x14ac:dyDescent="0.35">
      <c r="B1141" s="258"/>
      <c r="C1141" s="258"/>
      <c r="D1141" s="258"/>
      <c r="E1141" s="258"/>
      <c r="F1141" s="258"/>
      <c r="G1141" s="258"/>
      <c r="H1141" s="258"/>
      <c r="I1141" s="258"/>
      <c r="J1141" s="258"/>
      <c r="K1141" s="258"/>
      <c r="L1141" s="258"/>
      <c r="M1141" s="258"/>
      <c r="N1141" s="258"/>
      <c r="O1141" s="258"/>
    </row>
    <row r="1142" spans="2:15" s="103" customFormat="1" x14ac:dyDescent="0.35">
      <c r="B1142" s="258"/>
      <c r="C1142" s="258"/>
      <c r="D1142" s="258"/>
      <c r="E1142" s="258"/>
      <c r="F1142" s="258"/>
      <c r="G1142" s="258"/>
      <c r="H1142" s="258"/>
      <c r="I1142" s="258"/>
      <c r="J1142" s="258"/>
      <c r="K1142" s="258"/>
      <c r="L1142" s="258"/>
      <c r="M1142" s="258"/>
      <c r="N1142" s="258"/>
      <c r="O1142" s="258"/>
    </row>
    <row r="1143" spans="2:15" s="103" customFormat="1" x14ac:dyDescent="0.35">
      <c r="B1143" s="258"/>
      <c r="C1143" s="258"/>
      <c r="D1143" s="258"/>
      <c r="E1143" s="258"/>
      <c r="F1143" s="258"/>
      <c r="G1143" s="258"/>
      <c r="H1143" s="258"/>
      <c r="I1143" s="258"/>
      <c r="J1143" s="258"/>
      <c r="K1143" s="258"/>
      <c r="L1143" s="258"/>
      <c r="M1143" s="258"/>
      <c r="N1143" s="258"/>
      <c r="O1143" s="258"/>
    </row>
    <row r="1144" spans="2:15" s="103" customFormat="1" x14ac:dyDescent="0.35">
      <c r="B1144" s="258"/>
      <c r="C1144" s="258"/>
      <c r="D1144" s="258"/>
      <c r="E1144" s="258"/>
      <c r="F1144" s="258"/>
      <c r="G1144" s="258"/>
      <c r="H1144" s="258"/>
      <c r="I1144" s="258"/>
      <c r="J1144" s="258"/>
      <c r="K1144" s="258"/>
      <c r="L1144" s="258"/>
      <c r="M1144" s="258"/>
      <c r="N1144" s="258"/>
      <c r="O1144" s="258"/>
    </row>
    <row r="1145" spans="2:15" s="103" customFormat="1" x14ac:dyDescent="0.35">
      <c r="B1145" s="258"/>
      <c r="C1145" s="258"/>
      <c r="D1145" s="258"/>
      <c r="E1145" s="258"/>
      <c r="F1145" s="258"/>
      <c r="G1145" s="258"/>
      <c r="H1145" s="258"/>
      <c r="I1145" s="258"/>
      <c r="J1145" s="258"/>
      <c r="K1145" s="258"/>
      <c r="L1145" s="258"/>
      <c r="M1145" s="258"/>
      <c r="N1145" s="258"/>
      <c r="O1145" s="258"/>
    </row>
    <row r="1146" spans="2:15" s="103" customFormat="1" x14ac:dyDescent="0.35">
      <c r="B1146" s="258"/>
      <c r="C1146" s="258"/>
      <c r="D1146" s="258"/>
      <c r="E1146" s="258"/>
      <c r="F1146" s="258"/>
      <c r="G1146" s="258"/>
      <c r="H1146" s="258"/>
      <c r="I1146" s="258"/>
      <c r="J1146" s="258"/>
      <c r="K1146" s="258"/>
      <c r="L1146" s="258"/>
      <c r="M1146" s="258"/>
      <c r="N1146" s="258"/>
      <c r="O1146" s="258"/>
    </row>
    <row r="1147" spans="2:15" s="103" customFormat="1" x14ac:dyDescent="0.35">
      <c r="B1147" s="258"/>
      <c r="C1147" s="258"/>
      <c r="D1147" s="258"/>
      <c r="E1147" s="258"/>
      <c r="F1147" s="258"/>
      <c r="G1147" s="258"/>
      <c r="H1147" s="258"/>
      <c r="I1147" s="258"/>
      <c r="J1147" s="258"/>
      <c r="K1147" s="258"/>
      <c r="L1147" s="258"/>
      <c r="M1147" s="258"/>
      <c r="N1147" s="258"/>
      <c r="O1147" s="258"/>
    </row>
    <row r="1148" spans="2:15" s="103" customFormat="1" x14ac:dyDescent="0.35">
      <c r="B1148" s="258"/>
      <c r="C1148" s="258"/>
      <c r="D1148" s="258"/>
      <c r="E1148" s="258"/>
      <c r="F1148" s="258"/>
      <c r="G1148" s="258"/>
      <c r="H1148" s="258"/>
      <c r="I1148" s="258"/>
      <c r="J1148" s="258"/>
      <c r="K1148" s="258"/>
      <c r="L1148" s="258"/>
      <c r="M1148" s="258"/>
      <c r="N1148" s="258"/>
      <c r="O1148" s="258"/>
    </row>
    <row r="1149" spans="2:15" s="103" customFormat="1" x14ac:dyDescent="0.35">
      <c r="B1149" s="258"/>
      <c r="C1149" s="258"/>
      <c r="D1149" s="258"/>
      <c r="E1149" s="258"/>
      <c r="F1149" s="258"/>
      <c r="G1149" s="258"/>
      <c r="H1149" s="258"/>
      <c r="I1149" s="258"/>
      <c r="J1149" s="258"/>
      <c r="K1149" s="258"/>
      <c r="L1149" s="258"/>
      <c r="M1149" s="258"/>
      <c r="N1149" s="258"/>
      <c r="O1149" s="258"/>
    </row>
    <row r="1150" spans="2:15" s="103" customFormat="1" x14ac:dyDescent="0.35">
      <c r="B1150" s="258"/>
      <c r="C1150" s="258"/>
      <c r="D1150" s="258"/>
      <c r="E1150" s="258"/>
      <c r="F1150" s="258"/>
      <c r="G1150" s="258"/>
      <c r="H1150" s="258"/>
      <c r="I1150" s="258"/>
      <c r="J1150" s="258"/>
      <c r="K1150" s="258"/>
      <c r="L1150" s="258"/>
      <c r="M1150" s="258"/>
      <c r="N1150" s="258"/>
      <c r="O1150" s="258"/>
    </row>
    <row r="1151" spans="2:15" s="103" customFormat="1" x14ac:dyDescent="0.35">
      <c r="B1151" s="258"/>
      <c r="C1151" s="258"/>
      <c r="D1151" s="258"/>
      <c r="E1151" s="258"/>
      <c r="F1151" s="258"/>
      <c r="G1151" s="258"/>
      <c r="H1151" s="258"/>
      <c r="I1151" s="258"/>
      <c r="J1151" s="258"/>
      <c r="K1151" s="258"/>
      <c r="L1151" s="258"/>
      <c r="M1151" s="258"/>
      <c r="N1151" s="258"/>
      <c r="O1151" s="258"/>
    </row>
    <row r="1152" spans="2:15" s="103" customFormat="1" x14ac:dyDescent="0.35">
      <c r="B1152" s="258"/>
      <c r="C1152" s="258"/>
      <c r="D1152" s="258"/>
      <c r="E1152" s="258"/>
      <c r="F1152" s="258"/>
      <c r="G1152" s="258"/>
      <c r="H1152" s="258"/>
      <c r="I1152" s="258"/>
      <c r="J1152" s="258"/>
      <c r="K1152" s="258"/>
      <c r="L1152" s="258"/>
      <c r="M1152" s="258"/>
      <c r="N1152" s="258"/>
      <c r="O1152" s="258"/>
    </row>
    <row r="1153" spans="2:15" s="103" customFormat="1" x14ac:dyDescent="0.35">
      <c r="B1153" s="258"/>
      <c r="C1153" s="258"/>
      <c r="D1153" s="258"/>
      <c r="E1153" s="258"/>
      <c r="F1153" s="258"/>
      <c r="G1153" s="258"/>
      <c r="H1153" s="258"/>
      <c r="I1153" s="258"/>
      <c r="J1153" s="258"/>
      <c r="K1153" s="258"/>
      <c r="L1153" s="258"/>
      <c r="M1153" s="258"/>
      <c r="N1153" s="258"/>
      <c r="O1153" s="258"/>
    </row>
    <row r="1154" spans="2:15" s="103" customFormat="1" x14ac:dyDescent="0.35">
      <c r="B1154" s="258"/>
      <c r="C1154" s="258"/>
      <c r="D1154" s="258"/>
      <c r="E1154" s="258"/>
      <c r="F1154" s="258"/>
      <c r="G1154" s="258"/>
      <c r="H1154" s="258"/>
      <c r="I1154" s="258"/>
      <c r="J1154" s="258"/>
      <c r="K1154" s="258"/>
      <c r="L1154" s="258"/>
      <c r="M1154" s="258"/>
      <c r="N1154" s="258"/>
      <c r="O1154" s="258"/>
    </row>
    <row r="1155" spans="2:15" s="103" customFormat="1" x14ac:dyDescent="0.35">
      <c r="B1155" s="258"/>
      <c r="C1155" s="258"/>
      <c r="D1155" s="258"/>
      <c r="E1155" s="258"/>
      <c r="F1155" s="258"/>
      <c r="G1155" s="258"/>
      <c r="H1155" s="258"/>
      <c r="I1155" s="258"/>
      <c r="J1155" s="258"/>
      <c r="K1155" s="258"/>
      <c r="L1155" s="258"/>
      <c r="M1155" s="258"/>
      <c r="N1155" s="258"/>
      <c r="O1155" s="258"/>
    </row>
    <row r="1156" spans="2:15" s="103" customFormat="1" x14ac:dyDescent="0.35">
      <c r="B1156" s="258"/>
      <c r="C1156" s="258"/>
      <c r="D1156" s="258"/>
      <c r="E1156" s="258"/>
      <c r="F1156" s="258"/>
      <c r="G1156" s="258"/>
      <c r="H1156" s="258"/>
      <c r="I1156" s="258"/>
      <c r="J1156" s="258"/>
      <c r="K1156" s="258"/>
      <c r="L1156" s="258"/>
      <c r="M1156" s="258"/>
      <c r="N1156" s="258"/>
      <c r="O1156" s="258"/>
    </row>
    <row r="1157" spans="2:15" s="103" customFormat="1" x14ac:dyDescent="0.35">
      <c r="B1157" s="258"/>
      <c r="C1157" s="258"/>
      <c r="D1157" s="258"/>
      <c r="E1157" s="258"/>
      <c r="F1157" s="258"/>
      <c r="G1157" s="258"/>
      <c r="H1157" s="258"/>
      <c r="I1157" s="258"/>
      <c r="J1157" s="258"/>
      <c r="K1157" s="258"/>
      <c r="L1157" s="258"/>
      <c r="M1157" s="258"/>
      <c r="N1157" s="258"/>
      <c r="O1157" s="258"/>
    </row>
    <row r="1158" spans="2:15" s="103" customFormat="1" x14ac:dyDescent="0.35">
      <c r="B1158" s="258"/>
      <c r="C1158" s="258"/>
      <c r="D1158" s="258"/>
      <c r="E1158" s="258"/>
      <c r="F1158" s="258"/>
      <c r="G1158" s="258"/>
      <c r="H1158" s="258"/>
      <c r="I1158" s="258"/>
      <c r="J1158" s="258"/>
      <c r="K1158" s="258"/>
      <c r="L1158" s="258"/>
      <c r="M1158" s="258"/>
      <c r="N1158" s="258"/>
      <c r="O1158" s="258"/>
    </row>
    <row r="1159" spans="2:15" s="103" customFormat="1" x14ac:dyDescent="0.35">
      <c r="B1159" s="258"/>
      <c r="C1159" s="258"/>
      <c r="D1159" s="258"/>
      <c r="E1159" s="258"/>
      <c r="F1159" s="258"/>
      <c r="G1159" s="258"/>
      <c r="H1159" s="258"/>
      <c r="I1159" s="258"/>
      <c r="J1159" s="258"/>
      <c r="K1159" s="258"/>
      <c r="L1159" s="258"/>
      <c r="M1159" s="258"/>
      <c r="N1159" s="258"/>
      <c r="O1159" s="258"/>
    </row>
    <row r="1160" spans="2:15" s="103" customFormat="1" x14ac:dyDescent="0.35">
      <c r="B1160" s="258"/>
      <c r="C1160" s="258"/>
      <c r="D1160" s="258"/>
      <c r="E1160" s="258"/>
      <c r="F1160" s="258"/>
      <c r="G1160" s="258"/>
      <c r="H1160" s="258"/>
      <c r="I1160" s="258"/>
      <c r="J1160" s="258"/>
      <c r="K1160" s="258"/>
      <c r="L1160" s="258"/>
      <c r="M1160" s="258"/>
      <c r="N1160" s="258"/>
      <c r="O1160" s="258"/>
    </row>
    <row r="1161" spans="2:15" s="103" customFormat="1" x14ac:dyDescent="0.35">
      <c r="B1161" s="258"/>
      <c r="C1161" s="258"/>
      <c r="D1161" s="258"/>
      <c r="E1161" s="258"/>
      <c r="F1161" s="258"/>
      <c r="G1161" s="258"/>
      <c r="H1161" s="258"/>
      <c r="I1161" s="258"/>
      <c r="J1161" s="258"/>
      <c r="K1161" s="258"/>
      <c r="L1161" s="258"/>
      <c r="M1161" s="258"/>
      <c r="N1161" s="258"/>
      <c r="O1161" s="258"/>
    </row>
    <row r="1162" spans="2:15" s="103" customFormat="1" x14ac:dyDescent="0.35">
      <c r="B1162" s="258"/>
      <c r="C1162" s="258"/>
      <c r="D1162" s="258"/>
      <c r="E1162" s="258"/>
      <c r="F1162" s="258"/>
      <c r="G1162" s="258"/>
      <c r="H1162" s="258"/>
      <c r="I1162" s="258"/>
      <c r="J1162" s="258"/>
      <c r="K1162" s="258"/>
      <c r="L1162" s="258"/>
      <c r="M1162" s="258"/>
      <c r="N1162" s="258"/>
      <c r="O1162" s="258"/>
    </row>
    <row r="1163" spans="2:15" s="103" customFormat="1" x14ac:dyDescent="0.35">
      <c r="B1163" s="258"/>
      <c r="C1163" s="258"/>
      <c r="D1163" s="258"/>
      <c r="E1163" s="258"/>
      <c r="F1163" s="258"/>
      <c r="G1163" s="258"/>
      <c r="H1163" s="258"/>
      <c r="I1163" s="258"/>
      <c r="J1163" s="258"/>
      <c r="K1163" s="258"/>
      <c r="L1163" s="258"/>
      <c r="M1163" s="258"/>
      <c r="N1163" s="258"/>
      <c r="O1163" s="258"/>
    </row>
    <row r="1164" spans="2:15" s="103" customFormat="1" x14ac:dyDescent="0.35">
      <c r="B1164" s="258"/>
      <c r="C1164" s="258"/>
      <c r="D1164" s="258"/>
      <c r="E1164" s="258"/>
      <c r="F1164" s="258"/>
      <c r="G1164" s="258"/>
      <c r="H1164" s="258"/>
      <c r="I1164" s="258"/>
      <c r="J1164" s="258"/>
      <c r="K1164" s="258"/>
      <c r="L1164" s="258"/>
      <c r="M1164" s="258"/>
      <c r="N1164" s="258"/>
      <c r="O1164" s="258"/>
    </row>
    <row r="1165" spans="2:15" s="103" customFormat="1" x14ac:dyDescent="0.35">
      <c r="B1165" s="258"/>
      <c r="C1165" s="258"/>
      <c r="D1165" s="258"/>
      <c r="E1165" s="258"/>
      <c r="F1165" s="258"/>
      <c r="G1165" s="258"/>
      <c r="H1165" s="258"/>
      <c r="I1165" s="258"/>
      <c r="J1165" s="258"/>
      <c r="K1165" s="258"/>
      <c r="L1165" s="258"/>
      <c r="M1165" s="258"/>
      <c r="N1165" s="258"/>
      <c r="O1165" s="258"/>
    </row>
    <row r="1166" spans="2:15" s="103" customFormat="1" x14ac:dyDescent="0.35">
      <c r="B1166" s="258"/>
      <c r="C1166" s="258"/>
      <c r="D1166" s="258"/>
      <c r="E1166" s="258"/>
      <c r="F1166" s="258"/>
      <c r="G1166" s="258"/>
      <c r="H1166" s="258"/>
      <c r="I1166" s="258"/>
      <c r="J1166" s="258"/>
      <c r="K1166" s="258"/>
      <c r="L1166" s="258"/>
      <c r="M1166" s="258"/>
      <c r="N1166" s="258"/>
      <c r="O1166" s="258"/>
    </row>
    <row r="1167" spans="2:15" s="103" customFormat="1" x14ac:dyDescent="0.35">
      <c r="B1167" s="258"/>
      <c r="C1167" s="258"/>
      <c r="D1167" s="258"/>
      <c r="E1167" s="258"/>
      <c r="F1167" s="258"/>
      <c r="G1167" s="258"/>
      <c r="H1167" s="258"/>
      <c r="I1167" s="258"/>
      <c r="J1167" s="258"/>
      <c r="K1167" s="258"/>
      <c r="L1167" s="258"/>
      <c r="M1167" s="258"/>
      <c r="N1167" s="258"/>
      <c r="O1167" s="258"/>
    </row>
    <row r="1168" spans="2:15" s="103" customFormat="1" x14ac:dyDescent="0.35">
      <c r="B1168" s="258"/>
      <c r="C1168" s="258"/>
      <c r="D1168" s="258"/>
      <c r="E1168" s="258"/>
      <c r="F1168" s="258"/>
      <c r="G1168" s="258"/>
      <c r="H1168" s="258"/>
      <c r="I1168" s="258"/>
      <c r="J1168" s="258"/>
      <c r="K1168" s="258"/>
      <c r="L1168" s="258"/>
      <c r="M1168" s="258"/>
      <c r="N1168" s="258"/>
      <c r="O1168" s="258"/>
    </row>
    <row r="1169" spans="2:15" s="103" customFormat="1" x14ac:dyDescent="0.35">
      <c r="B1169" s="258"/>
      <c r="C1169" s="258"/>
      <c r="D1169" s="258"/>
      <c r="E1169" s="258"/>
      <c r="F1169" s="258"/>
      <c r="G1169" s="258"/>
      <c r="H1169" s="258"/>
      <c r="I1169" s="258"/>
      <c r="J1169" s="258"/>
      <c r="K1169" s="258"/>
      <c r="L1169" s="258"/>
      <c r="M1169" s="258"/>
      <c r="N1169" s="258"/>
      <c r="O1169" s="258"/>
    </row>
    <row r="1170" spans="2:15" s="103" customFormat="1" x14ac:dyDescent="0.35">
      <c r="B1170" s="258"/>
      <c r="C1170" s="258"/>
      <c r="D1170" s="258"/>
      <c r="E1170" s="258"/>
      <c r="F1170" s="258"/>
      <c r="G1170" s="258"/>
      <c r="H1170" s="258"/>
      <c r="I1170" s="258"/>
      <c r="J1170" s="258"/>
      <c r="K1170" s="258"/>
      <c r="L1170" s="258"/>
      <c r="M1170" s="258"/>
      <c r="N1170" s="258"/>
      <c r="O1170" s="258"/>
    </row>
    <row r="1171" spans="2:15" s="103" customFormat="1" x14ac:dyDescent="0.35">
      <c r="B1171" s="258"/>
      <c r="C1171" s="258"/>
      <c r="D1171" s="258"/>
      <c r="E1171" s="258"/>
      <c r="F1171" s="258"/>
      <c r="G1171" s="258"/>
      <c r="H1171" s="258"/>
      <c r="I1171" s="258"/>
      <c r="J1171" s="258"/>
      <c r="K1171" s="258"/>
      <c r="L1171" s="258"/>
      <c r="M1171" s="258"/>
      <c r="N1171" s="258"/>
      <c r="O1171" s="258"/>
    </row>
    <row r="1172" spans="2:15" s="103" customFormat="1" x14ac:dyDescent="0.35">
      <c r="B1172" s="258"/>
      <c r="C1172" s="258"/>
      <c r="D1172" s="258"/>
      <c r="E1172" s="258"/>
      <c r="F1172" s="258"/>
      <c r="G1172" s="258"/>
      <c r="H1172" s="258"/>
      <c r="I1172" s="258"/>
      <c r="J1172" s="258"/>
      <c r="K1172" s="258"/>
      <c r="L1172" s="258"/>
      <c r="M1172" s="258"/>
      <c r="N1172" s="258"/>
      <c r="O1172" s="258"/>
    </row>
    <row r="1173" spans="2:15" s="103" customFormat="1" x14ac:dyDescent="0.35">
      <c r="B1173" s="258"/>
      <c r="C1173" s="258"/>
      <c r="D1173" s="258"/>
      <c r="E1173" s="258"/>
      <c r="F1173" s="258"/>
      <c r="G1173" s="258"/>
      <c r="H1173" s="258"/>
      <c r="I1173" s="258"/>
      <c r="J1173" s="258"/>
      <c r="K1173" s="258"/>
      <c r="L1173" s="258"/>
      <c r="M1173" s="258"/>
      <c r="N1173" s="258"/>
      <c r="O1173" s="258"/>
    </row>
    <row r="1174" spans="2:15" s="103" customFormat="1" x14ac:dyDescent="0.35">
      <c r="B1174" s="258"/>
      <c r="C1174" s="258"/>
      <c r="D1174" s="258"/>
      <c r="E1174" s="258"/>
      <c r="F1174" s="258"/>
      <c r="G1174" s="258"/>
      <c r="H1174" s="258"/>
      <c r="I1174" s="258"/>
      <c r="J1174" s="258"/>
      <c r="K1174" s="258"/>
      <c r="L1174" s="258"/>
      <c r="M1174" s="258"/>
      <c r="N1174" s="258"/>
      <c r="O1174" s="258"/>
    </row>
    <row r="1175" spans="2:15" s="103" customFormat="1" x14ac:dyDescent="0.35">
      <c r="B1175" s="258"/>
      <c r="C1175" s="258"/>
      <c r="D1175" s="258"/>
      <c r="E1175" s="258"/>
      <c r="F1175" s="258"/>
      <c r="G1175" s="258"/>
      <c r="H1175" s="258"/>
      <c r="I1175" s="258"/>
      <c r="J1175" s="258"/>
      <c r="K1175" s="258"/>
      <c r="L1175" s="258"/>
      <c r="M1175" s="258"/>
      <c r="N1175" s="258"/>
      <c r="O1175" s="258"/>
    </row>
    <row r="1176" spans="2:15" s="103" customFormat="1" x14ac:dyDescent="0.35">
      <c r="B1176" s="258"/>
      <c r="C1176" s="258"/>
      <c r="D1176" s="258"/>
      <c r="E1176" s="258"/>
      <c r="F1176" s="258"/>
      <c r="G1176" s="258"/>
      <c r="H1176" s="258"/>
      <c r="I1176" s="258"/>
      <c r="J1176" s="258"/>
      <c r="K1176" s="258"/>
      <c r="L1176" s="258"/>
      <c r="M1176" s="258"/>
      <c r="N1176" s="258"/>
      <c r="O1176" s="258"/>
    </row>
    <row r="1177" spans="2:15" s="103" customFormat="1" x14ac:dyDescent="0.35">
      <c r="B1177" s="258"/>
      <c r="C1177" s="258"/>
      <c r="D1177" s="258"/>
      <c r="E1177" s="258"/>
      <c r="F1177" s="258"/>
      <c r="G1177" s="258"/>
      <c r="H1177" s="258"/>
      <c r="I1177" s="258"/>
      <c r="J1177" s="258"/>
      <c r="K1177" s="258"/>
      <c r="L1177" s="258"/>
      <c r="M1177" s="258"/>
      <c r="N1177" s="258"/>
      <c r="O1177" s="258"/>
    </row>
    <row r="1178" spans="2:15" s="103" customFormat="1" x14ac:dyDescent="0.35">
      <c r="B1178" s="258"/>
      <c r="C1178" s="258"/>
      <c r="D1178" s="258"/>
      <c r="E1178" s="258"/>
      <c r="F1178" s="258"/>
      <c r="G1178" s="258"/>
      <c r="H1178" s="258"/>
      <c r="I1178" s="258"/>
      <c r="J1178" s="258"/>
      <c r="K1178" s="258"/>
      <c r="L1178" s="258"/>
      <c r="M1178" s="258"/>
      <c r="N1178" s="258"/>
      <c r="O1178" s="258"/>
    </row>
    <row r="1179" spans="2:15" s="103" customFormat="1" x14ac:dyDescent="0.35">
      <c r="B1179" s="258"/>
      <c r="C1179" s="258"/>
      <c r="D1179" s="258"/>
      <c r="E1179" s="258"/>
      <c r="F1179" s="258"/>
      <c r="G1179" s="258"/>
      <c r="H1179" s="258"/>
      <c r="I1179" s="258"/>
      <c r="J1179" s="258"/>
      <c r="K1179" s="258"/>
      <c r="L1179" s="258"/>
      <c r="M1179" s="258"/>
      <c r="N1179" s="258"/>
      <c r="O1179" s="258"/>
    </row>
    <row r="1180" spans="2:15" s="103" customFormat="1" x14ac:dyDescent="0.35">
      <c r="B1180" s="258"/>
      <c r="C1180" s="258"/>
      <c r="D1180" s="258"/>
      <c r="E1180" s="258"/>
      <c r="F1180" s="258"/>
      <c r="G1180" s="258"/>
      <c r="H1180" s="258"/>
      <c r="I1180" s="258"/>
      <c r="J1180" s="258"/>
      <c r="K1180" s="258"/>
      <c r="L1180" s="258"/>
      <c r="M1180" s="258"/>
      <c r="N1180" s="258"/>
      <c r="O1180" s="258"/>
    </row>
    <row r="1181" spans="2:15" s="103" customFormat="1" x14ac:dyDescent="0.35">
      <c r="B1181" s="258"/>
      <c r="C1181" s="258"/>
      <c r="D1181" s="258"/>
      <c r="E1181" s="258"/>
      <c r="F1181" s="258"/>
      <c r="G1181" s="258"/>
      <c r="H1181" s="258"/>
      <c r="I1181" s="258"/>
      <c r="J1181" s="258"/>
      <c r="K1181" s="258"/>
      <c r="L1181" s="258"/>
      <c r="M1181" s="258"/>
      <c r="N1181" s="258"/>
      <c r="O1181" s="258"/>
    </row>
    <row r="1182" spans="2:15" s="103" customFormat="1" x14ac:dyDescent="0.35">
      <c r="B1182" s="258"/>
      <c r="C1182" s="258"/>
      <c r="D1182" s="258"/>
      <c r="E1182" s="258"/>
      <c r="F1182" s="258"/>
      <c r="G1182" s="258"/>
      <c r="H1182" s="258"/>
      <c r="I1182" s="258"/>
      <c r="J1182" s="258"/>
      <c r="K1182" s="258"/>
      <c r="L1182" s="258"/>
      <c r="M1182" s="258"/>
      <c r="N1182" s="258"/>
      <c r="O1182" s="258"/>
    </row>
    <row r="1183" spans="2:15" s="103" customFormat="1" x14ac:dyDescent="0.35">
      <c r="B1183" s="258"/>
      <c r="C1183" s="258"/>
      <c r="D1183" s="258"/>
      <c r="E1183" s="258"/>
      <c r="F1183" s="258"/>
      <c r="G1183" s="258"/>
      <c r="H1183" s="258"/>
      <c r="I1183" s="258"/>
      <c r="J1183" s="258"/>
      <c r="K1183" s="258"/>
      <c r="L1183" s="258"/>
      <c r="M1183" s="258"/>
      <c r="N1183" s="258"/>
      <c r="O1183" s="258"/>
    </row>
    <row r="1184" spans="2:15" s="103" customFormat="1" x14ac:dyDescent="0.35">
      <c r="B1184" s="258"/>
      <c r="C1184" s="258"/>
      <c r="D1184" s="258"/>
      <c r="E1184" s="258"/>
      <c r="F1184" s="258"/>
      <c r="G1184" s="258"/>
      <c r="H1184" s="258"/>
      <c r="I1184" s="258"/>
      <c r="J1184" s="258"/>
      <c r="K1184" s="258"/>
      <c r="L1184" s="258"/>
      <c r="M1184" s="258"/>
      <c r="N1184" s="258"/>
      <c r="O1184" s="258"/>
    </row>
    <row r="1185" spans="2:15" s="103" customFormat="1" x14ac:dyDescent="0.35">
      <c r="B1185" s="258"/>
      <c r="C1185" s="258"/>
      <c r="D1185" s="258"/>
      <c r="E1185" s="258"/>
      <c r="F1185" s="258"/>
      <c r="G1185" s="258"/>
      <c r="H1185" s="258"/>
      <c r="I1185" s="258"/>
      <c r="J1185" s="258"/>
      <c r="K1185" s="258"/>
      <c r="L1185" s="258"/>
      <c r="M1185" s="258"/>
      <c r="N1185" s="258"/>
      <c r="O1185" s="258"/>
    </row>
    <row r="1186" spans="2:15" s="103" customFormat="1" x14ac:dyDescent="0.35">
      <c r="B1186" s="258"/>
      <c r="C1186" s="258"/>
      <c r="D1186" s="258"/>
      <c r="E1186" s="258"/>
      <c r="F1186" s="258"/>
      <c r="G1186" s="258"/>
      <c r="H1186" s="258"/>
      <c r="I1186" s="258"/>
      <c r="J1186" s="258"/>
      <c r="K1186" s="258"/>
      <c r="L1186" s="258"/>
      <c r="M1186" s="258"/>
      <c r="N1186" s="258"/>
      <c r="O1186" s="258"/>
    </row>
    <row r="1187" spans="2:15" s="103" customFormat="1" x14ac:dyDescent="0.35">
      <c r="B1187" s="258"/>
      <c r="C1187" s="258"/>
      <c r="D1187" s="258"/>
      <c r="E1187" s="258"/>
      <c r="F1187" s="258"/>
      <c r="G1187" s="258"/>
      <c r="H1187" s="258"/>
      <c r="I1187" s="258"/>
      <c r="J1187" s="258"/>
      <c r="K1187" s="258"/>
      <c r="L1187" s="258"/>
      <c r="M1187" s="258"/>
      <c r="N1187" s="258"/>
      <c r="O1187" s="258"/>
    </row>
    <row r="1188" spans="2:15" s="103" customFormat="1" x14ac:dyDescent="0.35">
      <c r="B1188" s="258"/>
      <c r="C1188" s="258"/>
      <c r="D1188" s="258"/>
      <c r="E1188" s="258"/>
      <c r="F1188" s="258"/>
      <c r="G1188" s="258"/>
      <c r="H1188" s="258"/>
      <c r="I1188" s="258"/>
      <c r="J1188" s="258"/>
      <c r="K1188" s="258"/>
      <c r="L1188" s="258"/>
      <c r="M1188" s="258"/>
      <c r="N1188" s="258"/>
      <c r="O1188" s="258"/>
    </row>
    <row r="1189" spans="2:15" s="103" customFormat="1" x14ac:dyDescent="0.35">
      <c r="B1189" s="258"/>
      <c r="C1189" s="258"/>
      <c r="D1189" s="258"/>
      <c r="E1189" s="258"/>
      <c r="F1189" s="258"/>
      <c r="G1189" s="258"/>
      <c r="H1189" s="258"/>
      <c r="I1189" s="258"/>
      <c r="J1189" s="258"/>
      <c r="K1189" s="258"/>
      <c r="L1189" s="258"/>
      <c r="M1189" s="258"/>
      <c r="N1189" s="258"/>
      <c r="O1189" s="258"/>
    </row>
    <row r="1190" spans="2:15" s="103" customFormat="1" x14ac:dyDescent="0.35">
      <c r="B1190" s="258"/>
      <c r="C1190" s="258"/>
      <c r="D1190" s="258"/>
      <c r="E1190" s="258"/>
      <c r="F1190" s="258"/>
      <c r="G1190" s="258"/>
      <c r="H1190" s="258"/>
      <c r="I1190" s="258"/>
      <c r="J1190" s="258"/>
      <c r="K1190" s="258"/>
      <c r="L1190" s="258"/>
      <c r="M1190" s="258"/>
      <c r="N1190" s="258"/>
      <c r="O1190" s="258"/>
    </row>
    <row r="1191" spans="2:15" s="103" customFormat="1" x14ac:dyDescent="0.35">
      <c r="B1191" s="258"/>
      <c r="C1191" s="258"/>
      <c r="D1191" s="258"/>
      <c r="E1191" s="258"/>
      <c r="F1191" s="258"/>
      <c r="G1191" s="258"/>
      <c r="H1191" s="258"/>
      <c r="I1191" s="258"/>
      <c r="J1191" s="258"/>
      <c r="K1191" s="258"/>
      <c r="L1191" s="258"/>
      <c r="M1191" s="258"/>
      <c r="N1191" s="258"/>
      <c r="O1191" s="258"/>
    </row>
    <row r="1192" spans="2:15" s="103" customFormat="1" x14ac:dyDescent="0.35">
      <c r="B1192" s="258"/>
      <c r="C1192" s="258"/>
      <c r="D1192" s="258"/>
      <c r="E1192" s="258"/>
      <c r="F1192" s="258"/>
      <c r="G1192" s="258"/>
      <c r="H1192" s="258"/>
      <c r="I1192" s="258"/>
      <c r="J1192" s="258"/>
      <c r="K1192" s="258"/>
      <c r="L1192" s="258"/>
      <c r="M1192" s="258"/>
      <c r="N1192" s="258"/>
      <c r="O1192" s="258"/>
    </row>
    <row r="1193" spans="2:15" s="103" customFormat="1" x14ac:dyDescent="0.35">
      <c r="B1193" s="258"/>
      <c r="C1193" s="258"/>
      <c r="D1193" s="258"/>
      <c r="E1193" s="258"/>
      <c r="F1193" s="258"/>
      <c r="G1193" s="258"/>
      <c r="H1193" s="258"/>
      <c r="I1193" s="258"/>
      <c r="J1193" s="258"/>
      <c r="K1193" s="258"/>
      <c r="L1193" s="258"/>
      <c r="M1193" s="258"/>
      <c r="N1193" s="258"/>
      <c r="O1193" s="258"/>
    </row>
    <row r="1194" spans="2:15" s="103" customFormat="1" x14ac:dyDescent="0.35">
      <c r="B1194" s="258"/>
      <c r="C1194" s="258"/>
      <c r="D1194" s="258"/>
      <c r="E1194" s="258"/>
      <c r="F1194" s="258"/>
      <c r="G1194" s="258"/>
      <c r="H1194" s="258"/>
      <c r="I1194" s="258"/>
      <c r="J1194" s="258"/>
      <c r="K1194" s="258"/>
      <c r="L1194" s="258"/>
      <c r="M1194" s="258"/>
      <c r="N1194" s="258"/>
      <c r="O1194" s="258"/>
    </row>
    <row r="1195" spans="2:15" s="103" customFormat="1" x14ac:dyDescent="0.35">
      <c r="B1195" s="258"/>
      <c r="C1195" s="258"/>
      <c r="D1195" s="258"/>
      <c r="E1195" s="258"/>
      <c r="F1195" s="258"/>
      <c r="G1195" s="258"/>
      <c r="H1195" s="258"/>
      <c r="I1195" s="258"/>
      <c r="J1195" s="258"/>
      <c r="K1195" s="258"/>
      <c r="L1195" s="258"/>
      <c r="M1195" s="258"/>
      <c r="N1195" s="258"/>
      <c r="O1195" s="258"/>
    </row>
    <row r="1196" spans="2:15" s="103" customFormat="1" x14ac:dyDescent="0.35">
      <c r="B1196" s="258"/>
      <c r="C1196" s="258"/>
      <c r="D1196" s="258"/>
      <c r="E1196" s="258"/>
      <c r="F1196" s="258"/>
      <c r="G1196" s="258"/>
      <c r="H1196" s="258"/>
      <c r="I1196" s="258"/>
      <c r="J1196" s="258"/>
      <c r="K1196" s="258"/>
      <c r="L1196" s="258"/>
      <c r="M1196" s="258"/>
      <c r="N1196" s="258"/>
      <c r="O1196" s="258"/>
    </row>
    <row r="1197" spans="2:15" s="103" customFormat="1" x14ac:dyDescent="0.35">
      <c r="B1197" s="258"/>
      <c r="C1197" s="258"/>
      <c r="D1197" s="258"/>
      <c r="E1197" s="258"/>
      <c r="F1197" s="258"/>
      <c r="G1197" s="258"/>
      <c r="H1197" s="258"/>
      <c r="I1197" s="258"/>
      <c r="J1197" s="258"/>
      <c r="K1197" s="258"/>
      <c r="L1197" s="258"/>
      <c r="M1197" s="258"/>
      <c r="N1197" s="258"/>
      <c r="O1197" s="258"/>
    </row>
    <row r="1198" spans="2:15" s="103" customFormat="1" x14ac:dyDescent="0.35">
      <c r="B1198" s="258"/>
      <c r="C1198" s="258"/>
      <c r="D1198" s="258"/>
      <c r="E1198" s="258"/>
      <c r="F1198" s="258"/>
      <c r="G1198" s="258"/>
      <c r="H1198" s="258"/>
      <c r="I1198" s="258"/>
      <c r="J1198" s="258"/>
      <c r="K1198" s="258"/>
      <c r="L1198" s="258"/>
      <c r="M1198" s="258"/>
      <c r="N1198" s="258"/>
      <c r="O1198" s="258"/>
    </row>
    <row r="1199" spans="2:15" s="103" customFormat="1" x14ac:dyDescent="0.35">
      <c r="B1199" s="258"/>
      <c r="C1199" s="258"/>
      <c r="D1199" s="258"/>
      <c r="E1199" s="258"/>
      <c r="F1199" s="258"/>
      <c r="G1199" s="258"/>
      <c r="H1199" s="258"/>
      <c r="I1199" s="258"/>
      <c r="J1199" s="258"/>
      <c r="K1199" s="258"/>
      <c r="L1199" s="258"/>
      <c r="M1199" s="258"/>
      <c r="N1199" s="258"/>
      <c r="O1199" s="258"/>
    </row>
    <row r="1200" spans="2:15" s="103" customFormat="1" x14ac:dyDescent="0.35">
      <c r="B1200" s="258"/>
      <c r="C1200" s="258"/>
      <c r="D1200" s="258"/>
      <c r="E1200" s="258"/>
      <c r="F1200" s="258"/>
      <c r="G1200" s="258"/>
      <c r="H1200" s="258"/>
      <c r="I1200" s="258"/>
      <c r="J1200" s="258"/>
      <c r="K1200" s="258"/>
      <c r="L1200" s="258"/>
      <c r="M1200" s="258"/>
      <c r="N1200" s="258"/>
      <c r="O1200" s="258"/>
    </row>
    <row r="1201" spans="2:15" s="103" customFormat="1" x14ac:dyDescent="0.35">
      <c r="B1201" s="258"/>
      <c r="C1201" s="258"/>
      <c r="D1201" s="258"/>
      <c r="E1201" s="258"/>
      <c r="F1201" s="258"/>
      <c r="G1201" s="258"/>
      <c r="H1201" s="258"/>
      <c r="I1201" s="258"/>
      <c r="J1201" s="258"/>
      <c r="K1201" s="258"/>
      <c r="L1201" s="258"/>
      <c r="M1201" s="258"/>
      <c r="N1201" s="258"/>
      <c r="O1201" s="258"/>
    </row>
    <row r="1202" spans="2:15" s="103" customFormat="1" x14ac:dyDescent="0.35">
      <c r="B1202" s="258"/>
      <c r="C1202" s="258"/>
      <c r="D1202" s="258"/>
      <c r="E1202" s="258"/>
      <c r="F1202" s="258"/>
      <c r="G1202" s="258"/>
      <c r="H1202" s="258"/>
      <c r="I1202" s="258"/>
      <c r="J1202" s="258"/>
      <c r="K1202" s="258"/>
      <c r="L1202" s="258"/>
      <c r="M1202" s="258"/>
      <c r="N1202" s="258"/>
      <c r="O1202" s="258"/>
    </row>
    <row r="1203" spans="2:15" s="103" customFormat="1" x14ac:dyDescent="0.35">
      <c r="B1203" s="258"/>
      <c r="C1203" s="258"/>
      <c r="D1203" s="258"/>
      <c r="E1203" s="258"/>
      <c r="F1203" s="258"/>
      <c r="G1203" s="258"/>
      <c r="H1203" s="258"/>
      <c r="I1203" s="258"/>
      <c r="J1203" s="258"/>
      <c r="K1203" s="258"/>
      <c r="L1203" s="258"/>
      <c r="M1203" s="258"/>
      <c r="N1203" s="258"/>
      <c r="O1203" s="258"/>
    </row>
    <row r="1204" spans="2:15" s="103" customFormat="1" x14ac:dyDescent="0.35">
      <c r="B1204" s="258"/>
      <c r="C1204" s="258"/>
      <c r="D1204" s="258"/>
      <c r="E1204" s="258"/>
      <c r="F1204" s="258"/>
      <c r="G1204" s="258"/>
      <c r="H1204" s="258"/>
      <c r="I1204" s="258"/>
      <c r="J1204" s="258"/>
      <c r="K1204" s="258"/>
      <c r="L1204" s="258"/>
      <c r="M1204" s="258"/>
      <c r="N1204" s="258"/>
      <c r="O1204" s="258"/>
    </row>
    <row r="1205" spans="2:15" s="103" customFormat="1" x14ac:dyDescent="0.35">
      <c r="B1205" s="258"/>
      <c r="C1205" s="258"/>
      <c r="D1205" s="258"/>
      <c r="E1205" s="258"/>
      <c r="F1205" s="258"/>
      <c r="G1205" s="258"/>
      <c r="H1205" s="258"/>
      <c r="I1205" s="258"/>
      <c r="J1205" s="258"/>
      <c r="K1205" s="258"/>
      <c r="L1205" s="258"/>
      <c r="M1205" s="258"/>
      <c r="N1205" s="258"/>
      <c r="O1205" s="258"/>
    </row>
    <row r="1206" spans="2:15" s="103" customFormat="1" x14ac:dyDescent="0.35">
      <c r="B1206" s="258"/>
      <c r="C1206" s="258"/>
      <c r="D1206" s="258"/>
      <c r="E1206" s="258"/>
      <c r="F1206" s="258"/>
      <c r="G1206" s="258"/>
      <c r="H1206" s="258"/>
      <c r="I1206" s="258"/>
      <c r="J1206" s="258"/>
      <c r="K1206" s="258"/>
      <c r="L1206" s="258"/>
      <c r="M1206" s="258"/>
      <c r="N1206" s="258"/>
      <c r="O1206" s="258"/>
    </row>
    <row r="1207" spans="2:15" s="103" customFormat="1" x14ac:dyDescent="0.35">
      <c r="B1207" s="258"/>
      <c r="C1207" s="258"/>
      <c r="D1207" s="258"/>
      <c r="E1207" s="258"/>
      <c r="F1207" s="258"/>
      <c r="G1207" s="258"/>
      <c r="H1207" s="258"/>
      <c r="I1207" s="258"/>
      <c r="J1207" s="258"/>
      <c r="K1207" s="258"/>
      <c r="L1207" s="258"/>
      <c r="M1207" s="258"/>
      <c r="N1207" s="258"/>
      <c r="O1207" s="258"/>
    </row>
    <row r="1208" spans="2:15" s="103" customFormat="1" x14ac:dyDescent="0.35">
      <c r="B1208" s="258"/>
      <c r="C1208" s="258"/>
      <c r="D1208" s="258"/>
      <c r="E1208" s="258"/>
      <c r="F1208" s="258"/>
      <c r="G1208" s="258"/>
      <c r="H1208" s="258"/>
      <c r="I1208" s="258"/>
      <c r="J1208" s="258"/>
      <c r="K1208" s="258"/>
      <c r="L1208" s="258"/>
      <c r="M1208" s="258"/>
      <c r="N1208" s="258"/>
      <c r="O1208" s="258"/>
    </row>
    <row r="1209" spans="2:15" s="103" customFormat="1" x14ac:dyDescent="0.35">
      <c r="B1209" s="258"/>
      <c r="C1209" s="258"/>
      <c r="D1209" s="258"/>
      <c r="E1209" s="258"/>
      <c r="F1209" s="258"/>
      <c r="G1209" s="258"/>
      <c r="H1209" s="258"/>
      <c r="I1209" s="258"/>
      <c r="J1209" s="258"/>
      <c r="K1209" s="258"/>
      <c r="L1209" s="258"/>
      <c r="M1209" s="258"/>
      <c r="N1209" s="258"/>
      <c r="O1209" s="258"/>
    </row>
    <row r="1210" spans="2:15" s="103" customFormat="1" x14ac:dyDescent="0.35">
      <c r="B1210" s="258"/>
      <c r="C1210" s="258"/>
      <c r="D1210" s="258"/>
      <c r="E1210" s="258"/>
      <c r="F1210" s="258"/>
      <c r="G1210" s="258"/>
      <c r="H1210" s="258"/>
      <c r="I1210" s="258"/>
      <c r="J1210" s="258"/>
      <c r="K1210" s="258"/>
      <c r="L1210" s="258"/>
      <c r="M1210" s="258"/>
      <c r="N1210" s="258"/>
      <c r="O1210" s="258"/>
    </row>
    <row r="1211" spans="2:15" s="103" customFormat="1" x14ac:dyDescent="0.35">
      <c r="B1211" s="258"/>
      <c r="C1211" s="258"/>
      <c r="D1211" s="258"/>
      <c r="E1211" s="258"/>
      <c r="F1211" s="258"/>
      <c r="G1211" s="258"/>
      <c r="H1211" s="258"/>
      <c r="I1211" s="258"/>
      <c r="J1211" s="258"/>
      <c r="K1211" s="258"/>
      <c r="L1211" s="258"/>
      <c r="M1211" s="258"/>
      <c r="N1211" s="258"/>
      <c r="O1211" s="258"/>
    </row>
    <row r="1212" spans="2:15" s="103" customFormat="1" x14ac:dyDescent="0.35">
      <c r="B1212" s="258"/>
      <c r="C1212" s="258"/>
      <c r="D1212" s="258"/>
      <c r="E1212" s="258"/>
      <c r="F1212" s="258"/>
      <c r="G1212" s="258"/>
      <c r="H1212" s="258"/>
      <c r="I1212" s="258"/>
      <c r="J1212" s="258"/>
      <c r="K1212" s="258"/>
      <c r="L1212" s="258"/>
      <c r="M1212" s="258"/>
      <c r="N1212" s="258"/>
      <c r="O1212" s="258"/>
    </row>
    <row r="1213" spans="2:15" s="103" customFormat="1" x14ac:dyDescent="0.35">
      <c r="B1213" s="258"/>
      <c r="C1213" s="258"/>
      <c r="D1213" s="258"/>
      <c r="E1213" s="258"/>
      <c r="F1213" s="258"/>
      <c r="G1213" s="258"/>
      <c r="H1213" s="258"/>
      <c r="I1213" s="258"/>
      <c r="J1213" s="258"/>
      <c r="K1213" s="258"/>
      <c r="L1213" s="258"/>
      <c r="M1213" s="258"/>
      <c r="N1213" s="258"/>
      <c r="O1213" s="258"/>
    </row>
    <row r="1214" spans="2:15" s="103" customFormat="1" x14ac:dyDescent="0.35">
      <c r="B1214" s="258"/>
      <c r="C1214" s="258"/>
      <c r="D1214" s="258"/>
      <c r="E1214" s="258"/>
      <c r="F1214" s="258"/>
      <c r="G1214" s="258"/>
      <c r="H1214" s="258"/>
      <c r="I1214" s="258"/>
      <c r="J1214" s="258"/>
      <c r="K1214" s="258"/>
      <c r="L1214" s="258"/>
      <c r="M1214" s="258"/>
      <c r="N1214" s="258"/>
      <c r="O1214" s="258"/>
    </row>
    <row r="1215" spans="2:15" s="103" customFormat="1" x14ac:dyDescent="0.35">
      <c r="B1215" s="258"/>
      <c r="C1215" s="258"/>
      <c r="D1215" s="258"/>
      <c r="E1215" s="258"/>
      <c r="F1215" s="258"/>
      <c r="G1215" s="258"/>
      <c r="H1215" s="258"/>
      <c r="I1215" s="258"/>
      <c r="J1215" s="258"/>
      <c r="K1215" s="258"/>
      <c r="L1215" s="258"/>
      <c r="M1215" s="258"/>
      <c r="N1215" s="258"/>
      <c r="O1215" s="258"/>
    </row>
    <row r="1216" spans="2:15" s="103" customFormat="1" x14ac:dyDescent="0.35">
      <c r="B1216" s="258"/>
      <c r="C1216" s="258"/>
      <c r="D1216" s="258"/>
      <c r="E1216" s="258"/>
      <c r="F1216" s="258"/>
      <c r="G1216" s="258"/>
      <c r="H1216" s="258"/>
      <c r="I1216" s="258"/>
      <c r="J1216" s="258"/>
      <c r="K1216" s="258"/>
      <c r="L1216" s="258"/>
      <c r="M1216" s="258"/>
      <c r="N1216" s="258"/>
      <c r="O1216" s="258"/>
    </row>
    <row r="1217" spans="2:15" s="103" customFormat="1" x14ac:dyDescent="0.35">
      <c r="B1217" s="258"/>
      <c r="C1217" s="258"/>
      <c r="D1217" s="258"/>
      <c r="E1217" s="258"/>
      <c r="F1217" s="258"/>
      <c r="G1217" s="258"/>
      <c r="H1217" s="258"/>
      <c r="I1217" s="258"/>
      <c r="J1217" s="258"/>
      <c r="K1217" s="258"/>
      <c r="L1217" s="258"/>
      <c r="M1217" s="258"/>
      <c r="N1217" s="258"/>
      <c r="O1217" s="258"/>
    </row>
    <row r="1218" spans="2:15" s="103" customFormat="1" x14ac:dyDescent="0.35">
      <c r="B1218" s="258"/>
      <c r="C1218" s="258"/>
      <c r="D1218" s="258"/>
      <c r="E1218" s="258"/>
      <c r="F1218" s="258"/>
      <c r="G1218" s="258"/>
      <c r="H1218" s="258"/>
      <c r="I1218" s="258"/>
      <c r="J1218" s="258"/>
      <c r="K1218" s="258"/>
      <c r="L1218" s="258"/>
      <c r="M1218" s="258"/>
      <c r="N1218" s="258"/>
      <c r="O1218" s="258"/>
    </row>
    <row r="1219" spans="2:15" s="103" customFormat="1" x14ac:dyDescent="0.35">
      <c r="B1219" s="258"/>
      <c r="C1219" s="258"/>
      <c r="D1219" s="258"/>
      <c r="E1219" s="258"/>
      <c r="F1219" s="258"/>
      <c r="G1219" s="258"/>
      <c r="H1219" s="258"/>
      <c r="I1219" s="258"/>
      <c r="J1219" s="258"/>
      <c r="K1219" s="258"/>
      <c r="L1219" s="258"/>
      <c r="M1219" s="258"/>
      <c r="N1219" s="258"/>
      <c r="O1219" s="258"/>
    </row>
    <row r="1220" spans="2:15" s="103" customFormat="1" x14ac:dyDescent="0.35">
      <c r="B1220" s="258"/>
      <c r="C1220" s="258"/>
      <c r="D1220" s="258"/>
      <c r="E1220" s="258"/>
      <c r="F1220" s="258"/>
      <c r="G1220" s="258"/>
      <c r="H1220" s="258"/>
      <c r="I1220" s="258"/>
      <c r="J1220" s="258"/>
      <c r="K1220" s="258"/>
      <c r="L1220" s="258"/>
      <c r="M1220" s="258"/>
      <c r="N1220" s="258"/>
      <c r="O1220" s="258"/>
    </row>
    <row r="1221" spans="2:15" s="103" customFormat="1" x14ac:dyDescent="0.35">
      <c r="B1221" s="258"/>
      <c r="C1221" s="258"/>
      <c r="D1221" s="258"/>
      <c r="E1221" s="258"/>
      <c r="F1221" s="258"/>
      <c r="G1221" s="258"/>
      <c r="H1221" s="258"/>
      <c r="I1221" s="258"/>
      <c r="J1221" s="258"/>
      <c r="K1221" s="258"/>
      <c r="L1221" s="258"/>
      <c r="M1221" s="258"/>
      <c r="N1221" s="258"/>
      <c r="O1221" s="258"/>
    </row>
    <row r="1222" spans="2:15" s="103" customFormat="1" x14ac:dyDescent="0.35">
      <c r="B1222" s="258"/>
      <c r="C1222" s="258"/>
      <c r="D1222" s="258"/>
      <c r="E1222" s="258"/>
      <c r="F1222" s="258"/>
      <c r="G1222" s="258"/>
      <c r="H1222" s="258"/>
      <c r="I1222" s="258"/>
      <c r="J1222" s="258"/>
      <c r="K1222" s="258"/>
      <c r="L1222" s="258"/>
      <c r="M1222" s="258"/>
      <c r="N1222" s="258"/>
      <c r="O1222" s="258"/>
    </row>
    <row r="1223" spans="2:15" s="103" customFormat="1" x14ac:dyDescent="0.35">
      <c r="B1223" s="258"/>
      <c r="C1223" s="258"/>
      <c r="D1223" s="258"/>
      <c r="E1223" s="258"/>
      <c r="F1223" s="258"/>
      <c r="G1223" s="258"/>
      <c r="H1223" s="258"/>
      <c r="I1223" s="258"/>
      <c r="J1223" s="258"/>
      <c r="K1223" s="258"/>
      <c r="L1223" s="258"/>
      <c r="M1223" s="258"/>
      <c r="N1223" s="258"/>
      <c r="O1223" s="258"/>
    </row>
    <row r="1224" spans="2:15" s="103" customFormat="1" x14ac:dyDescent="0.35">
      <c r="B1224" s="258"/>
      <c r="C1224" s="258"/>
      <c r="D1224" s="258"/>
      <c r="E1224" s="258"/>
      <c r="F1224" s="258"/>
      <c r="G1224" s="258"/>
      <c r="H1224" s="258"/>
      <c r="I1224" s="258"/>
      <c r="J1224" s="258"/>
      <c r="K1224" s="258"/>
      <c r="L1224" s="258"/>
      <c r="M1224" s="258"/>
      <c r="N1224" s="258"/>
      <c r="O1224" s="258"/>
    </row>
    <row r="1225" spans="2:15" s="103" customFormat="1" x14ac:dyDescent="0.35">
      <c r="B1225" s="258"/>
      <c r="C1225" s="258"/>
      <c r="D1225" s="258"/>
      <c r="E1225" s="258"/>
      <c r="F1225" s="258"/>
      <c r="G1225" s="258"/>
      <c r="H1225" s="258"/>
      <c r="I1225" s="258"/>
      <c r="J1225" s="258"/>
      <c r="K1225" s="258"/>
      <c r="L1225" s="258"/>
      <c r="M1225" s="258"/>
      <c r="N1225" s="258"/>
      <c r="O1225" s="258"/>
    </row>
    <row r="1226" spans="2:15" s="103" customFormat="1" x14ac:dyDescent="0.35">
      <c r="B1226" s="258"/>
      <c r="C1226" s="258"/>
      <c r="D1226" s="258"/>
      <c r="E1226" s="258"/>
      <c r="F1226" s="258"/>
      <c r="G1226" s="258"/>
      <c r="H1226" s="258"/>
      <c r="I1226" s="258"/>
      <c r="J1226" s="258"/>
      <c r="K1226" s="258"/>
      <c r="L1226" s="258"/>
      <c r="M1226" s="258"/>
      <c r="N1226" s="258"/>
      <c r="O1226" s="258"/>
    </row>
    <row r="1227" spans="2:15" s="103" customFormat="1" x14ac:dyDescent="0.35">
      <c r="B1227" s="258"/>
      <c r="C1227" s="258"/>
      <c r="D1227" s="258"/>
      <c r="E1227" s="258"/>
      <c r="F1227" s="258"/>
      <c r="G1227" s="258"/>
      <c r="H1227" s="258"/>
      <c r="I1227" s="258"/>
      <c r="J1227" s="258"/>
      <c r="K1227" s="258"/>
      <c r="L1227" s="258"/>
      <c r="M1227" s="258"/>
      <c r="N1227" s="258"/>
      <c r="O1227" s="258"/>
    </row>
    <row r="1228" spans="2:15" s="103" customFormat="1" x14ac:dyDescent="0.35">
      <c r="B1228" s="258"/>
      <c r="C1228" s="258"/>
      <c r="D1228" s="258"/>
      <c r="E1228" s="258"/>
      <c r="F1228" s="258"/>
      <c r="G1228" s="258"/>
      <c r="H1228" s="258"/>
      <c r="I1228" s="258"/>
      <c r="J1228" s="258"/>
      <c r="K1228" s="258"/>
      <c r="L1228" s="258"/>
      <c r="M1228" s="258"/>
      <c r="N1228" s="258"/>
      <c r="O1228" s="258"/>
    </row>
    <row r="1229" spans="2:15" s="103" customFormat="1" x14ac:dyDescent="0.35">
      <c r="B1229" s="258"/>
      <c r="C1229" s="258"/>
      <c r="D1229" s="258"/>
      <c r="E1229" s="258"/>
      <c r="F1229" s="258"/>
      <c r="G1229" s="258"/>
      <c r="H1229" s="258"/>
      <c r="I1229" s="258"/>
      <c r="J1229" s="258"/>
      <c r="K1229" s="258"/>
      <c r="L1229" s="258"/>
      <c r="M1229" s="258"/>
      <c r="N1229" s="258"/>
      <c r="O1229" s="258"/>
    </row>
    <row r="1230" spans="2:15" s="103" customFormat="1" x14ac:dyDescent="0.35">
      <c r="B1230" s="258"/>
      <c r="C1230" s="258"/>
      <c r="D1230" s="258"/>
      <c r="E1230" s="258"/>
      <c r="F1230" s="258"/>
      <c r="G1230" s="258"/>
      <c r="H1230" s="258"/>
      <c r="I1230" s="258"/>
      <c r="J1230" s="258"/>
      <c r="K1230" s="258"/>
      <c r="L1230" s="258"/>
      <c r="M1230" s="258"/>
      <c r="N1230" s="258"/>
      <c r="O1230" s="258"/>
    </row>
    <row r="1231" spans="2:15" s="103" customFormat="1" x14ac:dyDescent="0.35">
      <c r="B1231" s="258"/>
      <c r="C1231" s="258"/>
      <c r="D1231" s="258"/>
      <c r="E1231" s="258"/>
      <c r="F1231" s="258"/>
      <c r="G1231" s="258"/>
      <c r="H1231" s="258"/>
      <c r="I1231" s="258"/>
      <c r="J1231" s="258"/>
      <c r="K1231" s="258"/>
      <c r="L1231" s="258"/>
      <c r="M1231" s="258"/>
      <c r="N1231" s="258"/>
      <c r="O1231" s="258"/>
    </row>
    <row r="1232" spans="2:15" s="103" customFormat="1" x14ac:dyDescent="0.35">
      <c r="B1232" s="258"/>
      <c r="C1232" s="258"/>
      <c r="D1232" s="258"/>
      <c r="E1232" s="258"/>
      <c r="F1232" s="258"/>
      <c r="G1232" s="258"/>
      <c r="H1232" s="258"/>
      <c r="I1232" s="258"/>
      <c r="J1232" s="258"/>
      <c r="K1232" s="258"/>
      <c r="L1232" s="258"/>
      <c r="M1232" s="258"/>
      <c r="N1232" s="258"/>
      <c r="O1232" s="258"/>
    </row>
    <row r="1233" spans="2:15" s="103" customFormat="1" x14ac:dyDescent="0.35">
      <c r="B1233" s="258"/>
      <c r="C1233" s="258"/>
      <c r="D1233" s="258"/>
      <c r="E1233" s="258"/>
      <c r="F1233" s="258"/>
      <c r="G1233" s="258"/>
      <c r="H1233" s="258"/>
      <c r="I1233" s="258"/>
      <c r="J1233" s="258"/>
      <c r="K1233" s="258"/>
      <c r="L1233" s="258"/>
      <c r="M1233" s="258"/>
      <c r="N1233" s="258"/>
      <c r="O1233" s="258"/>
    </row>
    <row r="1234" spans="2:15" s="103" customFormat="1" x14ac:dyDescent="0.35">
      <c r="B1234" s="258"/>
      <c r="C1234" s="258"/>
      <c r="D1234" s="258"/>
      <c r="E1234" s="258"/>
      <c r="F1234" s="258"/>
      <c r="G1234" s="258"/>
      <c r="H1234" s="258"/>
      <c r="I1234" s="258"/>
      <c r="J1234" s="258"/>
      <c r="K1234" s="258"/>
      <c r="L1234" s="258"/>
      <c r="M1234" s="258"/>
      <c r="N1234" s="258"/>
      <c r="O1234" s="258"/>
    </row>
    <row r="1235" spans="2:15" s="103" customFormat="1" x14ac:dyDescent="0.35">
      <c r="B1235" s="258"/>
      <c r="C1235" s="258"/>
      <c r="D1235" s="258"/>
      <c r="E1235" s="258"/>
      <c r="F1235" s="258"/>
      <c r="G1235" s="258"/>
      <c r="H1235" s="258"/>
      <c r="I1235" s="258"/>
      <c r="J1235" s="258"/>
      <c r="K1235" s="258"/>
      <c r="L1235" s="258"/>
      <c r="M1235" s="258"/>
      <c r="N1235" s="258"/>
      <c r="O1235" s="258"/>
    </row>
    <row r="1236" spans="2:15" s="103" customFormat="1" x14ac:dyDescent="0.35">
      <c r="B1236" s="258"/>
      <c r="C1236" s="258"/>
      <c r="D1236" s="258"/>
      <c r="E1236" s="258"/>
      <c r="F1236" s="258"/>
      <c r="G1236" s="258"/>
      <c r="H1236" s="258"/>
      <c r="I1236" s="258"/>
      <c r="J1236" s="258"/>
      <c r="K1236" s="258"/>
      <c r="L1236" s="258"/>
      <c r="M1236" s="258"/>
      <c r="N1236" s="258"/>
      <c r="O1236" s="258"/>
    </row>
    <row r="1237" spans="2:15" s="103" customFormat="1" x14ac:dyDescent="0.35">
      <c r="B1237" s="258"/>
      <c r="C1237" s="258"/>
      <c r="D1237" s="258"/>
      <c r="E1237" s="258"/>
      <c r="F1237" s="258"/>
      <c r="G1237" s="258"/>
      <c r="H1237" s="258"/>
      <c r="I1237" s="258"/>
      <c r="J1237" s="258"/>
      <c r="K1237" s="258"/>
      <c r="L1237" s="258"/>
      <c r="M1237" s="258"/>
      <c r="N1237" s="258"/>
      <c r="O1237" s="258"/>
    </row>
    <row r="1238" spans="2:15" s="103" customFormat="1" x14ac:dyDescent="0.35">
      <c r="B1238" s="258"/>
      <c r="C1238" s="258"/>
      <c r="D1238" s="258"/>
      <c r="E1238" s="258"/>
      <c r="F1238" s="258"/>
      <c r="G1238" s="258"/>
      <c r="H1238" s="258"/>
      <c r="I1238" s="258"/>
      <c r="J1238" s="258"/>
      <c r="K1238" s="258"/>
      <c r="L1238" s="258"/>
      <c r="M1238" s="258"/>
      <c r="N1238" s="258"/>
      <c r="O1238" s="258"/>
    </row>
    <row r="1239" spans="2:15" s="103" customFormat="1" x14ac:dyDescent="0.35">
      <c r="B1239" s="258"/>
      <c r="C1239" s="258"/>
      <c r="D1239" s="258"/>
      <c r="E1239" s="258"/>
      <c r="F1239" s="258"/>
      <c r="G1239" s="258"/>
      <c r="H1239" s="258"/>
      <c r="I1239" s="258"/>
      <c r="J1239" s="258"/>
      <c r="K1239" s="258"/>
      <c r="L1239" s="258"/>
      <c r="M1239" s="258"/>
      <c r="N1239" s="258"/>
      <c r="O1239" s="258"/>
    </row>
    <row r="1240" spans="2:15" s="103" customFormat="1" x14ac:dyDescent="0.35">
      <c r="B1240" s="258"/>
      <c r="C1240" s="258"/>
      <c r="D1240" s="258"/>
      <c r="E1240" s="258"/>
      <c r="F1240" s="258"/>
      <c r="G1240" s="258"/>
      <c r="H1240" s="258"/>
      <c r="I1240" s="258"/>
      <c r="J1240" s="258"/>
      <c r="K1240" s="258"/>
      <c r="L1240" s="258"/>
      <c r="M1240" s="258"/>
      <c r="N1240" s="258"/>
      <c r="O1240" s="258"/>
    </row>
    <row r="1241" spans="2:15" s="103" customFormat="1" x14ac:dyDescent="0.35">
      <c r="B1241" s="258"/>
      <c r="C1241" s="258"/>
      <c r="D1241" s="258"/>
      <c r="E1241" s="258"/>
      <c r="F1241" s="258"/>
      <c r="G1241" s="258"/>
      <c r="H1241" s="258"/>
      <c r="I1241" s="258"/>
      <c r="J1241" s="258"/>
      <c r="K1241" s="258"/>
      <c r="L1241" s="258"/>
      <c r="M1241" s="258"/>
      <c r="N1241" s="258"/>
      <c r="O1241" s="258"/>
    </row>
    <row r="1242" spans="2:15" s="103" customFormat="1" x14ac:dyDescent="0.35">
      <c r="B1242" s="258"/>
      <c r="C1242" s="258"/>
      <c r="D1242" s="258"/>
      <c r="E1242" s="258"/>
      <c r="F1242" s="258"/>
      <c r="G1242" s="258"/>
      <c r="H1242" s="258"/>
      <c r="I1242" s="258"/>
      <c r="J1242" s="258"/>
      <c r="K1242" s="258"/>
      <c r="L1242" s="258"/>
      <c r="M1242" s="258"/>
      <c r="N1242" s="258"/>
      <c r="O1242" s="258"/>
    </row>
    <row r="1243" spans="2:15" s="103" customFormat="1" x14ac:dyDescent="0.35">
      <c r="B1243" s="258"/>
      <c r="C1243" s="258"/>
      <c r="D1243" s="258"/>
      <c r="E1243" s="258"/>
      <c r="F1243" s="258"/>
      <c r="G1243" s="258"/>
      <c r="H1243" s="258"/>
      <c r="I1243" s="258"/>
      <c r="J1243" s="258"/>
      <c r="K1243" s="258"/>
      <c r="L1243" s="258"/>
      <c r="M1243" s="258"/>
      <c r="N1243" s="258"/>
      <c r="O1243" s="258"/>
    </row>
    <row r="1244" spans="2:15" s="103" customFormat="1" x14ac:dyDescent="0.35">
      <c r="B1244" s="258"/>
      <c r="C1244" s="258"/>
      <c r="D1244" s="258"/>
      <c r="E1244" s="258"/>
      <c r="F1244" s="258"/>
      <c r="G1244" s="258"/>
      <c r="H1244" s="258"/>
      <c r="I1244" s="258"/>
      <c r="J1244" s="258"/>
      <c r="K1244" s="258"/>
      <c r="L1244" s="258"/>
      <c r="M1244" s="258"/>
      <c r="N1244" s="258"/>
      <c r="O1244" s="258"/>
    </row>
    <row r="1245" spans="2:15" s="103" customFormat="1" x14ac:dyDescent="0.35">
      <c r="B1245" s="258"/>
      <c r="C1245" s="258"/>
      <c r="D1245" s="258"/>
      <c r="E1245" s="258"/>
      <c r="F1245" s="258"/>
      <c r="G1245" s="258"/>
      <c r="H1245" s="258"/>
      <c r="I1245" s="258"/>
      <c r="J1245" s="258"/>
      <c r="K1245" s="258"/>
      <c r="L1245" s="258"/>
      <c r="M1245" s="258"/>
      <c r="N1245" s="258"/>
      <c r="O1245" s="258"/>
    </row>
    <row r="1246" spans="2:15" s="103" customFormat="1" x14ac:dyDescent="0.35">
      <c r="B1246" s="258"/>
      <c r="C1246" s="258"/>
      <c r="D1246" s="258"/>
      <c r="E1246" s="258"/>
      <c r="F1246" s="258"/>
      <c r="G1246" s="258"/>
      <c r="H1246" s="258"/>
      <c r="I1246" s="258"/>
      <c r="J1246" s="258"/>
      <c r="K1246" s="258"/>
      <c r="L1246" s="258"/>
      <c r="M1246" s="258"/>
      <c r="N1246" s="258"/>
      <c r="O1246" s="258"/>
    </row>
    <row r="1247" spans="2:15" s="103" customFormat="1" x14ac:dyDescent="0.35">
      <c r="B1247" s="258"/>
      <c r="C1247" s="258"/>
      <c r="D1247" s="258"/>
      <c r="E1247" s="258"/>
      <c r="F1247" s="258"/>
      <c r="G1247" s="258"/>
      <c r="H1247" s="258"/>
      <c r="I1247" s="258"/>
      <c r="J1247" s="258"/>
      <c r="K1247" s="258"/>
      <c r="L1247" s="258"/>
      <c r="M1247" s="258"/>
      <c r="N1247" s="258"/>
      <c r="O1247" s="258"/>
    </row>
    <row r="1248" spans="2:15" s="103" customFormat="1" x14ac:dyDescent="0.35">
      <c r="B1248" s="258"/>
      <c r="C1248" s="258"/>
      <c r="D1248" s="258"/>
      <c r="E1248" s="258"/>
      <c r="F1248" s="258"/>
      <c r="G1248" s="258"/>
      <c r="H1248" s="258"/>
      <c r="I1248" s="258"/>
      <c r="J1248" s="258"/>
      <c r="K1248" s="258"/>
      <c r="L1248" s="258"/>
      <c r="M1248" s="258"/>
      <c r="N1248" s="258"/>
      <c r="O1248" s="258"/>
    </row>
    <row r="1249" spans="2:15" s="103" customFormat="1" x14ac:dyDescent="0.35">
      <c r="B1249" s="258"/>
      <c r="C1249" s="258"/>
      <c r="D1249" s="258"/>
      <c r="E1249" s="258"/>
      <c r="F1249" s="258"/>
      <c r="G1249" s="258"/>
      <c r="H1249" s="258"/>
      <c r="I1249" s="258"/>
      <c r="J1249" s="258"/>
      <c r="K1249" s="258"/>
      <c r="L1249" s="258"/>
      <c r="M1249" s="258"/>
      <c r="N1249" s="258"/>
      <c r="O1249" s="258"/>
    </row>
    <row r="1250" spans="2:15" s="103" customFormat="1" x14ac:dyDescent="0.35">
      <c r="B1250" s="258"/>
      <c r="C1250" s="258"/>
      <c r="D1250" s="258"/>
      <c r="E1250" s="258"/>
      <c r="F1250" s="258"/>
      <c r="G1250" s="258"/>
      <c r="H1250" s="258"/>
      <c r="I1250" s="258"/>
      <c r="J1250" s="258"/>
      <c r="K1250" s="258"/>
      <c r="L1250" s="258"/>
      <c r="M1250" s="258"/>
      <c r="N1250" s="258"/>
      <c r="O1250" s="258"/>
    </row>
    <row r="1251" spans="2:15" s="103" customFormat="1" x14ac:dyDescent="0.35">
      <c r="B1251" s="258"/>
      <c r="C1251" s="258"/>
      <c r="D1251" s="258"/>
      <c r="E1251" s="258"/>
      <c r="F1251" s="258"/>
      <c r="G1251" s="258"/>
      <c r="H1251" s="258"/>
      <c r="I1251" s="258"/>
      <c r="J1251" s="258"/>
      <c r="K1251" s="258"/>
      <c r="L1251" s="258"/>
      <c r="M1251" s="258"/>
      <c r="N1251" s="258"/>
      <c r="O1251" s="258"/>
    </row>
    <row r="1252" spans="2:15" s="103" customFormat="1" x14ac:dyDescent="0.35">
      <c r="B1252" s="258"/>
      <c r="C1252" s="258"/>
      <c r="D1252" s="258"/>
      <c r="E1252" s="258"/>
      <c r="F1252" s="258"/>
      <c r="G1252" s="258"/>
      <c r="H1252" s="258"/>
      <c r="I1252" s="258"/>
      <c r="J1252" s="258"/>
      <c r="K1252" s="258"/>
      <c r="L1252" s="258"/>
      <c r="M1252" s="258"/>
      <c r="N1252" s="258"/>
      <c r="O1252" s="258"/>
    </row>
    <row r="1253" spans="2:15" s="103" customFormat="1" x14ac:dyDescent="0.35">
      <c r="B1253" s="258"/>
      <c r="C1253" s="258"/>
      <c r="D1253" s="258"/>
      <c r="E1253" s="258"/>
      <c r="F1253" s="258"/>
      <c r="G1253" s="258"/>
      <c r="H1253" s="258"/>
      <c r="I1253" s="258"/>
      <c r="J1253" s="258"/>
      <c r="K1253" s="258"/>
      <c r="L1253" s="258"/>
      <c r="M1253" s="258"/>
      <c r="N1253" s="258"/>
      <c r="O1253" s="258"/>
    </row>
    <row r="1254" spans="2:15" s="103" customFormat="1" x14ac:dyDescent="0.35">
      <c r="B1254" s="258"/>
      <c r="C1254" s="258"/>
      <c r="D1254" s="258"/>
      <c r="E1254" s="258"/>
      <c r="F1254" s="258"/>
      <c r="G1254" s="258"/>
      <c r="H1254" s="258"/>
      <c r="I1254" s="258"/>
      <c r="J1254" s="258"/>
      <c r="K1254" s="258"/>
      <c r="L1254" s="258"/>
      <c r="M1254" s="258"/>
      <c r="N1254" s="258"/>
      <c r="O1254" s="258"/>
    </row>
    <row r="1255" spans="2:15" s="103" customFormat="1" x14ac:dyDescent="0.35">
      <c r="B1255" s="258"/>
      <c r="C1255" s="258"/>
      <c r="D1255" s="258"/>
      <c r="E1255" s="258"/>
      <c r="F1255" s="258"/>
      <c r="G1255" s="258"/>
      <c r="H1255" s="258"/>
      <c r="I1255" s="258"/>
      <c r="J1255" s="258"/>
      <c r="K1255" s="258"/>
      <c r="L1255" s="258"/>
      <c r="M1255" s="258"/>
      <c r="N1255" s="258"/>
      <c r="O1255" s="258"/>
    </row>
    <row r="1256" spans="2:15" s="103" customFormat="1" x14ac:dyDescent="0.35">
      <c r="B1256" s="258"/>
      <c r="C1256" s="258"/>
      <c r="D1256" s="258"/>
      <c r="E1256" s="258"/>
      <c r="F1256" s="258"/>
      <c r="G1256" s="258"/>
      <c r="H1256" s="258"/>
      <c r="I1256" s="258"/>
      <c r="J1256" s="258"/>
      <c r="K1256" s="258"/>
      <c r="L1256" s="258"/>
      <c r="M1256" s="258"/>
      <c r="N1256" s="258"/>
      <c r="O1256" s="258"/>
    </row>
    <row r="1257" spans="2:15" s="103" customFormat="1" x14ac:dyDescent="0.35">
      <c r="B1257" s="258"/>
      <c r="C1257" s="258"/>
      <c r="D1257" s="258"/>
      <c r="E1257" s="258"/>
      <c r="F1257" s="258"/>
      <c r="G1257" s="258"/>
      <c r="H1257" s="258"/>
      <c r="I1257" s="258"/>
      <c r="J1257" s="258"/>
      <c r="K1257" s="258"/>
      <c r="L1257" s="258"/>
      <c r="M1257" s="258"/>
      <c r="N1257" s="258"/>
      <c r="O1257" s="258"/>
    </row>
    <row r="1258" spans="2:15" s="103" customFormat="1" x14ac:dyDescent="0.35">
      <c r="B1258" s="258"/>
      <c r="C1258" s="258"/>
      <c r="D1258" s="258"/>
      <c r="E1258" s="258"/>
      <c r="F1258" s="258"/>
      <c r="G1258" s="258"/>
      <c r="H1258" s="258"/>
      <c r="I1258" s="258"/>
      <c r="J1258" s="258"/>
      <c r="K1258" s="258"/>
      <c r="L1258" s="258"/>
      <c r="M1258" s="258"/>
      <c r="N1258" s="258"/>
      <c r="O1258" s="258"/>
    </row>
    <row r="1259" spans="2:15" s="103" customFormat="1" x14ac:dyDescent="0.35">
      <c r="B1259" s="258"/>
      <c r="C1259" s="258"/>
      <c r="D1259" s="258"/>
      <c r="E1259" s="258"/>
      <c r="F1259" s="258"/>
      <c r="G1259" s="258"/>
      <c r="H1259" s="258"/>
      <c r="I1259" s="258"/>
      <c r="J1259" s="258"/>
      <c r="K1259" s="258"/>
      <c r="L1259" s="258"/>
      <c r="M1259" s="258"/>
      <c r="N1259" s="258"/>
      <c r="O1259" s="258"/>
    </row>
    <row r="1260" spans="2:15" s="103" customFormat="1" x14ac:dyDescent="0.35">
      <c r="B1260" s="258"/>
      <c r="C1260" s="258"/>
      <c r="D1260" s="258"/>
      <c r="E1260" s="258"/>
      <c r="F1260" s="258"/>
      <c r="G1260" s="258"/>
      <c r="H1260" s="258"/>
      <c r="I1260" s="258"/>
      <c r="J1260" s="258"/>
      <c r="K1260" s="258"/>
      <c r="L1260" s="258"/>
      <c r="M1260" s="258"/>
      <c r="N1260" s="258"/>
      <c r="O1260" s="258"/>
    </row>
    <row r="1261" spans="2:15" s="103" customFormat="1" x14ac:dyDescent="0.35">
      <c r="B1261" s="258"/>
      <c r="C1261" s="258"/>
      <c r="D1261" s="258"/>
      <c r="E1261" s="258"/>
      <c r="F1261" s="258"/>
      <c r="G1261" s="258"/>
      <c r="H1261" s="258"/>
      <c r="I1261" s="258"/>
      <c r="J1261" s="258"/>
      <c r="K1261" s="258"/>
      <c r="L1261" s="258"/>
      <c r="M1261" s="258"/>
      <c r="N1261" s="258"/>
      <c r="O1261" s="258"/>
    </row>
    <row r="1262" spans="2:15" s="103" customFormat="1" x14ac:dyDescent="0.35">
      <c r="B1262" s="258"/>
      <c r="C1262" s="258"/>
      <c r="D1262" s="258"/>
      <c r="E1262" s="258"/>
      <c r="F1262" s="258"/>
      <c r="G1262" s="258"/>
      <c r="H1262" s="258"/>
      <c r="I1262" s="258"/>
      <c r="J1262" s="258"/>
      <c r="K1262" s="258"/>
      <c r="L1262" s="258"/>
      <c r="M1262" s="258"/>
      <c r="N1262" s="258"/>
      <c r="O1262" s="258"/>
    </row>
    <row r="1263" spans="2:15" s="103" customFormat="1" x14ac:dyDescent="0.35">
      <c r="B1263" s="258"/>
      <c r="C1263" s="258"/>
      <c r="D1263" s="258"/>
      <c r="E1263" s="258"/>
      <c r="F1263" s="258"/>
      <c r="G1263" s="258"/>
      <c r="H1263" s="258"/>
      <c r="I1263" s="258"/>
      <c r="J1263" s="258"/>
      <c r="K1263" s="258"/>
      <c r="L1263" s="258"/>
      <c r="M1263" s="258"/>
      <c r="N1263" s="258"/>
      <c r="O1263" s="258"/>
    </row>
    <row r="1264" spans="2:15" s="103" customFormat="1" x14ac:dyDescent="0.35">
      <c r="B1264" s="258"/>
      <c r="C1264" s="258"/>
      <c r="D1264" s="258"/>
      <c r="E1264" s="258"/>
      <c r="F1264" s="258"/>
      <c r="G1264" s="258"/>
      <c r="H1264" s="258"/>
      <c r="I1264" s="258"/>
      <c r="J1264" s="258"/>
      <c r="K1264" s="258"/>
      <c r="L1264" s="258"/>
      <c r="M1264" s="258"/>
      <c r="N1264" s="258"/>
      <c r="O1264" s="258"/>
    </row>
    <row r="1265" spans="2:15" s="103" customFormat="1" x14ac:dyDescent="0.35">
      <c r="B1265" s="258"/>
      <c r="C1265" s="258"/>
      <c r="D1265" s="258"/>
      <c r="E1265" s="258"/>
      <c r="F1265" s="258"/>
      <c r="G1265" s="258"/>
      <c r="H1265" s="258"/>
      <c r="I1265" s="258"/>
      <c r="J1265" s="258"/>
      <c r="K1265" s="258"/>
      <c r="L1265" s="258"/>
      <c r="M1265" s="258"/>
      <c r="N1265" s="258"/>
      <c r="O1265" s="258"/>
    </row>
    <row r="1266" spans="2:15" s="103" customFormat="1" x14ac:dyDescent="0.35">
      <c r="B1266" s="258"/>
      <c r="C1266" s="258"/>
      <c r="D1266" s="258"/>
      <c r="E1266" s="258"/>
      <c r="F1266" s="258"/>
      <c r="G1266" s="258"/>
      <c r="H1266" s="258"/>
      <c r="I1266" s="258"/>
      <c r="J1266" s="258"/>
      <c r="K1266" s="258"/>
      <c r="L1266" s="258"/>
      <c r="M1266" s="258"/>
      <c r="N1266" s="258"/>
      <c r="O1266" s="258"/>
    </row>
    <row r="1267" spans="2:15" s="103" customFormat="1" x14ac:dyDescent="0.35">
      <c r="B1267" s="258"/>
      <c r="C1267" s="258"/>
      <c r="D1267" s="258"/>
      <c r="E1267" s="258"/>
      <c r="F1267" s="258"/>
      <c r="G1267" s="258"/>
      <c r="H1267" s="258"/>
      <c r="I1267" s="258"/>
      <c r="J1267" s="258"/>
      <c r="K1267" s="258"/>
      <c r="L1267" s="258"/>
      <c r="M1267" s="258"/>
      <c r="N1267" s="258"/>
      <c r="O1267" s="258"/>
    </row>
    <row r="1268" spans="2:15" s="103" customFormat="1" x14ac:dyDescent="0.35">
      <c r="B1268" s="258"/>
      <c r="C1268" s="258"/>
      <c r="D1268" s="258"/>
      <c r="E1268" s="258"/>
      <c r="F1268" s="258"/>
      <c r="G1268" s="258"/>
      <c r="H1268" s="258"/>
      <c r="I1268" s="258"/>
      <c r="J1268" s="258"/>
      <c r="K1268" s="258"/>
      <c r="L1268" s="258"/>
      <c r="M1268" s="258"/>
      <c r="N1268" s="258"/>
      <c r="O1268" s="258"/>
    </row>
    <row r="1269" spans="2:15" s="103" customFormat="1" x14ac:dyDescent="0.35">
      <c r="B1269" s="258"/>
      <c r="C1269" s="258"/>
      <c r="D1269" s="258"/>
      <c r="E1269" s="258"/>
      <c r="F1269" s="258"/>
      <c r="G1269" s="258"/>
      <c r="H1269" s="258"/>
      <c r="I1269" s="258"/>
      <c r="J1269" s="258"/>
      <c r="K1269" s="258"/>
      <c r="L1269" s="258"/>
      <c r="M1269" s="258"/>
      <c r="N1269" s="258"/>
      <c r="O1269" s="258"/>
    </row>
    <row r="1270" spans="2:15" s="103" customFormat="1" x14ac:dyDescent="0.35">
      <c r="B1270" s="258"/>
      <c r="C1270" s="258"/>
      <c r="D1270" s="258"/>
      <c r="E1270" s="258"/>
      <c r="F1270" s="258"/>
      <c r="G1270" s="258"/>
      <c r="H1270" s="258"/>
      <c r="I1270" s="258"/>
      <c r="J1270" s="258"/>
      <c r="K1270" s="258"/>
      <c r="L1270" s="258"/>
      <c r="M1270" s="258"/>
      <c r="N1270" s="258"/>
      <c r="O1270" s="258"/>
    </row>
    <row r="1271" spans="2:15" s="103" customFormat="1" x14ac:dyDescent="0.35">
      <c r="B1271" s="258"/>
      <c r="C1271" s="258"/>
      <c r="D1271" s="258"/>
      <c r="E1271" s="258"/>
      <c r="F1271" s="258"/>
      <c r="G1271" s="258"/>
      <c r="H1271" s="258"/>
      <c r="I1271" s="258"/>
      <c r="J1271" s="258"/>
      <c r="K1271" s="258"/>
      <c r="L1271" s="258"/>
      <c r="M1271" s="258"/>
      <c r="N1271" s="258"/>
      <c r="O1271" s="258"/>
    </row>
    <row r="1272" spans="2:15" s="103" customFormat="1" x14ac:dyDescent="0.35">
      <c r="B1272" s="258"/>
      <c r="C1272" s="258"/>
      <c r="D1272" s="258"/>
      <c r="E1272" s="258"/>
      <c r="F1272" s="258"/>
      <c r="G1272" s="258"/>
      <c r="H1272" s="258"/>
      <c r="I1272" s="258"/>
      <c r="J1272" s="258"/>
      <c r="K1272" s="258"/>
      <c r="L1272" s="258"/>
      <c r="M1272" s="258"/>
      <c r="N1272" s="258"/>
      <c r="O1272" s="258"/>
    </row>
    <row r="1273" spans="2:15" s="103" customFormat="1" x14ac:dyDescent="0.35">
      <c r="B1273" s="258"/>
      <c r="C1273" s="258"/>
      <c r="D1273" s="258"/>
      <c r="E1273" s="258"/>
      <c r="F1273" s="258"/>
      <c r="G1273" s="258"/>
      <c r="H1273" s="258"/>
      <c r="I1273" s="258"/>
      <c r="J1273" s="258"/>
      <c r="K1273" s="258"/>
      <c r="L1273" s="258"/>
      <c r="M1273" s="258"/>
      <c r="N1273" s="258"/>
      <c r="O1273" s="258"/>
    </row>
    <row r="1274" spans="2:15" s="103" customFormat="1" x14ac:dyDescent="0.35">
      <c r="B1274" s="258"/>
      <c r="C1274" s="258"/>
      <c r="D1274" s="258"/>
      <c r="E1274" s="258"/>
      <c r="F1274" s="258"/>
      <c r="G1274" s="258"/>
      <c r="H1274" s="258"/>
      <c r="I1274" s="258"/>
      <c r="J1274" s="258"/>
      <c r="K1274" s="258"/>
      <c r="L1274" s="258"/>
      <c r="M1274" s="258"/>
      <c r="N1274" s="258"/>
      <c r="O1274" s="258"/>
    </row>
    <row r="1275" spans="2:15" s="103" customFormat="1" x14ac:dyDescent="0.35">
      <c r="B1275" s="258"/>
      <c r="C1275" s="258"/>
      <c r="D1275" s="258"/>
      <c r="E1275" s="258"/>
      <c r="F1275" s="258"/>
      <c r="G1275" s="258"/>
      <c r="H1275" s="258"/>
      <c r="I1275" s="258"/>
      <c r="J1275" s="258"/>
      <c r="K1275" s="258"/>
      <c r="L1275" s="258"/>
      <c r="M1275" s="258"/>
      <c r="N1275" s="258"/>
      <c r="O1275" s="258"/>
    </row>
    <row r="1276" spans="2:15" s="103" customFormat="1" x14ac:dyDescent="0.35">
      <c r="B1276" s="258"/>
      <c r="C1276" s="258"/>
      <c r="D1276" s="258"/>
      <c r="E1276" s="258"/>
      <c r="F1276" s="258"/>
      <c r="G1276" s="258"/>
      <c r="H1276" s="258"/>
      <c r="I1276" s="258"/>
      <c r="J1276" s="258"/>
      <c r="K1276" s="258"/>
      <c r="L1276" s="258"/>
      <c r="M1276" s="258"/>
      <c r="N1276" s="258"/>
      <c r="O1276" s="258"/>
    </row>
    <row r="1277" spans="2:15" s="103" customFormat="1" x14ac:dyDescent="0.35">
      <c r="B1277" s="258"/>
      <c r="C1277" s="258"/>
      <c r="D1277" s="258"/>
      <c r="E1277" s="258"/>
      <c r="F1277" s="258"/>
      <c r="G1277" s="258"/>
      <c r="H1277" s="258"/>
      <c r="I1277" s="258"/>
      <c r="J1277" s="258"/>
      <c r="K1277" s="258"/>
      <c r="L1277" s="258"/>
      <c r="M1277" s="258"/>
      <c r="N1277" s="258"/>
      <c r="O1277" s="258"/>
    </row>
    <row r="1278" spans="2:15" s="103" customFormat="1" x14ac:dyDescent="0.35">
      <c r="B1278" s="258"/>
      <c r="C1278" s="258"/>
      <c r="D1278" s="258"/>
      <c r="E1278" s="258"/>
      <c r="F1278" s="258"/>
      <c r="G1278" s="258"/>
      <c r="H1278" s="258"/>
      <c r="I1278" s="258"/>
      <c r="J1278" s="258"/>
      <c r="K1278" s="258"/>
      <c r="L1278" s="258"/>
      <c r="M1278" s="258"/>
      <c r="N1278" s="258"/>
      <c r="O1278" s="258"/>
    </row>
    <row r="1279" spans="2:15" s="103" customFormat="1" x14ac:dyDescent="0.35">
      <c r="B1279" s="258"/>
      <c r="C1279" s="258"/>
      <c r="D1279" s="258"/>
      <c r="E1279" s="258"/>
      <c r="F1279" s="258"/>
      <c r="G1279" s="258"/>
      <c r="H1279" s="258"/>
      <c r="I1279" s="258"/>
      <c r="J1279" s="258"/>
      <c r="K1279" s="258"/>
      <c r="L1279" s="258"/>
      <c r="M1279" s="258"/>
      <c r="N1279" s="258"/>
      <c r="O1279" s="258"/>
    </row>
    <row r="1280" spans="2:15" s="103" customFormat="1" x14ac:dyDescent="0.35">
      <c r="B1280" s="258"/>
      <c r="C1280" s="258"/>
      <c r="D1280" s="258"/>
      <c r="E1280" s="258"/>
      <c r="F1280" s="258"/>
      <c r="G1280" s="258"/>
      <c r="H1280" s="258"/>
      <c r="I1280" s="258"/>
      <c r="J1280" s="258"/>
      <c r="K1280" s="258"/>
      <c r="L1280" s="258"/>
      <c r="M1280" s="258"/>
      <c r="N1280" s="258"/>
      <c r="O1280" s="258"/>
    </row>
    <row r="1281" spans="2:15" s="103" customFormat="1" x14ac:dyDescent="0.35">
      <c r="B1281" s="258"/>
      <c r="C1281" s="258"/>
      <c r="D1281" s="258"/>
      <c r="E1281" s="258"/>
      <c r="F1281" s="258"/>
      <c r="G1281" s="258"/>
      <c r="H1281" s="258"/>
      <c r="I1281" s="258"/>
      <c r="J1281" s="258"/>
      <c r="K1281" s="258"/>
      <c r="L1281" s="258"/>
      <c r="M1281" s="258"/>
      <c r="N1281" s="258"/>
      <c r="O1281" s="258"/>
    </row>
    <row r="1282" spans="2:15" s="103" customFormat="1" x14ac:dyDescent="0.35">
      <c r="B1282" s="258"/>
      <c r="C1282" s="258"/>
      <c r="D1282" s="258"/>
      <c r="E1282" s="258"/>
      <c r="F1282" s="258"/>
      <c r="G1282" s="258"/>
      <c r="H1282" s="258"/>
      <c r="I1282" s="258"/>
      <c r="J1282" s="258"/>
      <c r="K1282" s="258"/>
      <c r="L1282" s="258"/>
      <c r="M1282" s="258"/>
      <c r="N1282" s="258"/>
      <c r="O1282" s="258"/>
    </row>
    <row r="1283" spans="2:15" s="103" customFormat="1" x14ac:dyDescent="0.35">
      <c r="B1283" s="258"/>
      <c r="C1283" s="258"/>
      <c r="D1283" s="258"/>
      <c r="E1283" s="258"/>
      <c r="F1283" s="258"/>
      <c r="G1283" s="258"/>
      <c r="H1283" s="258"/>
      <c r="I1283" s="258"/>
      <c r="J1283" s="258"/>
      <c r="K1283" s="258"/>
      <c r="L1283" s="258"/>
      <c r="M1283" s="258"/>
      <c r="N1283" s="258"/>
      <c r="O1283" s="258"/>
    </row>
    <row r="1284" spans="2:15" s="103" customFormat="1" x14ac:dyDescent="0.35">
      <c r="B1284" s="258"/>
      <c r="C1284" s="258"/>
      <c r="D1284" s="258"/>
      <c r="E1284" s="258"/>
      <c r="F1284" s="258"/>
      <c r="G1284" s="258"/>
      <c r="H1284" s="258"/>
      <c r="I1284" s="258"/>
      <c r="J1284" s="258"/>
      <c r="K1284" s="258"/>
      <c r="L1284" s="258"/>
      <c r="M1284" s="258"/>
      <c r="N1284" s="258"/>
      <c r="O1284" s="258"/>
    </row>
    <row r="1285" spans="2:15" s="103" customFormat="1" x14ac:dyDescent="0.35">
      <c r="B1285" s="258"/>
      <c r="C1285" s="258"/>
      <c r="D1285" s="258"/>
      <c r="E1285" s="258"/>
      <c r="F1285" s="258"/>
      <c r="G1285" s="258"/>
      <c r="H1285" s="258"/>
      <c r="I1285" s="258"/>
      <c r="J1285" s="258"/>
      <c r="K1285" s="258"/>
      <c r="L1285" s="258"/>
      <c r="M1285" s="258"/>
      <c r="N1285" s="258"/>
      <c r="O1285" s="258"/>
    </row>
    <row r="1286" spans="2:15" s="103" customFormat="1" x14ac:dyDescent="0.35">
      <c r="B1286" s="258"/>
      <c r="C1286" s="258"/>
      <c r="D1286" s="258"/>
      <c r="E1286" s="258"/>
      <c r="F1286" s="258"/>
      <c r="G1286" s="258"/>
      <c r="H1286" s="258"/>
      <c r="I1286" s="258"/>
      <c r="J1286" s="258"/>
      <c r="K1286" s="258"/>
      <c r="L1286" s="258"/>
      <c r="M1286" s="258"/>
      <c r="N1286" s="258"/>
      <c r="O1286" s="258"/>
    </row>
    <row r="1287" spans="2:15" s="103" customFormat="1" x14ac:dyDescent="0.35">
      <c r="B1287" s="258"/>
      <c r="C1287" s="258"/>
      <c r="D1287" s="258"/>
      <c r="E1287" s="258"/>
      <c r="F1287" s="258"/>
      <c r="G1287" s="258"/>
      <c r="H1287" s="258"/>
      <c r="I1287" s="258"/>
      <c r="J1287" s="258"/>
      <c r="K1287" s="258"/>
      <c r="L1287" s="258"/>
      <c r="M1287" s="258"/>
      <c r="N1287" s="258"/>
      <c r="O1287" s="258"/>
    </row>
    <row r="1288" spans="2:15" s="103" customFormat="1" x14ac:dyDescent="0.35">
      <c r="B1288" s="258"/>
      <c r="C1288" s="258"/>
      <c r="D1288" s="258"/>
      <c r="E1288" s="258"/>
      <c r="F1288" s="258"/>
      <c r="G1288" s="258"/>
      <c r="H1288" s="258"/>
      <c r="I1288" s="258"/>
      <c r="J1288" s="258"/>
      <c r="K1288" s="258"/>
      <c r="L1288" s="258"/>
      <c r="M1288" s="258"/>
      <c r="N1288" s="258"/>
      <c r="O1288" s="258"/>
    </row>
    <row r="1289" spans="2:15" s="103" customFormat="1" x14ac:dyDescent="0.35">
      <c r="B1289" s="258"/>
      <c r="C1289" s="258"/>
      <c r="D1289" s="258"/>
      <c r="E1289" s="258"/>
      <c r="F1289" s="258"/>
      <c r="G1289" s="258"/>
      <c r="H1289" s="258"/>
      <c r="I1289" s="258"/>
      <c r="J1289" s="258"/>
      <c r="K1289" s="258"/>
      <c r="L1289" s="258"/>
      <c r="M1289" s="258"/>
      <c r="N1289" s="258"/>
      <c r="O1289" s="258"/>
    </row>
    <row r="1290" spans="2:15" s="103" customFormat="1" x14ac:dyDescent="0.35">
      <c r="B1290" s="258"/>
      <c r="C1290" s="258"/>
      <c r="D1290" s="258"/>
      <c r="E1290" s="258"/>
      <c r="F1290" s="258"/>
      <c r="G1290" s="258"/>
      <c r="H1290" s="258"/>
      <c r="I1290" s="258"/>
      <c r="J1290" s="258"/>
      <c r="K1290" s="258"/>
      <c r="L1290" s="258"/>
      <c r="M1290" s="258"/>
      <c r="N1290" s="258"/>
      <c r="O1290" s="258"/>
    </row>
    <row r="1291" spans="2:15" s="103" customFormat="1" x14ac:dyDescent="0.35">
      <c r="B1291" s="258"/>
      <c r="C1291" s="258"/>
      <c r="D1291" s="258"/>
      <c r="E1291" s="258"/>
      <c r="F1291" s="258"/>
      <c r="G1291" s="258"/>
      <c r="H1291" s="258"/>
      <c r="I1291" s="258"/>
      <c r="J1291" s="258"/>
      <c r="K1291" s="258"/>
      <c r="L1291" s="258"/>
      <c r="M1291" s="258"/>
      <c r="N1291" s="258"/>
      <c r="O1291" s="258"/>
    </row>
    <row r="1292" spans="2:15" s="103" customFormat="1" x14ac:dyDescent="0.35">
      <c r="B1292" s="258"/>
      <c r="C1292" s="258"/>
      <c r="D1292" s="258"/>
      <c r="E1292" s="258"/>
      <c r="F1292" s="258"/>
      <c r="G1292" s="258"/>
      <c r="H1292" s="258"/>
      <c r="I1292" s="258"/>
      <c r="J1292" s="258"/>
      <c r="K1292" s="258"/>
      <c r="L1292" s="258"/>
      <c r="M1292" s="258"/>
      <c r="N1292" s="258"/>
      <c r="O1292" s="258"/>
    </row>
    <row r="1293" spans="2:15" s="103" customFormat="1" x14ac:dyDescent="0.35">
      <c r="B1293" s="258"/>
      <c r="C1293" s="258"/>
      <c r="D1293" s="258"/>
      <c r="E1293" s="258"/>
      <c r="F1293" s="258"/>
      <c r="G1293" s="258"/>
      <c r="H1293" s="258"/>
      <c r="I1293" s="258"/>
      <c r="J1293" s="258"/>
      <c r="K1293" s="258"/>
      <c r="L1293" s="258"/>
      <c r="M1293" s="258"/>
      <c r="N1293" s="258"/>
      <c r="O1293" s="258"/>
    </row>
    <row r="1294" spans="2:15" s="103" customFormat="1" x14ac:dyDescent="0.35">
      <c r="B1294" s="258"/>
      <c r="C1294" s="258"/>
      <c r="D1294" s="258"/>
      <c r="E1294" s="258"/>
      <c r="F1294" s="258"/>
      <c r="G1294" s="258"/>
      <c r="H1294" s="258"/>
      <c r="I1294" s="258"/>
      <c r="J1294" s="258"/>
      <c r="K1294" s="258"/>
      <c r="L1294" s="258"/>
      <c r="M1294" s="258"/>
      <c r="N1294" s="258"/>
      <c r="O1294" s="258"/>
    </row>
    <row r="1295" spans="2:15" s="103" customFormat="1" x14ac:dyDescent="0.35">
      <c r="B1295" s="258"/>
      <c r="C1295" s="258"/>
      <c r="D1295" s="258"/>
      <c r="E1295" s="258"/>
      <c r="F1295" s="258"/>
      <c r="G1295" s="258"/>
      <c r="H1295" s="258"/>
      <c r="I1295" s="258"/>
      <c r="J1295" s="258"/>
      <c r="K1295" s="258"/>
      <c r="L1295" s="258"/>
      <c r="M1295" s="258"/>
      <c r="N1295" s="258"/>
      <c r="O1295" s="258"/>
    </row>
    <row r="1296" spans="2:15" s="103" customFormat="1" x14ac:dyDescent="0.35">
      <c r="B1296" s="258"/>
      <c r="C1296" s="258"/>
      <c r="D1296" s="258"/>
      <c r="E1296" s="258"/>
      <c r="F1296" s="258"/>
      <c r="G1296" s="258"/>
      <c r="H1296" s="258"/>
      <c r="I1296" s="258"/>
      <c r="J1296" s="258"/>
      <c r="K1296" s="258"/>
      <c r="L1296" s="258"/>
      <c r="M1296" s="258"/>
      <c r="N1296" s="258"/>
      <c r="O1296" s="258"/>
    </row>
    <row r="1297" spans="2:15" s="103" customFormat="1" x14ac:dyDescent="0.35">
      <c r="B1297" s="258"/>
      <c r="C1297" s="258"/>
      <c r="D1297" s="258"/>
      <c r="E1297" s="258"/>
      <c r="F1297" s="258"/>
      <c r="G1297" s="258"/>
      <c r="H1297" s="258"/>
      <c r="I1297" s="258"/>
      <c r="J1297" s="258"/>
      <c r="K1297" s="258"/>
      <c r="L1297" s="258"/>
      <c r="M1297" s="258"/>
      <c r="N1297" s="258"/>
      <c r="O1297" s="258"/>
    </row>
    <row r="1298" spans="2:15" s="103" customFormat="1" x14ac:dyDescent="0.35">
      <c r="B1298" s="258"/>
      <c r="C1298" s="258"/>
      <c r="D1298" s="258"/>
      <c r="E1298" s="258"/>
      <c r="F1298" s="258"/>
      <c r="G1298" s="258"/>
      <c r="H1298" s="258"/>
      <c r="I1298" s="258"/>
      <c r="J1298" s="258"/>
      <c r="K1298" s="258"/>
      <c r="L1298" s="258"/>
      <c r="M1298" s="258"/>
      <c r="N1298" s="258"/>
      <c r="O1298" s="258"/>
    </row>
    <row r="1299" spans="2:15" s="103" customFormat="1" x14ac:dyDescent="0.35">
      <c r="B1299" s="258"/>
      <c r="C1299" s="258"/>
      <c r="D1299" s="258"/>
      <c r="E1299" s="258"/>
      <c r="F1299" s="258"/>
      <c r="G1299" s="258"/>
      <c r="H1299" s="258"/>
      <c r="I1299" s="258"/>
      <c r="J1299" s="258"/>
      <c r="K1299" s="258"/>
      <c r="L1299" s="258"/>
      <c r="M1299" s="258"/>
      <c r="N1299" s="258"/>
      <c r="O1299" s="258"/>
    </row>
    <row r="1300" spans="2:15" s="103" customFormat="1" x14ac:dyDescent="0.35">
      <c r="B1300" s="258"/>
      <c r="C1300" s="258"/>
      <c r="D1300" s="258"/>
      <c r="E1300" s="258"/>
      <c r="F1300" s="258"/>
      <c r="G1300" s="258"/>
      <c r="H1300" s="258"/>
      <c r="I1300" s="258"/>
      <c r="J1300" s="258"/>
      <c r="K1300" s="258"/>
      <c r="L1300" s="258"/>
      <c r="M1300" s="258"/>
      <c r="N1300" s="258"/>
      <c r="O1300" s="258"/>
    </row>
    <row r="1301" spans="2:15" s="103" customFormat="1" x14ac:dyDescent="0.35">
      <c r="B1301" s="258"/>
      <c r="C1301" s="258"/>
      <c r="D1301" s="258"/>
      <c r="E1301" s="258"/>
      <c r="F1301" s="258"/>
      <c r="G1301" s="258"/>
      <c r="H1301" s="258"/>
      <c r="I1301" s="258"/>
      <c r="J1301" s="258"/>
      <c r="K1301" s="258"/>
      <c r="L1301" s="258"/>
      <c r="M1301" s="258"/>
      <c r="N1301" s="258"/>
      <c r="O1301" s="258"/>
    </row>
    <row r="1302" spans="2:15" s="103" customFormat="1" x14ac:dyDescent="0.35">
      <c r="B1302" s="258"/>
      <c r="C1302" s="258"/>
      <c r="D1302" s="258"/>
      <c r="E1302" s="258"/>
      <c r="F1302" s="258"/>
      <c r="G1302" s="258"/>
      <c r="H1302" s="258"/>
      <c r="I1302" s="258"/>
      <c r="J1302" s="258"/>
      <c r="K1302" s="258"/>
      <c r="L1302" s="258"/>
      <c r="M1302" s="258"/>
      <c r="N1302" s="258"/>
      <c r="O1302" s="258"/>
    </row>
    <row r="1303" spans="2:15" s="103" customFormat="1" x14ac:dyDescent="0.35">
      <c r="B1303" s="258"/>
      <c r="C1303" s="258"/>
      <c r="D1303" s="258"/>
      <c r="E1303" s="258"/>
      <c r="F1303" s="258"/>
      <c r="G1303" s="258"/>
      <c r="H1303" s="258"/>
      <c r="I1303" s="258"/>
      <c r="J1303" s="258"/>
      <c r="K1303" s="258"/>
      <c r="L1303" s="258"/>
      <c r="M1303" s="258"/>
      <c r="N1303" s="258"/>
      <c r="O1303" s="258"/>
    </row>
    <row r="1304" spans="2:15" s="103" customFormat="1" x14ac:dyDescent="0.35">
      <c r="B1304" s="258"/>
      <c r="C1304" s="258"/>
      <c r="D1304" s="258"/>
      <c r="E1304" s="258"/>
      <c r="F1304" s="258"/>
      <c r="G1304" s="258"/>
      <c r="H1304" s="258"/>
      <c r="I1304" s="258"/>
      <c r="J1304" s="258"/>
      <c r="K1304" s="258"/>
      <c r="L1304" s="258"/>
      <c r="M1304" s="258"/>
      <c r="N1304" s="258"/>
      <c r="O1304" s="258"/>
    </row>
    <row r="1305" spans="2:15" s="103" customFormat="1" x14ac:dyDescent="0.35">
      <c r="B1305" s="258"/>
      <c r="C1305" s="258"/>
      <c r="D1305" s="258"/>
      <c r="E1305" s="258"/>
      <c r="F1305" s="258"/>
      <c r="G1305" s="258"/>
      <c r="H1305" s="258"/>
      <c r="I1305" s="258"/>
      <c r="J1305" s="258"/>
      <c r="K1305" s="258"/>
      <c r="L1305" s="258"/>
      <c r="M1305" s="258"/>
      <c r="N1305" s="258"/>
      <c r="O1305" s="258"/>
    </row>
    <row r="1306" spans="2:15" s="103" customFormat="1" x14ac:dyDescent="0.35">
      <c r="B1306" s="258"/>
      <c r="C1306" s="258"/>
      <c r="D1306" s="258"/>
      <c r="E1306" s="258"/>
      <c r="F1306" s="258"/>
      <c r="G1306" s="258"/>
      <c r="H1306" s="258"/>
      <c r="I1306" s="258"/>
      <c r="J1306" s="258"/>
      <c r="K1306" s="258"/>
      <c r="L1306" s="258"/>
      <c r="M1306" s="258"/>
      <c r="N1306" s="258"/>
      <c r="O1306" s="258"/>
    </row>
    <row r="1307" spans="2:15" s="103" customFormat="1" x14ac:dyDescent="0.35">
      <c r="B1307" s="258"/>
      <c r="C1307" s="258"/>
      <c r="D1307" s="258"/>
      <c r="E1307" s="258"/>
      <c r="F1307" s="258"/>
      <c r="G1307" s="258"/>
      <c r="H1307" s="258"/>
      <c r="I1307" s="258"/>
      <c r="J1307" s="258"/>
      <c r="K1307" s="258"/>
      <c r="L1307" s="258"/>
      <c r="M1307" s="258"/>
      <c r="N1307" s="258"/>
      <c r="O1307" s="258"/>
    </row>
    <row r="1308" spans="2:15" s="103" customFormat="1" x14ac:dyDescent="0.35">
      <c r="B1308" s="258"/>
      <c r="C1308" s="258"/>
      <c r="D1308" s="258"/>
      <c r="E1308" s="258"/>
      <c r="F1308" s="258"/>
      <c r="G1308" s="258"/>
      <c r="H1308" s="258"/>
      <c r="I1308" s="258"/>
      <c r="J1308" s="258"/>
      <c r="K1308" s="258"/>
      <c r="L1308" s="258"/>
      <c r="M1308" s="258"/>
      <c r="N1308" s="258"/>
      <c r="O1308" s="258"/>
    </row>
    <row r="1309" spans="2:15" s="103" customFormat="1" x14ac:dyDescent="0.35">
      <c r="B1309" s="258"/>
      <c r="C1309" s="258"/>
      <c r="D1309" s="258"/>
      <c r="E1309" s="258"/>
      <c r="F1309" s="258"/>
      <c r="G1309" s="258"/>
      <c r="H1309" s="258"/>
      <c r="I1309" s="258"/>
      <c r="J1309" s="258"/>
      <c r="K1309" s="258"/>
      <c r="L1309" s="258"/>
      <c r="M1309" s="258"/>
      <c r="N1309" s="258"/>
      <c r="O1309" s="258"/>
    </row>
    <row r="1310" spans="2:15" s="103" customFormat="1" x14ac:dyDescent="0.35">
      <c r="B1310" s="258"/>
      <c r="C1310" s="258"/>
      <c r="D1310" s="258"/>
      <c r="E1310" s="258"/>
      <c r="F1310" s="258"/>
      <c r="G1310" s="258"/>
      <c r="H1310" s="258"/>
      <c r="I1310" s="258"/>
      <c r="J1310" s="258"/>
      <c r="K1310" s="258"/>
      <c r="L1310" s="258"/>
      <c r="M1310" s="258"/>
      <c r="N1310" s="258"/>
      <c r="O1310" s="258"/>
    </row>
    <row r="1311" spans="2:15" s="103" customFormat="1" x14ac:dyDescent="0.35">
      <c r="B1311" s="258"/>
      <c r="C1311" s="258"/>
      <c r="D1311" s="258"/>
      <c r="E1311" s="258"/>
      <c r="F1311" s="258"/>
      <c r="G1311" s="258"/>
      <c r="H1311" s="258"/>
      <c r="I1311" s="258"/>
      <c r="J1311" s="258"/>
      <c r="K1311" s="258"/>
      <c r="L1311" s="258"/>
      <c r="M1311" s="258"/>
      <c r="N1311" s="258"/>
      <c r="O1311" s="258"/>
    </row>
    <row r="1312" spans="2:15" s="103" customFormat="1" x14ac:dyDescent="0.35">
      <c r="B1312" s="258"/>
      <c r="C1312" s="258"/>
      <c r="D1312" s="258"/>
      <c r="E1312" s="258"/>
      <c r="F1312" s="258"/>
      <c r="G1312" s="258"/>
      <c r="H1312" s="258"/>
      <c r="I1312" s="258"/>
      <c r="J1312" s="258"/>
      <c r="K1312" s="258"/>
      <c r="L1312" s="258"/>
      <c r="M1312" s="258"/>
      <c r="N1312" s="258"/>
      <c r="O1312" s="258"/>
    </row>
    <row r="1313" spans="2:15" s="103" customFormat="1" x14ac:dyDescent="0.35">
      <c r="B1313" s="258"/>
      <c r="C1313" s="258"/>
      <c r="D1313" s="258"/>
      <c r="E1313" s="258"/>
      <c r="F1313" s="258"/>
      <c r="G1313" s="258"/>
      <c r="H1313" s="258"/>
      <c r="I1313" s="258"/>
      <c r="J1313" s="258"/>
      <c r="K1313" s="258"/>
      <c r="L1313" s="258"/>
      <c r="M1313" s="258"/>
      <c r="N1313" s="258"/>
      <c r="O1313" s="258"/>
    </row>
    <row r="1314" spans="2:15" s="103" customFormat="1" x14ac:dyDescent="0.35">
      <c r="B1314" s="258"/>
      <c r="C1314" s="258"/>
      <c r="D1314" s="258"/>
      <c r="E1314" s="258"/>
      <c r="F1314" s="258"/>
      <c r="G1314" s="258"/>
      <c r="H1314" s="258"/>
      <c r="I1314" s="258"/>
      <c r="J1314" s="258"/>
      <c r="K1314" s="258"/>
      <c r="L1314" s="258"/>
      <c r="M1314" s="258"/>
      <c r="N1314" s="258"/>
      <c r="O1314" s="258"/>
    </row>
    <row r="1315" spans="2:15" s="103" customFormat="1" x14ac:dyDescent="0.35">
      <c r="B1315" s="258"/>
      <c r="C1315" s="258"/>
      <c r="D1315" s="258"/>
      <c r="E1315" s="258"/>
      <c r="F1315" s="258"/>
      <c r="G1315" s="258"/>
      <c r="H1315" s="258"/>
      <c r="I1315" s="258"/>
      <c r="J1315" s="258"/>
      <c r="K1315" s="258"/>
      <c r="L1315" s="258"/>
      <c r="M1315" s="258"/>
      <c r="N1315" s="258"/>
      <c r="O1315" s="258"/>
    </row>
    <row r="1316" spans="2:15" s="103" customFormat="1" x14ac:dyDescent="0.35">
      <c r="B1316" s="258"/>
      <c r="C1316" s="258"/>
      <c r="D1316" s="258"/>
      <c r="E1316" s="258"/>
      <c r="F1316" s="258"/>
      <c r="G1316" s="258"/>
      <c r="H1316" s="258"/>
      <c r="I1316" s="258"/>
      <c r="J1316" s="258"/>
      <c r="K1316" s="258"/>
      <c r="L1316" s="258"/>
      <c r="M1316" s="258"/>
      <c r="N1316" s="258"/>
      <c r="O1316" s="258"/>
    </row>
    <row r="1317" spans="2:15" s="103" customFormat="1" x14ac:dyDescent="0.35">
      <c r="B1317" s="258"/>
      <c r="C1317" s="258"/>
      <c r="D1317" s="258"/>
      <c r="E1317" s="258"/>
      <c r="F1317" s="258"/>
      <c r="G1317" s="258"/>
      <c r="H1317" s="258"/>
      <c r="I1317" s="258"/>
      <c r="J1317" s="258"/>
      <c r="K1317" s="258"/>
      <c r="L1317" s="258"/>
      <c r="M1317" s="258"/>
      <c r="N1317" s="258"/>
      <c r="O1317" s="258"/>
    </row>
    <row r="1318" spans="2:15" s="103" customFormat="1" x14ac:dyDescent="0.35">
      <c r="B1318" s="258"/>
      <c r="C1318" s="258"/>
      <c r="D1318" s="258"/>
      <c r="E1318" s="258"/>
      <c r="F1318" s="258"/>
      <c r="G1318" s="258"/>
      <c r="H1318" s="258"/>
      <c r="I1318" s="258"/>
      <c r="J1318" s="258"/>
      <c r="K1318" s="258"/>
      <c r="L1318" s="258"/>
      <c r="M1318" s="258"/>
      <c r="N1318" s="258"/>
      <c r="O1318" s="258"/>
    </row>
    <row r="1319" spans="2:15" s="103" customFormat="1" x14ac:dyDescent="0.35">
      <c r="B1319" s="258"/>
      <c r="C1319" s="258"/>
      <c r="D1319" s="258"/>
      <c r="E1319" s="258"/>
      <c r="F1319" s="258"/>
      <c r="G1319" s="258"/>
      <c r="H1319" s="258"/>
      <c r="I1319" s="258"/>
      <c r="J1319" s="258"/>
      <c r="K1319" s="258"/>
      <c r="L1319" s="258"/>
      <c r="M1319" s="258"/>
      <c r="N1319" s="258"/>
      <c r="O1319" s="258"/>
    </row>
    <row r="1320" spans="2:15" s="103" customFormat="1" x14ac:dyDescent="0.35">
      <c r="B1320" s="258"/>
      <c r="C1320" s="258"/>
      <c r="D1320" s="258"/>
      <c r="E1320" s="258"/>
      <c r="F1320" s="258"/>
      <c r="G1320" s="258"/>
      <c r="H1320" s="258"/>
      <c r="I1320" s="258"/>
      <c r="J1320" s="258"/>
      <c r="K1320" s="258"/>
      <c r="L1320" s="258"/>
      <c r="M1320" s="258"/>
      <c r="N1320" s="258"/>
      <c r="O1320" s="258"/>
    </row>
    <row r="1321" spans="2:15" s="103" customFormat="1" x14ac:dyDescent="0.35">
      <c r="B1321" s="258"/>
      <c r="C1321" s="258"/>
      <c r="D1321" s="258"/>
      <c r="E1321" s="258"/>
      <c r="F1321" s="258"/>
      <c r="G1321" s="258"/>
      <c r="H1321" s="258"/>
      <c r="I1321" s="258"/>
      <c r="J1321" s="258"/>
      <c r="K1321" s="258"/>
      <c r="L1321" s="258"/>
      <c r="M1321" s="258"/>
      <c r="N1321" s="258"/>
      <c r="O1321" s="258"/>
    </row>
    <row r="1322" spans="2:15" s="103" customFormat="1" x14ac:dyDescent="0.35">
      <c r="B1322" s="258"/>
      <c r="C1322" s="258"/>
      <c r="D1322" s="258"/>
      <c r="E1322" s="258"/>
      <c r="F1322" s="258"/>
      <c r="G1322" s="258"/>
      <c r="H1322" s="258"/>
      <c r="I1322" s="258"/>
      <c r="J1322" s="258"/>
      <c r="K1322" s="258"/>
      <c r="L1322" s="258"/>
      <c r="M1322" s="258"/>
      <c r="N1322" s="258"/>
      <c r="O1322" s="258"/>
    </row>
    <row r="1323" spans="2:15" s="103" customFormat="1" x14ac:dyDescent="0.35">
      <c r="B1323" s="258"/>
      <c r="C1323" s="258"/>
      <c r="D1323" s="258"/>
      <c r="E1323" s="258"/>
      <c r="F1323" s="258"/>
      <c r="G1323" s="258"/>
      <c r="H1323" s="258"/>
      <c r="I1323" s="258"/>
      <c r="J1323" s="258"/>
      <c r="K1323" s="258"/>
      <c r="L1323" s="258"/>
      <c r="M1323" s="258"/>
      <c r="N1323" s="258"/>
      <c r="O1323" s="258"/>
    </row>
    <row r="1324" spans="2:15" s="103" customFormat="1" x14ac:dyDescent="0.35">
      <c r="B1324" s="258"/>
      <c r="C1324" s="258"/>
      <c r="D1324" s="258"/>
      <c r="E1324" s="258"/>
      <c r="F1324" s="258"/>
      <c r="G1324" s="258"/>
      <c r="H1324" s="258"/>
      <c r="I1324" s="258"/>
      <c r="J1324" s="258"/>
      <c r="K1324" s="258"/>
      <c r="L1324" s="258"/>
      <c r="M1324" s="258"/>
      <c r="N1324" s="258"/>
      <c r="O1324" s="258"/>
    </row>
    <row r="1325" spans="2:15" s="103" customFormat="1" x14ac:dyDescent="0.35">
      <c r="B1325" s="258"/>
      <c r="C1325" s="258"/>
      <c r="D1325" s="258"/>
      <c r="E1325" s="258"/>
      <c r="F1325" s="258"/>
      <c r="G1325" s="258"/>
      <c r="H1325" s="258"/>
      <c r="I1325" s="258"/>
      <c r="J1325" s="258"/>
      <c r="K1325" s="258"/>
      <c r="L1325" s="258"/>
      <c r="M1325" s="258"/>
      <c r="N1325" s="258"/>
      <c r="O1325" s="258"/>
    </row>
    <row r="1326" spans="2:15" s="103" customFormat="1" x14ac:dyDescent="0.35">
      <c r="B1326" s="258"/>
      <c r="C1326" s="258"/>
      <c r="D1326" s="258"/>
      <c r="E1326" s="258"/>
      <c r="F1326" s="258"/>
      <c r="G1326" s="258"/>
      <c r="H1326" s="258"/>
      <c r="I1326" s="258"/>
      <c r="J1326" s="258"/>
      <c r="K1326" s="258"/>
      <c r="L1326" s="258"/>
      <c r="M1326" s="258"/>
      <c r="N1326" s="258"/>
      <c r="O1326" s="258"/>
    </row>
    <row r="1327" spans="2:15" s="103" customFormat="1" x14ac:dyDescent="0.35">
      <c r="B1327" s="258"/>
      <c r="C1327" s="258"/>
      <c r="D1327" s="258"/>
      <c r="E1327" s="258"/>
      <c r="F1327" s="258"/>
      <c r="G1327" s="258"/>
      <c r="H1327" s="258"/>
      <c r="I1327" s="258"/>
      <c r="J1327" s="258"/>
      <c r="K1327" s="258"/>
      <c r="L1327" s="258"/>
      <c r="M1327" s="258"/>
      <c r="N1327" s="258"/>
      <c r="O1327" s="258"/>
    </row>
    <row r="1328" spans="2:15" s="103" customFormat="1" x14ac:dyDescent="0.35">
      <c r="B1328" s="258"/>
      <c r="C1328" s="258"/>
      <c r="D1328" s="258"/>
      <c r="E1328" s="258"/>
      <c r="F1328" s="258"/>
      <c r="G1328" s="258"/>
      <c r="H1328" s="258"/>
      <c r="I1328" s="258"/>
      <c r="J1328" s="258"/>
      <c r="K1328" s="258"/>
      <c r="L1328" s="258"/>
      <c r="M1328" s="258"/>
      <c r="N1328" s="258"/>
      <c r="O1328" s="258"/>
    </row>
    <row r="1329" spans="2:15" s="103" customFormat="1" x14ac:dyDescent="0.35">
      <c r="B1329" s="258"/>
      <c r="C1329" s="258"/>
      <c r="D1329" s="258"/>
      <c r="E1329" s="258"/>
      <c r="F1329" s="258"/>
      <c r="G1329" s="258"/>
      <c r="H1329" s="258"/>
      <c r="I1329" s="258"/>
      <c r="J1329" s="258"/>
      <c r="K1329" s="258"/>
      <c r="L1329" s="258"/>
      <c r="M1329" s="258"/>
      <c r="N1329" s="258"/>
      <c r="O1329" s="258"/>
    </row>
    <row r="1330" spans="2:15" s="103" customFormat="1" x14ac:dyDescent="0.35">
      <c r="B1330" s="258"/>
      <c r="C1330" s="258"/>
      <c r="D1330" s="258"/>
      <c r="E1330" s="258"/>
      <c r="F1330" s="258"/>
      <c r="G1330" s="258"/>
      <c r="H1330" s="258"/>
      <c r="I1330" s="258"/>
      <c r="J1330" s="258"/>
      <c r="K1330" s="258"/>
      <c r="L1330" s="258"/>
      <c r="M1330" s="258"/>
      <c r="N1330" s="258"/>
      <c r="O1330" s="258"/>
    </row>
    <row r="1331" spans="2:15" s="103" customFormat="1" x14ac:dyDescent="0.35">
      <c r="B1331" s="258"/>
      <c r="C1331" s="258"/>
      <c r="D1331" s="258"/>
      <c r="E1331" s="258"/>
      <c r="F1331" s="258"/>
      <c r="G1331" s="258"/>
      <c r="H1331" s="258"/>
      <c r="I1331" s="258"/>
      <c r="J1331" s="258"/>
      <c r="K1331" s="258"/>
      <c r="L1331" s="258"/>
      <c r="M1331" s="258"/>
      <c r="N1331" s="258"/>
      <c r="O1331" s="258"/>
    </row>
    <row r="1332" spans="2:15" s="103" customFormat="1" x14ac:dyDescent="0.35">
      <c r="B1332" s="258"/>
      <c r="C1332" s="258"/>
      <c r="D1332" s="258"/>
      <c r="E1332" s="258"/>
      <c r="F1332" s="258"/>
      <c r="G1332" s="258"/>
      <c r="H1332" s="258"/>
      <c r="I1332" s="258"/>
      <c r="J1332" s="258"/>
      <c r="K1332" s="258"/>
      <c r="L1332" s="258"/>
      <c r="M1332" s="258"/>
      <c r="N1332" s="258"/>
      <c r="O1332" s="258"/>
    </row>
    <row r="1333" spans="2:15" s="103" customFormat="1" x14ac:dyDescent="0.35">
      <c r="B1333" s="258"/>
      <c r="C1333" s="258"/>
      <c r="D1333" s="258"/>
      <c r="E1333" s="258"/>
      <c r="F1333" s="258"/>
      <c r="G1333" s="258"/>
      <c r="H1333" s="258"/>
      <c r="I1333" s="258"/>
      <c r="J1333" s="258"/>
      <c r="K1333" s="258"/>
      <c r="L1333" s="258"/>
      <c r="M1333" s="258"/>
      <c r="N1333" s="258"/>
      <c r="O1333" s="258"/>
    </row>
    <row r="1334" spans="2:15" s="103" customFormat="1" x14ac:dyDescent="0.35">
      <c r="B1334" s="258"/>
      <c r="C1334" s="258"/>
      <c r="D1334" s="258"/>
      <c r="E1334" s="258"/>
      <c r="F1334" s="258"/>
      <c r="G1334" s="258"/>
      <c r="H1334" s="258"/>
      <c r="I1334" s="258"/>
      <c r="J1334" s="258"/>
      <c r="K1334" s="258"/>
      <c r="L1334" s="258"/>
      <c r="M1334" s="258"/>
      <c r="N1334" s="258"/>
      <c r="O1334" s="258"/>
    </row>
    <row r="1335" spans="2:15" s="103" customFormat="1" x14ac:dyDescent="0.35">
      <c r="B1335" s="258"/>
      <c r="C1335" s="258"/>
      <c r="D1335" s="258"/>
      <c r="E1335" s="258"/>
      <c r="F1335" s="258"/>
      <c r="G1335" s="258"/>
      <c r="H1335" s="258"/>
      <c r="I1335" s="258"/>
      <c r="J1335" s="258"/>
      <c r="K1335" s="258"/>
      <c r="L1335" s="258"/>
      <c r="M1335" s="258"/>
      <c r="N1335" s="258"/>
      <c r="O1335" s="258"/>
    </row>
    <row r="1336" spans="2:15" s="103" customFormat="1" x14ac:dyDescent="0.35">
      <c r="B1336" s="258"/>
      <c r="C1336" s="258"/>
      <c r="D1336" s="258"/>
      <c r="E1336" s="258"/>
      <c r="F1336" s="258"/>
      <c r="G1336" s="258"/>
      <c r="H1336" s="258"/>
      <c r="I1336" s="258"/>
      <c r="J1336" s="258"/>
      <c r="K1336" s="258"/>
      <c r="L1336" s="258"/>
      <c r="M1336" s="258"/>
      <c r="N1336" s="258"/>
      <c r="O1336" s="258"/>
    </row>
    <row r="1337" spans="2:15" s="103" customFormat="1" x14ac:dyDescent="0.35">
      <c r="B1337" s="258"/>
      <c r="C1337" s="258"/>
      <c r="D1337" s="258"/>
      <c r="E1337" s="258"/>
      <c r="F1337" s="258"/>
      <c r="G1337" s="258"/>
      <c r="H1337" s="258"/>
      <c r="I1337" s="258"/>
      <c r="J1337" s="258"/>
      <c r="K1337" s="258"/>
      <c r="L1337" s="258"/>
      <c r="M1337" s="258"/>
      <c r="N1337" s="258"/>
      <c r="O1337" s="258"/>
    </row>
    <row r="1338" spans="2:15" s="103" customFormat="1" x14ac:dyDescent="0.35">
      <c r="B1338" s="258"/>
      <c r="C1338" s="258"/>
      <c r="D1338" s="258"/>
      <c r="E1338" s="258"/>
      <c r="F1338" s="258"/>
      <c r="G1338" s="258"/>
      <c r="H1338" s="258"/>
      <c r="I1338" s="258"/>
      <c r="J1338" s="258"/>
      <c r="K1338" s="258"/>
      <c r="L1338" s="258"/>
      <c r="M1338" s="258"/>
      <c r="N1338" s="258"/>
      <c r="O1338" s="258"/>
    </row>
    <row r="1339" spans="2:15" s="103" customFormat="1" x14ac:dyDescent="0.35">
      <c r="B1339" s="258"/>
      <c r="C1339" s="258"/>
      <c r="D1339" s="258"/>
      <c r="E1339" s="258"/>
      <c r="F1339" s="258"/>
      <c r="G1339" s="258"/>
      <c r="H1339" s="258"/>
      <c r="I1339" s="258"/>
      <c r="J1339" s="258"/>
      <c r="K1339" s="258"/>
      <c r="L1339" s="258"/>
      <c r="M1339" s="258"/>
      <c r="N1339" s="258"/>
      <c r="O1339" s="258"/>
    </row>
    <row r="1340" spans="2:15" s="103" customFormat="1" x14ac:dyDescent="0.35">
      <c r="B1340" s="258"/>
      <c r="C1340" s="258"/>
      <c r="D1340" s="258"/>
      <c r="E1340" s="258"/>
      <c r="F1340" s="258"/>
      <c r="G1340" s="258"/>
      <c r="H1340" s="258"/>
      <c r="I1340" s="258"/>
      <c r="J1340" s="258"/>
      <c r="K1340" s="258"/>
      <c r="L1340" s="258"/>
      <c r="M1340" s="258"/>
      <c r="N1340" s="258"/>
      <c r="O1340" s="258"/>
    </row>
    <row r="1341" spans="2:15" s="103" customFormat="1" x14ac:dyDescent="0.35">
      <c r="B1341" s="258"/>
      <c r="C1341" s="258"/>
      <c r="D1341" s="258"/>
      <c r="E1341" s="258"/>
      <c r="F1341" s="258"/>
      <c r="G1341" s="258"/>
      <c r="H1341" s="258"/>
      <c r="I1341" s="258"/>
      <c r="J1341" s="258"/>
      <c r="K1341" s="258"/>
      <c r="L1341" s="258"/>
      <c r="M1341" s="258"/>
      <c r="N1341" s="258"/>
      <c r="O1341" s="258"/>
    </row>
    <row r="1342" spans="2:15" s="103" customFormat="1" x14ac:dyDescent="0.35">
      <c r="B1342" s="258"/>
      <c r="C1342" s="258"/>
      <c r="D1342" s="258"/>
      <c r="E1342" s="258"/>
      <c r="F1342" s="258"/>
      <c r="G1342" s="258"/>
      <c r="H1342" s="258"/>
      <c r="I1342" s="258"/>
      <c r="J1342" s="258"/>
      <c r="K1342" s="258"/>
      <c r="L1342" s="258"/>
      <c r="M1342" s="258"/>
      <c r="N1342" s="258"/>
      <c r="O1342" s="258"/>
    </row>
    <row r="1343" spans="2:15" s="103" customFormat="1" x14ac:dyDescent="0.35">
      <c r="B1343" s="258"/>
      <c r="C1343" s="258"/>
      <c r="D1343" s="258"/>
      <c r="E1343" s="258"/>
      <c r="F1343" s="258"/>
      <c r="G1343" s="258"/>
      <c r="H1343" s="258"/>
      <c r="I1343" s="258"/>
      <c r="J1343" s="258"/>
      <c r="K1343" s="258"/>
      <c r="L1343" s="258"/>
      <c r="M1343" s="258"/>
      <c r="N1343" s="258"/>
      <c r="O1343" s="258"/>
    </row>
    <row r="1344" spans="2:15" s="103" customFormat="1" x14ac:dyDescent="0.35">
      <c r="B1344" s="258"/>
      <c r="C1344" s="258"/>
      <c r="D1344" s="258"/>
      <c r="E1344" s="258"/>
      <c r="F1344" s="258"/>
      <c r="G1344" s="258"/>
      <c r="H1344" s="258"/>
      <c r="I1344" s="258"/>
      <c r="J1344" s="258"/>
      <c r="K1344" s="258"/>
      <c r="L1344" s="258"/>
      <c r="M1344" s="258"/>
      <c r="N1344" s="258"/>
      <c r="O1344" s="258"/>
    </row>
    <row r="1345" spans="2:15" s="103" customFormat="1" x14ac:dyDescent="0.35">
      <c r="B1345" s="258"/>
      <c r="C1345" s="258"/>
      <c r="D1345" s="258"/>
      <c r="E1345" s="258"/>
      <c r="F1345" s="258"/>
      <c r="G1345" s="258"/>
      <c r="H1345" s="258"/>
      <c r="I1345" s="258"/>
      <c r="J1345" s="258"/>
      <c r="K1345" s="258"/>
      <c r="L1345" s="258"/>
      <c r="M1345" s="258"/>
      <c r="N1345" s="258"/>
      <c r="O1345" s="258"/>
    </row>
    <row r="1346" spans="2:15" s="103" customFormat="1" x14ac:dyDescent="0.35">
      <c r="B1346" s="258"/>
      <c r="C1346" s="258"/>
      <c r="D1346" s="258"/>
      <c r="E1346" s="258"/>
      <c r="F1346" s="258"/>
      <c r="G1346" s="258"/>
      <c r="H1346" s="258"/>
      <c r="I1346" s="258"/>
      <c r="J1346" s="258"/>
      <c r="K1346" s="258"/>
      <c r="L1346" s="258"/>
      <c r="M1346" s="258"/>
      <c r="N1346" s="258"/>
      <c r="O1346" s="258"/>
    </row>
    <row r="1347" spans="2:15" s="103" customFormat="1" x14ac:dyDescent="0.35">
      <c r="B1347" s="258"/>
      <c r="C1347" s="258"/>
      <c r="D1347" s="258"/>
      <c r="E1347" s="258"/>
      <c r="F1347" s="258"/>
      <c r="G1347" s="258"/>
      <c r="H1347" s="258"/>
      <c r="I1347" s="258"/>
      <c r="J1347" s="258"/>
      <c r="K1347" s="258"/>
      <c r="L1347" s="258"/>
      <c r="M1347" s="258"/>
      <c r="N1347" s="258"/>
      <c r="O1347" s="258"/>
    </row>
    <row r="1348" spans="2:15" s="103" customFormat="1" x14ac:dyDescent="0.35">
      <c r="B1348" s="258"/>
      <c r="C1348" s="258"/>
      <c r="D1348" s="258"/>
      <c r="E1348" s="258"/>
      <c r="F1348" s="258"/>
      <c r="G1348" s="258"/>
      <c r="H1348" s="258"/>
      <c r="I1348" s="258"/>
      <c r="J1348" s="258"/>
      <c r="K1348" s="258"/>
      <c r="L1348" s="258"/>
      <c r="M1348" s="258"/>
      <c r="N1348" s="258"/>
      <c r="O1348" s="258"/>
    </row>
    <row r="1349" spans="2:15" s="103" customFormat="1" x14ac:dyDescent="0.35">
      <c r="B1349" s="258"/>
      <c r="C1349" s="258"/>
      <c r="D1349" s="258"/>
      <c r="E1349" s="258"/>
      <c r="F1349" s="258"/>
      <c r="G1349" s="258"/>
      <c r="H1349" s="258"/>
      <c r="I1349" s="258"/>
      <c r="J1349" s="258"/>
      <c r="K1349" s="258"/>
      <c r="L1349" s="258"/>
      <c r="M1349" s="258"/>
      <c r="N1349" s="258"/>
      <c r="O1349" s="258"/>
    </row>
    <row r="1350" spans="2:15" s="103" customFormat="1" x14ac:dyDescent="0.35">
      <c r="B1350" s="258"/>
      <c r="C1350" s="258"/>
      <c r="D1350" s="258"/>
      <c r="E1350" s="258"/>
      <c r="F1350" s="258"/>
      <c r="G1350" s="258"/>
      <c r="H1350" s="258"/>
      <c r="I1350" s="258"/>
      <c r="J1350" s="258"/>
      <c r="K1350" s="258"/>
      <c r="L1350" s="258"/>
      <c r="M1350" s="258"/>
      <c r="N1350" s="258"/>
      <c r="O1350" s="258"/>
    </row>
    <row r="1351" spans="2:15" s="103" customFormat="1" x14ac:dyDescent="0.35">
      <c r="B1351" s="258"/>
      <c r="C1351" s="258"/>
      <c r="D1351" s="258"/>
      <c r="E1351" s="258"/>
      <c r="F1351" s="258"/>
      <c r="G1351" s="258"/>
      <c r="H1351" s="258"/>
      <c r="I1351" s="258"/>
      <c r="J1351" s="258"/>
      <c r="K1351" s="258"/>
      <c r="L1351" s="258"/>
      <c r="M1351" s="258"/>
      <c r="N1351" s="258"/>
      <c r="O1351" s="258"/>
    </row>
    <row r="1352" spans="2:15" s="103" customFormat="1" x14ac:dyDescent="0.35">
      <c r="B1352" s="258"/>
      <c r="C1352" s="258"/>
      <c r="D1352" s="258"/>
      <c r="E1352" s="258"/>
      <c r="F1352" s="258"/>
      <c r="G1352" s="258"/>
      <c r="H1352" s="258"/>
      <c r="I1352" s="258"/>
      <c r="J1352" s="258"/>
      <c r="K1352" s="258"/>
      <c r="L1352" s="258"/>
      <c r="M1352" s="258"/>
      <c r="N1352" s="258"/>
      <c r="O1352" s="258"/>
    </row>
    <row r="1353" spans="2:15" s="103" customFormat="1" x14ac:dyDescent="0.35">
      <c r="B1353" s="258"/>
      <c r="C1353" s="258"/>
      <c r="D1353" s="258"/>
      <c r="E1353" s="258"/>
      <c r="F1353" s="258"/>
      <c r="G1353" s="258"/>
      <c r="H1353" s="258"/>
      <c r="I1353" s="258"/>
      <c r="J1353" s="258"/>
      <c r="K1353" s="258"/>
      <c r="L1353" s="258"/>
      <c r="M1353" s="258"/>
      <c r="N1353" s="258"/>
      <c r="O1353" s="258"/>
    </row>
    <row r="1354" spans="2:15" s="103" customFormat="1" x14ac:dyDescent="0.35">
      <c r="B1354" s="258"/>
      <c r="C1354" s="258"/>
      <c r="D1354" s="258"/>
      <c r="E1354" s="258"/>
      <c r="F1354" s="258"/>
      <c r="G1354" s="258"/>
      <c r="H1354" s="258"/>
      <c r="I1354" s="258"/>
      <c r="J1354" s="258"/>
      <c r="K1354" s="258"/>
      <c r="L1354" s="258"/>
      <c r="M1354" s="258"/>
      <c r="N1354" s="258"/>
      <c r="O1354" s="258"/>
    </row>
    <row r="1355" spans="2:15" s="103" customFormat="1" x14ac:dyDescent="0.35">
      <c r="B1355" s="258"/>
      <c r="C1355" s="258"/>
      <c r="D1355" s="258"/>
      <c r="E1355" s="258"/>
      <c r="F1355" s="258"/>
      <c r="G1355" s="258"/>
      <c r="H1355" s="258"/>
      <c r="I1355" s="258"/>
      <c r="J1355" s="258"/>
      <c r="K1355" s="258"/>
      <c r="L1355" s="258"/>
      <c r="M1355" s="258"/>
      <c r="N1355" s="258"/>
      <c r="O1355" s="258"/>
    </row>
    <row r="1356" spans="2:15" s="103" customFormat="1" x14ac:dyDescent="0.35">
      <c r="B1356" s="258"/>
      <c r="C1356" s="258"/>
      <c r="D1356" s="258"/>
      <c r="E1356" s="258"/>
      <c r="F1356" s="258"/>
      <c r="G1356" s="258"/>
      <c r="H1356" s="258"/>
      <c r="I1356" s="258"/>
      <c r="J1356" s="258"/>
      <c r="K1356" s="258"/>
      <c r="L1356" s="258"/>
      <c r="M1356" s="258"/>
      <c r="N1356" s="258"/>
      <c r="O1356" s="258"/>
    </row>
    <row r="1357" spans="2:15" s="103" customFormat="1" x14ac:dyDescent="0.35">
      <c r="B1357" s="258"/>
      <c r="C1357" s="258"/>
      <c r="D1357" s="258"/>
      <c r="E1357" s="258"/>
      <c r="F1357" s="258"/>
      <c r="G1357" s="258"/>
      <c r="H1357" s="258"/>
      <c r="I1357" s="258"/>
      <c r="J1357" s="258"/>
      <c r="K1357" s="258"/>
      <c r="L1357" s="258"/>
      <c r="M1357" s="258"/>
      <c r="N1357" s="258"/>
      <c r="O1357" s="258"/>
    </row>
    <row r="1358" spans="2:15" s="103" customFormat="1" x14ac:dyDescent="0.35">
      <c r="B1358" s="258"/>
      <c r="C1358" s="258"/>
      <c r="D1358" s="258"/>
      <c r="E1358" s="258"/>
      <c r="F1358" s="258"/>
      <c r="G1358" s="258"/>
      <c r="H1358" s="258"/>
      <c r="I1358" s="258"/>
      <c r="J1358" s="258"/>
      <c r="K1358" s="258"/>
      <c r="L1358" s="258"/>
      <c r="M1358" s="258"/>
      <c r="N1358" s="258"/>
      <c r="O1358" s="258"/>
    </row>
    <row r="1359" spans="2:15" s="103" customFormat="1" x14ac:dyDescent="0.35">
      <c r="B1359" s="258"/>
      <c r="C1359" s="258"/>
      <c r="D1359" s="258"/>
      <c r="E1359" s="258"/>
      <c r="F1359" s="258"/>
      <c r="G1359" s="258"/>
      <c r="H1359" s="258"/>
      <c r="I1359" s="258"/>
      <c r="J1359" s="258"/>
      <c r="K1359" s="258"/>
      <c r="L1359" s="258"/>
      <c r="M1359" s="258"/>
      <c r="N1359" s="258"/>
      <c r="O1359" s="258"/>
    </row>
    <row r="1360" spans="2:15" s="103" customFormat="1" x14ac:dyDescent="0.35">
      <c r="B1360" s="258"/>
      <c r="C1360" s="258"/>
      <c r="D1360" s="258"/>
      <c r="E1360" s="258"/>
      <c r="F1360" s="258"/>
      <c r="G1360" s="258"/>
      <c r="H1360" s="258"/>
      <c r="I1360" s="258"/>
      <c r="J1360" s="258"/>
      <c r="K1360" s="258"/>
      <c r="L1360" s="258"/>
      <c r="M1360" s="258"/>
      <c r="N1360" s="258"/>
      <c r="O1360" s="258"/>
    </row>
    <row r="1361" spans="2:15" s="103" customFormat="1" x14ac:dyDescent="0.35">
      <c r="B1361" s="258"/>
      <c r="C1361" s="258"/>
      <c r="D1361" s="258"/>
      <c r="E1361" s="258"/>
      <c r="F1361" s="258"/>
      <c r="G1361" s="258"/>
      <c r="H1361" s="258"/>
      <c r="I1361" s="258"/>
      <c r="J1361" s="258"/>
      <c r="K1361" s="258"/>
      <c r="L1361" s="258"/>
      <c r="M1361" s="258"/>
      <c r="N1361" s="258"/>
      <c r="O1361" s="258"/>
    </row>
    <row r="1362" spans="2:15" s="103" customFormat="1" x14ac:dyDescent="0.35">
      <c r="B1362" s="258"/>
      <c r="C1362" s="258"/>
      <c r="D1362" s="258"/>
      <c r="E1362" s="258"/>
      <c r="F1362" s="258"/>
      <c r="G1362" s="258"/>
      <c r="H1362" s="258"/>
      <c r="I1362" s="258"/>
      <c r="J1362" s="258"/>
      <c r="K1362" s="258"/>
      <c r="L1362" s="258"/>
      <c r="M1362" s="258"/>
      <c r="N1362" s="258"/>
      <c r="O1362" s="258"/>
    </row>
    <row r="1363" spans="2:15" s="103" customFormat="1" x14ac:dyDescent="0.35">
      <c r="B1363" s="258"/>
      <c r="C1363" s="258"/>
      <c r="D1363" s="258"/>
      <c r="E1363" s="258"/>
      <c r="F1363" s="258"/>
      <c r="G1363" s="258"/>
      <c r="H1363" s="258"/>
      <c r="I1363" s="258"/>
      <c r="J1363" s="258"/>
      <c r="K1363" s="258"/>
      <c r="L1363" s="258"/>
      <c r="M1363" s="258"/>
      <c r="N1363" s="258"/>
      <c r="O1363" s="258"/>
    </row>
    <row r="1364" spans="2:15" s="103" customFormat="1" x14ac:dyDescent="0.35">
      <c r="B1364" s="258"/>
      <c r="C1364" s="258"/>
      <c r="D1364" s="258"/>
      <c r="E1364" s="258"/>
      <c r="F1364" s="258"/>
      <c r="G1364" s="258"/>
      <c r="H1364" s="258"/>
      <c r="I1364" s="258"/>
      <c r="J1364" s="258"/>
      <c r="K1364" s="258"/>
      <c r="L1364" s="258"/>
      <c r="M1364" s="258"/>
      <c r="N1364" s="258"/>
      <c r="O1364" s="258"/>
    </row>
    <row r="1365" spans="2:15" s="103" customFormat="1" x14ac:dyDescent="0.35">
      <c r="B1365" s="258"/>
      <c r="C1365" s="258"/>
      <c r="D1365" s="258"/>
      <c r="E1365" s="258"/>
      <c r="F1365" s="258"/>
      <c r="G1365" s="258"/>
      <c r="H1365" s="258"/>
      <c r="I1365" s="258"/>
      <c r="J1365" s="258"/>
      <c r="K1365" s="258"/>
      <c r="L1365" s="258"/>
      <c r="M1365" s="258"/>
      <c r="N1365" s="258"/>
      <c r="O1365" s="258"/>
    </row>
    <row r="1366" spans="2:15" s="103" customFormat="1" x14ac:dyDescent="0.35">
      <c r="B1366" s="258"/>
      <c r="C1366" s="258"/>
      <c r="D1366" s="258"/>
      <c r="E1366" s="258"/>
      <c r="F1366" s="258"/>
      <c r="G1366" s="258"/>
      <c r="H1366" s="258"/>
      <c r="I1366" s="258"/>
      <c r="J1366" s="258"/>
      <c r="K1366" s="258"/>
      <c r="L1366" s="258"/>
      <c r="M1366" s="258"/>
      <c r="N1366" s="258"/>
      <c r="O1366" s="258"/>
    </row>
    <row r="1367" spans="2:15" s="103" customFormat="1" x14ac:dyDescent="0.35">
      <c r="B1367" s="258"/>
      <c r="C1367" s="258"/>
      <c r="D1367" s="258"/>
      <c r="E1367" s="258"/>
      <c r="F1367" s="258"/>
      <c r="G1367" s="258"/>
      <c r="H1367" s="258"/>
      <c r="I1367" s="258"/>
      <c r="J1367" s="258"/>
      <c r="K1367" s="258"/>
      <c r="L1367" s="258"/>
      <c r="M1367" s="258"/>
      <c r="N1367" s="258"/>
      <c r="O1367" s="258"/>
    </row>
    <row r="1368" spans="2:15" s="103" customFormat="1" x14ac:dyDescent="0.35">
      <c r="B1368" s="258"/>
      <c r="C1368" s="258"/>
      <c r="D1368" s="258"/>
      <c r="E1368" s="258"/>
      <c r="F1368" s="258"/>
      <c r="G1368" s="258"/>
      <c r="H1368" s="258"/>
      <c r="I1368" s="258"/>
      <c r="J1368" s="258"/>
      <c r="K1368" s="258"/>
      <c r="L1368" s="258"/>
      <c r="M1368" s="258"/>
      <c r="N1368" s="258"/>
      <c r="O1368" s="258"/>
    </row>
    <row r="1369" spans="2:15" s="103" customFormat="1" x14ac:dyDescent="0.35">
      <c r="B1369" s="258"/>
      <c r="C1369" s="258"/>
      <c r="D1369" s="258"/>
      <c r="E1369" s="258"/>
      <c r="F1369" s="258"/>
      <c r="G1369" s="258"/>
      <c r="H1369" s="258"/>
      <c r="I1369" s="258"/>
      <c r="J1369" s="258"/>
      <c r="K1369" s="258"/>
      <c r="L1369" s="258"/>
      <c r="M1369" s="258"/>
      <c r="N1369" s="258"/>
      <c r="O1369" s="258"/>
    </row>
    <row r="1370" spans="2:15" s="103" customFormat="1" x14ac:dyDescent="0.35">
      <c r="B1370" s="258"/>
      <c r="C1370" s="258"/>
      <c r="D1370" s="258"/>
      <c r="E1370" s="258"/>
      <c r="F1370" s="258"/>
      <c r="G1370" s="258"/>
      <c r="H1370" s="258"/>
      <c r="I1370" s="258"/>
      <c r="J1370" s="258"/>
      <c r="K1370" s="258"/>
      <c r="L1370" s="258"/>
      <c r="M1370" s="258"/>
      <c r="N1370" s="258"/>
      <c r="O1370" s="258"/>
    </row>
    <row r="1371" spans="2:15" s="103" customFormat="1" x14ac:dyDescent="0.35">
      <c r="B1371" s="258"/>
      <c r="C1371" s="258"/>
      <c r="D1371" s="258"/>
      <c r="E1371" s="258"/>
      <c r="F1371" s="258"/>
      <c r="G1371" s="258"/>
      <c r="H1371" s="258"/>
      <c r="I1371" s="258"/>
      <c r="J1371" s="258"/>
      <c r="K1371" s="258"/>
      <c r="L1371" s="258"/>
      <c r="M1371" s="258"/>
      <c r="N1371" s="258"/>
      <c r="O1371" s="258"/>
    </row>
    <row r="1372" spans="2:15" s="103" customFormat="1" x14ac:dyDescent="0.35">
      <c r="B1372" s="258"/>
      <c r="C1372" s="258"/>
      <c r="D1372" s="258"/>
      <c r="E1372" s="258"/>
      <c r="F1372" s="258"/>
      <c r="G1372" s="258"/>
      <c r="H1372" s="258"/>
      <c r="I1372" s="258"/>
      <c r="J1372" s="258"/>
      <c r="K1372" s="258"/>
      <c r="L1372" s="258"/>
      <c r="M1372" s="258"/>
      <c r="N1372" s="258"/>
      <c r="O1372" s="258"/>
    </row>
    <row r="1373" spans="2:15" s="103" customFormat="1" x14ac:dyDescent="0.35">
      <c r="B1373" s="258"/>
      <c r="C1373" s="258"/>
      <c r="D1373" s="258"/>
      <c r="E1373" s="258"/>
      <c r="F1373" s="258"/>
      <c r="G1373" s="258"/>
      <c r="H1373" s="258"/>
      <c r="I1373" s="258"/>
      <c r="J1373" s="258"/>
      <c r="K1373" s="258"/>
      <c r="L1373" s="258"/>
      <c r="M1373" s="258"/>
      <c r="N1373" s="258"/>
      <c r="O1373" s="258"/>
    </row>
    <row r="1374" spans="2:15" s="103" customFormat="1" x14ac:dyDescent="0.35">
      <c r="B1374" s="258"/>
      <c r="C1374" s="258"/>
      <c r="D1374" s="258"/>
      <c r="E1374" s="258"/>
      <c r="F1374" s="258"/>
      <c r="G1374" s="258"/>
      <c r="H1374" s="258"/>
      <c r="I1374" s="258"/>
      <c r="J1374" s="258"/>
      <c r="K1374" s="258"/>
      <c r="L1374" s="258"/>
      <c r="M1374" s="258"/>
      <c r="N1374" s="258"/>
      <c r="O1374" s="258"/>
    </row>
    <row r="1375" spans="2:15" s="103" customFormat="1" x14ac:dyDescent="0.35">
      <c r="B1375" s="258"/>
      <c r="C1375" s="258"/>
      <c r="D1375" s="258"/>
      <c r="E1375" s="258"/>
      <c r="F1375" s="258"/>
      <c r="G1375" s="258"/>
      <c r="H1375" s="258"/>
      <c r="I1375" s="258"/>
      <c r="J1375" s="258"/>
      <c r="K1375" s="258"/>
      <c r="L1375" s="258"/>
      <c r="M1375" s="258"/>
      <c r="N1375" s="258"/>
      <c r="O1375" s="258"/>
    </row>
    <row r="1376" spans="2:15" s="103" customFormat="1" x14ac:dyDescent="0.35">
      <c r="B1376" s="258"/>
      <c r="C1376" s="258"/>
      <c r="D1376" s="258"/>
      <c r="E1376" s="258"/>
      <c r="F1376" s="258"/>
      <c r="G1376" s="258"/>
      <c r="H1376" s="258"/>
      <c r="I1376" s="258"/>
      <c r="J1376" s="258"/>
      <c r="K1376" s="258"/>
      <c r="L1376" s="258"/>
      <c r="M1376" s="258"/>
      <c r="N1376" s="258"/>
      <c r="O1376" s="258"/>
    </row>
    <row r="1377" spans="2:15" s="103" customFormat="1" x14ac:dyDescent="0.35">
      <c r="B1377" s="258"/>
      <c r="C1377" s="258"/>
      <c r="D1377" s="258"/>
      <c r="E1377" s="258"/>
      <c r="F1377" s="258"/>
      <c r="G1377" s="258"/>
      <c r="H1377" s="258"/>
      <c r="I1377" s="258"/>
      <c r="J1377" s="258"/>
      <c r="K1377" s="258"/>
      <c r="L1377" s="258"/>
      <c r="M1377" s="258"/>
      <c r="N1377" s="258"/>
      <c r="O1377" s="258"/>
    </row>
    <row r="1378" spans="2:15" s="103" customFormat="1" x14ac:dyDescent="0.35">
      <c r="B1378" s="258"/>
      <c r="C1378" s="258"/>
      <c r="D1378" s="258"/>
      <c r="E1378" s="258"/>
      <c r="F1378" s="258"/>
      <c r="G1378" s="258"/>
      <c r="H1378" s="258"/>
      <c r="I1378" s="258"/>
      <c r="J1378" s="258"/>
      <c r="K1378" s="258"/>
      <c r="L1378" s="258"/>
      <c r="M1378" s="258"/>
      <c r="N1378" s="258"/>
      <c r="O1378" s="258"/>
    </row>
    <row r="1379" spans="2:15" s="103" customFormat="1" x14ac:dyDescent="0.35">
      <c r="B1379" s="258"/>
      <c r="C1379" s="258"/>
      <c r="D1379" s="258"/>
      <c r="E1379" s="258"/>
      <c r="F1379" s="258"/>
      <c r="G1379" s="258"/>
      <c r="H1379" s="258"/>
      <c r="I1379" s="258"/>
      <c r="J1379" s="258"/>
      <c r="K1379" s="258"/>
      <c r="L1379" s="258"/>
      <c r="M1379" s="258"/>
      <c r="N1379" s="258"/>
      <c r="O1379" s="258"/>
    </row>
    <row r="1380" spans="2:15" s="103" customFormat="1" x14ac:dyDescent="0.35">
      <c r="B1380" s="258"/>
      <c r="C1380" s="258"/>
      <c r="D1380" s="258"/>
      <c r="E1380" s="258"/>
      <c r="F1380" s="258"/>
      <c r="G1380" s="258"/>
      <c r="H1380" s="258"/>
      <c r="I1380" s="258"/>
      <c r="J1380" s="258"/>
      <c r="K1380" s="258"/>
      <c r="L1380" s="258"/>
      <c r="M1380" s="258"/>
      <c r="N1380" s="258"/>
      <c r="O1380" s="258"/>
    </row>
    <row r="1381" spans="2:15" s="103" customFormat="1" x14ac:dyDescent="0.35">
      <c r="B1381" s="258"/>
      <c r="C1381" s="258"/>
      <c r="D1381" s="258"/>
      <c r="E1381" s="258"/>
      <c r="F1381" s="258"/>
      <c r="G1381" s="258"/>
      <c r="H1381" s="258"/>
      <c r="I1381" s="258"/>
      <c r="J1381" s="258"/>
      <c r="K1381" s="258"/>
      <c r="L1381" s="258"/>
      <c r="M1381" s="258"/>
      <c r="N1381" s="258"/>
      <c r="O1381" s="258"/>
    </row>
    <row r="1382" spans="2:15" s="103" customFormat="1" x14ac:dyDescent="0.35">
      <c r="B1382" s="258"/>
      <c r="C1382" s="258"/>
      <c r="D1382" s="258"/>
      <c r="E1382" s="258"/>
      <c r="F1382" s="258"/>
      <c r="G1382" s="258"/>
      <c r="H1382" s="258"/>
      <c r="I1382" s="258"/>
      <c r="J1382" s="258"/>
      <c r="K1382" s="258"/>
      <c r="L1382" s="258"/>
      <c r="M1382" s="258"/>
      <c r="N1382" s="258"/>
      <c r="O1382" s="258"/>
    </row>
    <row r="1383" spans="2:15" s="103" customFormat="1" x14ac:dyDescent="0.35">
      <c r="B1383" s="258"/>
      <c r="C1383" s="258"/>
      <c r="D1383" s="258"/>
      <c r="E1383" s="258"/>
      <c r="F1383" s="258"/>
      <c r="G1383" s="258"/>
      <c r="H1383" s="258"/>
      <c r="I1383" s="258"/>
      <c r="J1383" s="258"/>
      <c r="K1383" s="258"/>
      <c r="L1383" s="258"/>
      <c r="M1383" s="258"/>
      <c r="N1383" s="258"/>
      <c r="O1383" s="258"/>
    </row>
    <row r="1384" spans="2:15" s="103" customFormat="1" x14ac:dyDescent="0.35">
      <c r="B1384" s="258"/>
      <c r="C1384" s="258"/>
      <c r="D1384" s="258"/>
      <c r="E1384" s="258"/>
      <c r="F1384" s="258"/>
      <c r="G1384" s="258"/>
      <c r="H1384" s="258"/>
      <c r="I1384" s="258"/>
      <c r="J1384" s="258"/>
      <c r="K1384" s="258"/>
      <c r="L1384" s="258"/>
      <c r="M1384" s="258"/>
      <c r="N1384" s="258"/>
      <c r="O1384" s="258"/>
    </row>
    <row r="1385" spans="2:15" s="103" customFormat="1" x14ac:dyDescent="0.35">
      <c r="B1385" s="258"/>
      <c r="C1385" s="258"/>
      <c r="D1385" s="258"/>
      <c r="E1385" s="258"/>
      <c r="F1385" s="258"/>
      <c r="G1385" s="258"/>
      <c r="H1385" s="258"/>
      <c r="I1385" s="258"/>
      <c r="J1385" s="258"/>
      <c r="K1385" s="258"/>
      <c r="L1385" s="258"/>
      <c r="M1385" s="258"/>
      <c r="N1385" s="258"/>
      <c r="O1385" s="258"/>
    </row>
    <row r="1386" spans="2:15" s="103" customFormat="1" x14ac:dyDescent="0.35">
      <c r="B1386" s="258"/>
      <c r="C1386" s="258"/>
      <c r="D1386" s="258"/>
      <c r="E1386" s="258"/>
      <c r="F1386" s="258"/>
      <c r="G1386" s="258"/>
      <c r="H1386" s="258"/>
      <c r="I1386" s="258"/>
      <c r="J1386" s="258"/>
      <c r="K1386" s="258"/>
      <c r="L1386" s="258"/>
      <c r="M1386" s="258"/>
      <c r="N1386" s="258"/>
      <c r="O1386" s="258"/>
    </row>
    <row r="1387" spans="2:15" s="103" customFormat="1" x14ac:dyDescent="0.35">
      <c r="B1387" s="258"/>
      <c r="C1387" s="258"/>
      <c r="D1387" s="258"/>
      <c r="E1387" s="258"/>
      <c r="F1387" s="258"/>
      <c r="G1387" s="258"/>
      <c r="H1387" s="258"/>
      <c r="I1387" s="258"/>
      <c r="J1387" s="258"/>
      <c r="K1387" s="258"/>
      <c r="L1387" s="258"/>
      <c r="M1387" s="258"/>
      <c r="N1387" s="258"/>
      <c r="O1387" s="258"/>
    </row>
    <row r="1388" spans="2:15" s="103" customFormat="1" x14ac:dyDescent="0.35">
      <c r="B1388" s="258"/>
      <c r="C1388" s="258"/>
      <c r="D1388" s="258"/>
      <c r="E1388" s="258"/>
      <c r="F1388" s="258"/>
      <c r="G1388" s="258"/>
      <c r="H1388" s="258"/>
      <c r="I1388" s="258"/>
      <c r="J1388" s="258"/>
      <c r="K1388" s="258"/>
      <c r="L1388" s="258"/>
      <c r="M1388" s="258"/>
      <c r="N1388" s="258"/>
      <c r="O1388" s="258"/>
    </row>
    <row r="1389" spans="2:15" s="103" customFormat="1" x14ac:dyDescent="0.35">
      <c r="B1389" s="258"/>
      <c r="C1389" s="258"/>
      <c r="D1389" s="258"/>
      <c r="E1389" s="258"/>
      <c r="F1389" s="258"/>
      <c r="G1389" s="258"/>
      <c r="H1389" s="258"/>
      <c r="I1389" s="258"/>
      <c r="J1389" s="258"/>
      <c r="K1389" s="258"/>
      <c r="L1389" s="258"/>
      <c r="M1389" s="258"/>
      <c r="N1389" s="258"/>
      <c r="O1389" s="258"/>
    </row>
    <row r="1390" spans="2:15" s="103" customFormat="1" x14ac:dyDescent="0.35">
      <c r="B1390" s="258"/>
      <c r="C1390" s="258"/>
      <c r="D1390" s="258"/>
      <c r="E1390" s="258"/>
      <c r="F1390" s="258"/>
      <c r="G1390" s="258"/>
      <c r="H1390" s="258"/>
      <c r="I1390" s="258"/>
      <c r="J1390" s="258"/>
      <c r="K1390" s="258"/>
      <c r="L1390" s="258"/>
      <c r="M1390" s="258"/>
      <c r="N1390" s="258"/>
      <c r="O1390" s="258"/>
    </row>
    <row r="1391" spans="2:15" s="103" customFormat="1" x14ac:dyDescent="0.35">
      <c r="B1391" s="258"/>
      <c r="C1391" s="258"/>
      <c r="D1391" s="258"/>
      <c r="E1391" s="258"/>
      <c r="F1391" s="258"/>
      <c r="G1391" s="258"/>
      <c r="H1391" s="258"/>
      <c r="I1391" s="258"/>
      <c r="J1391" s="258"/>
      <c r="K1391" s="258"/>
      <c r="L1391" s="258"/>
      <c r="M1391" s="258"/>
      <c r="N1391" s="258"/>
      <c r="O1391" s="258"/>
    </row>
    <row r="1392" spans="2:15" s="103" customFormat="1" x14ac:dyDescent="0.35">
      <c r="B1392" s="258"/>
      <c r="C1392" s="258"/>
      <c r="D1392" s="258"/>
      <c r="E1392" s="258"/>
      <c r="F1392" s="258"/>
      <c r="G1392" s="258"/>
      <c r="H1392" s="258"/>
      <c r="I1392" s="258"/>
      <c r="J1392" s="258"/>
      <c r="K1392" s="258"/>
      <c r="L1392" s="258"/>
      <c r="M1392" s="258"/>
      <c r="N1392" s="258"/>
      <c r="O1392" s="258"/>
    </row>
    <row r="1393" spans="2:15" s="103" customFormat="1" x14ac:dyDescent="0.35">
      <c r="B1393" s="258"/>
      <c r="C1393" s="258"/>
      <c r="D1393" s="258"/>
      <c r="E1393" s="258"/>
      <c r="F1393" s="258"/>
      <c r="G1393" s="258"/>
      <c r="H1393" s="258"/>
      <c r="I1393" s="258"/>
      <c r="J1393" s="258"/>
      <c r="K1393" s="258"/>
      <c r="L1393" s="258"/>
      <c r="M1393" s="258"/>
      <c r="N1393" s="258"/>
      <c r="O1393" s="258"/>
    </row>
    <row r="1394" spans="2:15" s="103" customFormat="1" x14ac:dyDescent="0.35">
      <c r="B1394" s="258"/>
      <c r="C1394" s="258"/>
      <c r="D1394" s="258"/>
      <c r="E1394" s="258"/>
      <c r="F1394" s="258"/>
      <c r="G1394" s="258"/>
      <c r="H1394" s="258"/>
      <c r="I1394" s="258"/>
      <c r="J1394" s="258"/>
      <c r="K1394" s="258"/>
      <c r="L1394" s="258"/>
      <c r="M1394" s="258"/>
      <c r="N1394" s="258"/>
      <c r="O1394" s="258"/>
    </row>
    <row r="1395" spans="2:15" s="103" customFormat="1" x14ac:dyDescent="0.35">
      <c r="B1395" s="258"/>
      <c r="C1395" s="258"/>
      <c r="D1395" s="258"/>
      <c r="E1395" s="258"/>
      <c r="F1395" s="258"/>
      <c r="G1395" s="258"/>
      <c r="H1395" s="258"/>
      <c r="I1395" s="258"/>
      <c r="J1395" s="258"/>
      <c r="K1395" s="258"/>
      <c r="L1395" s="258"/>
      <c r="M1395" s="258"/>
      <c r="N1395" s="258"/>
      <c r="O1395" s="258"/>
    </row>
    <row r="1396" spans="2:15" s="103" customFormat="1" x14ac:dyDescent="0.35">
      <c r="B1396" s="258"/>
      <c r="C1396" s="258"/>
      <c r="D1396" s="258"/>
      <c r="E1396" s="258"/>
      <c r="F1396" s="258"/>
      <c r="G1396" s="258"/>
      <c r="H1396" s="258"/>
      <c r="I1396" s="258"/>
      <c r="J1396" s="258"/>
      <c r="K1396" s="258"/>
      <c r="L1396" s="258"/>
      <c r="M1396" s="258"/>
      <c r="N1396" s="258"/>
      <c r="O1396" s="258"/>
    </row>
    <row r="1397" spans="2:15" s="103" customFormat="1" x14ac:dyDescent="0.35">
      <c r="B1397" s="258"/>
      <c r="C1397" s="258"/>
      <c r="D1397" s="258"/>
      <c r="E1397" s="258"/>
      <c r="F1397" s="258"/>
      <c r="G1397" s="258"/>
      <c r="H1397" s="258"/>
      <c r="I1397" s="258"/>
      <c r="J1397" s="258"/>
      <c r="K1397" s="258"/>
      <c r="L1397" s="258"/>
      <c r="M1397" s="258"/>
      <c r="N1397" s="258"/>
      <c r="O1397" s="258"/>
    </row>
    <row r="1398" spans="2:15" s="103" customFormat="1" x14ac:dyDescent="0.35">
      <c r="B1398" s="258"/>
      <c r="C1398" s="258"/>
      <c r="D1398" s="258"/>
      <c r="E1398" s="258"/>
      <c r="F1398" s="258"/>
      <c r="G1398" s="258"/>
      <c r="H1398" s="258"/>
      <c r="I1398" s="258"/>
      <c r="J1398" s="258"/>
      <c r="K1398" s="258"/>
      <c r="L1398" s="258"/>
      <c r="M1398" s="258"/>
      <c r="N1398" s="258"/>
      <c r="O1398" s="258"/>
    </row>
    <row r="1399" spans="2:15" s="103" customFormat="1" x14ac:dyDescent="0.35">
      <c r="B1399" s="258"/>
      <c r="C1399" s="258"/>
      <c r="D1399" s="258"/>
      <c r="E1399" s="258"/>
      <c r="F1399" s="258"/>
      <c r="G1399" s="258"/>
      <c r="H1399" s="258"/>
      <c r="I1399" s="258"/>
      <c r="J1399" s="258"/>
      <c r="K1399" s="258"/>
      <c r="L1399" s="258"/>
      <c r="M1399" s="258"/>
      <c r="N1399" s="258"/>
      <c r="O1399" s="258"/>
    </row>
    <row r="1400" spans="2:15" s="103" customFormat="1" x14ac:dyDescent="0.35">
      <c r="B1400" s="258"/>
      <c r="C1400" s="258"/>
      <c r="D1400" s="258"/>
      <c r="E1400" s="258"/>
      <c r="F1400" s="258"/>
      <c r="G1400" s="258"/>
      <c r="H1400" s="258"/>
      <c r="I1400" s="258"/>
      <c r="J1400" s="258"/>
      <c r="K1400" s="258"/>
      <c r="L1400" s="258"/>
      <c r="M1400" s="258"/>
      <c r="N1400" s="258"/>
      <c r="O1400" s="258"/>
    </row>
    <row r="1401" spans="2:15" s="103" customFormat="1" x14ac:dyDescent="0.35">
      <c r="B1401" s="258"/>
      <c r="C1401" s="258"/>
      <c r="D1401" s="258"/>
      <c r="E1401" s="258"/>
      <c r="F1401" s="258"/>
      <c r="G1401" s="258"/>
      <c r="H1401" s="258"/>
      <c r="I1401" s="258"/>
      <c r="J1401" s="258"/>
      <c r="K1401" s="258"/>
      <c r="L1401" s="258"/>
      <c r="M1401" s="258"/>
      <c r="N1401" s="258"/>
      <c r="O1401" s="258"/>
    </row>
    <row r="1402" spans="2:15" s="103" customFormat="1" x14ac:dyDescent="0.35">
      <c r="B1402" s="258"/>
      <c r="C1402" s="258"/>
      <c r="D1402" s="258"/>
      <c r="E1402" s="258"/>
      <c r="F1402" s="258"/>
      <c r="G1402" s="258"/>
      <c r="H1402" s="258"/>
      <c r="I1402" s="258"/>
      <c r="J1402" s="258"/>
      <c r="K1402" s="258"/>
      <c r="L1402" s="258"/>
      <c r="M1402" s="258"/>
      <c r="N1402" s="258"/>
      <c r="O1402" s="258"/>
    </row>
    <row r="1403" spans="2:15" s="103" customFormat="1" x14ac:dyDescent="0.35">
      <c r="B1403" s="258"/>
      <c r="C1403" s="258"/>
      <c r="D1403" s="258"/>
      <c r="E1403" s="258"/>
      <c r="F1403" s="258"/>
      <c r="G1403" s="258"/>
      <c r="H1403" s="258"/>
      <c r="I1403" s="258"/>
      <c r="J1403" s="258"/>
      <c r="K1403" s="258"/>
      <c r="L1403" s="258"/>
      <c r="M1403" s="258"/>
      <c r="N1403" s="258"/>
      <c r="O1403" s="258"/>
    </row>
    <row r="1404" spans="2:15" s="103" customFormat="1" x14ac:dyDescent="0.35">
      <c r="B1404" s="258"/>
      <c r="C1404" s="258"/>
      <c r="D1404" s="258"/>
      <c r="E1404" s="258"/>
      <c r="F1404" s="258"/>
      <c r="G1404" s="258"/>
      <c r="H1404" s="258"/>
      <c r="I1404" s="258"/>
      <c r="J1404" s="258"/>
      <c r="K1404" s="258"/>
      <c r="L1404" s="258"/>
      <c r="M1404" s="258"/>
      <c r="N1404" s="258"/>
      <c r="O1404" s="258"/>
    </row>
    <row r="1405" spans="2:15" s="103" customFormat="1" x14ac:dyDescent="0.35">
      <c r="B1405" s="258"/>
      <c r="C1405" s="258"/>
      <c r="D1405" s="258"/>
      <c r="E1405" s="258"/>
      <c r="F1405" s="258"/>
      <c r="G1405" s="258"/>
      <c r="H1405" s="258"/>
      <c r="I1405" s="258"/>
      <c r="J1405" s="258"/>
      <c r="K1405" s="258"/>
      <c r="L1405" s="258"/>
      <c r="M1405" s="258"/>
      <c r="N1405" s="258"/>
      <c r="O1405" s="258"/>
    </row>
    <row r="1406" spans="2:15" s="103" customFormat="1" x14ac:dyDescent="0.35">
      <c r="B1406" s="258"/>
      <c r="C1406" s="258"/>
      <c r="D1406" s="258"/>
      <c r="E1406" s="258"/>
      <c r="F1406" s="258"/>
      <c r="G1406" s="258"/>
      <c r="H1406" s="258"/>
      <c r="I1406" s="258"/>
      <c r="J1406" s="258"/>
      <c r="K1406" s="258"/>
      <c r="L1406" s="258"/>
      <c r="M1406" s="258"/>
      <c r="N1406" s="258"/>
      <c r="O1406" s="258"/>
    </row>
    <row r="1407" spans="2:15" s="103" customFormat="1" x14ac:dyDescent="0.35">
      <c r="B1407" s="258"/>
      <c r="C1407" s="258"/>
      <c r="D1407" s="258"/>
      <c r="E1407" s="258"/>
      <c r="F1407" s="258"/>
      <c r="G1407" s="258"/>
      <c r="H1407" s="258"/>
      <c r="I1407" s="258"/>
      <c r="J1407" s="258"/>
      <c r="K1407" s="258"/>
      <c r="L1407" s="258"/>
      <c r="M1407" s="258"/>
      <c r="N1407" s="258"/>
      <c r="O1407" s="258"/>
    </row>
    <row r="1408" spans="2:15" s="103" customFormat="1" x14ac:dyDescent="0.35">
      <c r="B1408" s="258"/>
      <c r="C1408" s="258"/>
      <c r="D1408" s="258"/>
      <c r="E1408" s="258"/>
      <c r="F1408" s="258"/>
      <c r="G1408" s="258"/>
      <c r="H1408" s="258"/>
      <c r="I1408" s="258"/>
      <c r="J1408" s="258"/>
      <c r="K1408" s="258"/>
      <c r="L1408" s="258"/>
      <c r="M1408" s="258"/>
      <c r="N1408" s="258"/>
      <c r="O1408" s="258"/>
    </row>
    <row r="1409" spans="2:15" s="103" customFormat="1" x14ac:dyDescent="0.35">
      <c r="B1409" s="258"/>
      <c r="C1409" s="258"/>
      <c r="D1409" s="258"/>
      <c r="E1409" s="258"/>
      <c r="F1409" s="258"/>
      <c r="G1409" s="258"/>
      <c r="H1409" s="258"/>
      <c r="I1409" s="258"/>
      <c r="J1409" s="258"/>
      <c r="K1409" s="258"/>
      <c r="L1409" s="258"/>
      <c r="M1409" s="258"/>
      <c r="N1409" s="258"/>
      <c r="O1409" s="258"/>
    </row>
    <row r="1410" spans="2:15" s="103" customFormat="1" x14ac:dyDescent="0.35">
      <c r="B1410" s="258"/>
      <c r="C1410" s="258"/>
      <c r="D1410" s="258"/>
      <c r="E1410" s="258"/>
      <c r="F1410" s="258"/>
      <c r="G1410" s="258"/>
      <c r="H1410" s="258"/>
      <c r="I1410" s="258"/>
      <c r="J1410" s="258"/>
      <c r="K1410" s="258"/>
      <c r="L1410" s="258"/>
      <c r="M1410" s="258"/>
      <c r="N1410" s="258"/>
      <c r="O1410" s="258"/>
    </row>
    <row r="1411" spans="2:15" s="103" customFormat="1" x14ac:dyDescent="0.35">
      <c r="B1411" s="258"/>
      <c r="C1411" s="258"/>
      <c r="D1411" s="258"/>
      <c r="E1411" s="258"/>
      <c r="F1411" s="258"/>
      <c r="G1411" s="258"/>
      <c r="H1411" s="258"/>
      <c r="I1411" s="258"/>
      <c r="J1411" s="258"/>
      <c r="K1411" s="258"/>
      <c r="L1411" s="258"/>
      <c r="M1411" s="258"/>
      <c r="N1411" s="258"/>
      <c r="O1411" s="258"/>
    </row>
    <row r="1412" spans="2:15" s="103" customFormat="1" x14ac:dyDescent="0.35">
      <c r="B1412" s="258"/>
      <c r="C1412" s="258"/>
      <c r="D1412" s="258"/>
      <c r="E1412" s="258"/>
      <c r="F1412" s="258"/>
      <c r="G1412" s="258"/>
      <c r="H1412" s="258"/>
      <c r="I1412" s="258"/>
      <c r="J1412" s="258"/>
      <c r="K1412" s="258"/>
      <c r="L1412" s="258"/>
      <c r="M1412" s="258"/>
      <c r="N1412" s="258"/>
      <c r="O1412" s="258"/>
    </row>
    <row r="1413" spans="2:15" s="103" customFormat="1" x14ac:dyDescent="0.35">
      <c r="B1413" s="258"/>
      <c r="C1413" s="258"/>
      <c r="D1413" s="258"/>
      <c r="E1413" s="258"/>
      <c r="F1413" s="258"/>
      <c r="G1413" s="258"/>
      <c r="H1413" s="258"/>
      <c r="I1413" s="258"/>
      <c r="J1413" s="258"/>
      <c r="K1413" s="258"/>
      <c r="L1413" s="258"/>
      <c r="M1413" s="258"/>
      <c r="N1413" s="258"/>
      <c r="O1413" s="258"/>
    </row>
    <row r="1414" spans="2:15" s="103" customFormat="1" x14ac:dyDescent="0.35">
      <c r="B1414" s="258"/>
      <c r="C1414" s="258"/>
      <c r="D1414" s="258"/>
      <c r="E1414" s="258"/>
      <c r="F1414" s="258"/>
      <c r="G1414" s="258"/>
      <c r="H1414" s="258"/>
      <c r="I1414" s="258"/>
      <c r="J1414" s="258"/>
      <c r="K1414" s="258"/>
      <c r="L1414" s="258"/>
      <c r="M1414" s="258"/>
      <c r="N1414" s="258"/>
      <c r="O1414" s="258"/>
    </row>
    <row r="1415" spans="2:15" s="103" customFormat="1" x14ac:dyDescent="0.35">
      <c r="B1415" s="258"/>
      <c r="C1415" s="258"/>
      <c r="D1415" s="258"/>
      <c r="E1415" s="258"/>
      <c r="F1415" s="258"/>
      <c r="G1415" s="258"/>
      <c r="H1415" s="258"/>
      <c r="I1415" s="258"/>
      <c r="J1415" s="258"/>
      <c r="K1415" s="258"/>
      <c r="L1415" s="258"/>
      <c r="M1415" s="258"/>
      <c r="N1415" s="258"/>
      <c r="O1415" s="258"/>
    </row>
    <row r="1416" spans="2:15" s="103" customFormat="1" x14ac:dyDescent="0.35">
      <c r="B1416" s="258"/>
      <c r="C1416" s="258"/>
      <c r="D1416" s="258"/>
      <c r="E1416" s="258"/>
      <c r="F1416" s="258"/>
      <c r="G1416" s="258"/>
      <c r="H1416" s="258"/>
      <c r="I1416" s="258"/>
      <c r="J1416" s="258"/>
      <c r="K1416" s="258"/>
      <c r="L1416" s="258"/>
      <c r="M1416" s="258"/>
      <c r="N1416" s="258"/>
      <c r="O1416" s="258"/>
    </row>
    <row r="1417" spans="2:15" s="103" customFormat="1" x14ac:dyDescent="0.35">
      <c r="B1417" s="258"/>
      <c r="C1417" s="258"/>
      <c r="D1417" s="258"/>
      <c r="E1417" s="258"/>
      <c r="F1417" s="258"/>
      <c r="G1417" s="258"/>
      <c r="H1417" s="258"/>
      <c r="I1417" s="258"/>
      <c r="J1417" s="258"/>
      <c r="K1417" s="258"/>
      <c r="L1417" s="258"/>
      <c r="M1417" s="258"/>
      <c r="N1417" s="258"/>
      <c r="O1417" s="258"/>
    </row>
    <row r="1418" spans="2:15" s="103" customFormat="1" x14ac:dyDescent="0.35">
      <c r="B1418" s="258"/>
      <c r="C1418" s="258"/>
      <c r="D1418" s="258"/>
      <c r="E1418" s="258"/>
      <c r="F1418" s="258"/>
      <c r="G1418" s="258"/>
      <c r="H1418" s="258"/>
      <c r="I1418" s="258"/>
      <c r="J1418" s="258"/>
      <c r="K1418" s="258"/>
      <c r="L1418" s="258"/>
      <c r="M1418" s="258"/>
      <c r="N1418" s="258"/>
      <c r="O1418" s="258"/>
    </row>
    <row r="1419" spans="2:15" s="103" customFormat="1" x14ac:dyDescent="0.35">
      <c r="B1419" s="258"/>
      <c r="C1419" s="258"/>
      <c r="D1419" s="258"/>
      <c r="E1419" s="258"/>
      <c r="F1419" s="258"/>
      <c r="G1419" s="258"/>
      <c r="H1419" s="258"/>
      <c r="I1419" s="258"/>
      <c r="J1419" s="258"/>
      <c r="K1419" s="258"/>
      <c r="L1419" s="258"/>
      <c r="M1419" s="258"/>
      <c r="N1419" s="258"/>
      <c r="O1419" s="258"/>
    </row>
    <row r="1420" spans="2:15" s="103" customFormat="1" x14ac:dyDescent="0.35">
      <c r="B1420" s="258"/>
      <c r="C1420" s="258"/>
      <c r="D1420" s="258"/>
      <c r="E1420" s="258"/>
      <c r="F1420" s="258"/>
      <c r="G1420" s="258"/>
      <c r="H1420" s="258"/>
      <c r="I1420" s="258"/>
      <c r="J1420" s="258"/>
      <c r="K1420" s="258"/>
      <c r="L1420" s="258"/>
      <c r="M1420" s="258"/>
      <c r="N1420" s="258"/>
      <c r="O1420" s="258"/>
    </row>
    <row r="1421" spans="2:15" s="103" customFormat="1" x14ac:dyDescent="0.35">
      <c r="B1421" s="258"/>
      <c r="C1421" s="258"/>
      <c r="D1421" s="258"/>
      <c r="E1421" s="258"/>
      <c r="F1421" s="258"/>
      <c r="G1421" s="258"/>
      <c r="H1421" s="258"/>
      <c r="I1421" s="258"/>
      <c r="J1421" s="258"/>
      <c r="K1421" s="258"/>
      <c r="L1421" s="258"/>
      <c r="M1421" s="258"/>
      <c r="N1421" s="258"/>
      <c r="O1421" s="258"/>
    </row>
    <row r="1422" spans="2:15" s="103" customFormat="1" x14ac:dyDescent="0.35">
      <c r="B1422" s="258"/>
      <c r="C1422" s="258"/>
      <c r="D1422" s="258"/>
      <c r="E1422" s="258"/>
      <c r="F1422" s="258"/>
      <c r="G1422" s="258"/>
      <c r="H1422" s="258"/>
      <c r="I1422" s="258"/>
      <c r="J1422" s="258"/>
      <c r="K1422" s="258"/>
      <c r="L1422" s="258"/>
      <c r="M1422" s="258"/>
      <c r="N1422" s="258"/>
      <c r="O1422" s="258"/>
    </row>
    <row r="1423" spans="2:15" s="103" customFormat="1" x14ac:dyDescent="0.35">
      <c r="B1423" s="258"/>
      <c r="C1423" s="258"/>
      <c r="D1423" s="258"/>
      <c r="E1423" s="258"/>
      <c r="F1423" s="258"/>
      <c r="G1423" s="258"/>
      <c r="H1423" s="258"/>
      <c r="I1423" s="258"/>
      <c r="J1423" s="258"/>
      <c r="K1423" s="258"/>
      <c r="L1423" s="258"/>
      <c r="M1423" s="258"/>
      <c r="N1423" s="258"/>
      <c r="O1423" s="258"/>
    </row>
    <row r="1424" spans="2:15" s="103" customFormat="1" x14ac:dyDescent="0.35">
      <c r="B1424" s="258"/>
      <c r="C1424" s="258"/>
      <c r="D1424" s="258"/>
      <c r="E1424" s="258"/>
      <c r="F1424" s="258"/>
      <c r="G1424" s="258"/>
      <c r="H1424" s="258"/>
      <c r="I1424" s="258"/>
      <c r="J1424" s="258"/>
      <c r="K1424" s="258"/>
      <c r="L1424" s="258"/>
      <c r="M1424" s="258"/>
      <c r="N1424" s="258"/>
      <c r="O1424" s="258"/>
    </row>
    <row r="1425" spans="2:15" s="103" customFormat="1" x14ac:dyDescent="0.35">
      <c r="B1425" s="258"/>
      <c r="C1425" s="258"/>
      <c r="D1425" s="258"/>
      <c r="E1425" s="258"/>
      <c r="F1425" s="258"/>
      <c r="G1425" s="258"/>
      <c r="H1425" s="258"/>
      <c r="I1425" s="258"/>
      <c r="J1425" s="258"/>
      <c r="K1425" s="258"/>
      <c r="L1425" s="258"/>
      <c r="M1425" s="258"/>
      <c r="N1425" s="258"/>
      <c r="O1425" s="258"/>
    </row>
    <row r="1426" spans="2:15" s="103" customFormat="1" x14ac:dyDescent="0.35">
      <c r="B1426" s="258"/>
      <c r="C1426" s="258"/>
      <c r="D1426" s="258"/>
      <c r="E1426" s="258"/>
      <c r="F1426" s="258"/>
      <c r="G1426" s="258"/>
      <c r="H1426" s="258"/>
      <c r="I1426" s="258"/>
      <c r="J1426" s="258"/>
      <c r="K1426" s="258"/>
      <c r="L1426" s="258"/>
      <c r="M1426" s="258"/>
      <c r="N1426" s="258"/>
      <c r="O1426" s="258"/>
    </row>
    <row r="1427" spans="2:15" s="103" customFormat="1" x14ac:dyDescent="0.35">
      <c r="B1427" s="258"/>
      <c r="C1427" s="258"/>
      <c r="D1427" s="258"/>
      <c r="E1427" s="258"/>
      <c r="F1427" s="258"/>
      <c r="G1427" s="258"/>
      <c r="H1427" s="258"/>
      <c r="I1427" s="258"/>
      <c r="J1427" s="258"/>
      <c r="K1427" s="258"/>
      <c r="L1427" s="258"/>
      <c r="M1427" s="258"/>
      <c r="N1427" s="258"/>
      <c r="O1427" s="258"/>
    </row>
    <row r="1428" spans="2:15" s="103" customFormat="1" x14ac:dyDescent="0.35">
      <c r="B1428" s="258"/>
      <c r="C1428" s="258"/>
      <c r="D1428" s="258"/>
      <c r="E1428" s="258"/>
      <c r="F1428" s="258"/>
      <c r="G1428" s="258"/>
      <c r="H1428" s="258"/>
      <c r="I1428" s="258"/>
      <c r="J1428" s="258"/>
      <c r="K1428" s="258"/>
      <c r="L1428" s="258"/>
      <c r="M1428" s="258"/>
      <c r="N1428" s="258"/>
      <c r="O1428" s="258"/>
    </row>
    <row r="1429" spans="2:15" s="103" customFormat="1" x14ac:dyDescent="0.35">
      <c r="B1429" s="258"/>
      <c r="C1429" s="258"/>
      <c r="D1429" s="258"/>
      <c r="E1429" s="258"/>
      <c r="F1429" s="258"/>
      <c r="G1429" s="258"/>
      <c r="H1429" s="258"/>
      <c r="I1429" s="258"/>
      <c r="J1429" s="258"/>
      <c r="K1429" s="258"/>
      <c r="L1429" s="258"/>
      <c r="M1429" s="258"/>
      <c r="N1429" s="258"/>
      <c r="O1429" s="258"/>
    </row>
    <row r="1430" spans="2:15" s="103" customFormat="1" x14ac:dyDescent="0.35">
      <c r="B1430" s="258"/>
      <c r="C1430" s="258"/>
      <c r="D1430" s="258"/>
      <c r="E1430" s="258"/>
      <c r="F1430" s="258"/>
      <c r="G1430" s="258"/>
      <c r="H1430" s="258"/>
      <c r="I1430" s="258"/>
      <c r="J1430" s="258"/>
      <c r="K1430" s="258"/>
      <c r="L1430" s="258"/>
      <c r="M1430" s="258"/>
      <c r="N1430" s="258"/>
      <c r="O1430" s="258"/>
    </row>
    <row r="1431" spans="2:15" s="103" customFormat="1" x14ac:dyDescent="0.35">
      <c r="B1431" s="258"/>
      <c r="C1431" s="258"/>
      <c r="D1431" s="258"/>
      <c r="E1431" s="258"/>
      <c r="F1431" s="258"/>
      <c r="G1431" s="258"/>
      <c r="H1431" s="258"/>
      <c r="I1431" s="258"/>
      <c r="J1431" s="258"/>
      <c r="K1431" s="258"/>
      <c r="L1431" s="258"/>
      <c r="M1431" s="258"/>
      <c r="N1431" s="258"/>
      <c r="O1431" s="258"/>
    </row>
    <row r="1432" spans="2:15" s="103" customFormat="1" x14ac:dyDescent="0.35">
      <c r="B1432" s="258"/>
      <c r="C1432" s="258"/>
      <c r="D1432" s="258"/>
      <c r="E1432" s="258"/>
      <c r="F1432" s="258"/>
      <c r="G1432" s="258"/>
      <c r="H1432" s="258"/>
      <c r="I1432" s="258"/>
      <c r="J1432" s="258"/>
      <c r="K1432" s="258"/>
      <c r="L1432" s="258"/>
      <c r="M1432" s="258"/>
      <c r="N1432" s="258"/>
      <c r="O1432" s="258"/>
    </row>
    <row r="1433" spans="2:15" s="103" customFormat="1" x14ac:dyDescent="0.35">
      <c r="B1433" s="258"/>
      <c r="C1433" s="258"/>
      <c r="D1433" s="258"/>
      <c r="E1433" s="258"/>
      <c r="F1433" s="258"/>
      <c r="G1433" s="258"/>
      <c r="H1433" s="258"/>
      <c r="I1433" s="258"/>
      <c r="J1433" s="258"/>
      <c r="K1433" s="258"/>
      <c r="L1433" s="258"/>
      <c r="M1433" s="258"/>
      <c r="N1433" s="258"/>
      <c r="O1433" s="258"/>
    </row>
    <row r="1434" spans="2:15" s="103" customFormat="1" x14ac:dyDescent="0.35">
      <c r="B1434" s="258"/>
      <c r="C1434" s="258"/>
      <c r="D1434" s="258"/>
      <c r="E1434" s="258"/>
      <c r="F1434" s="258"/>
      <c r="G1434" s="258"/>
      <c r="H1434" s="258"/>
      <c r="I1434" s="258"/>
      <c r="J1434" s="258"/>
      <c r="K1434" s="258"/>
      <c r="L1434" s="258"/>
      <c r="M1434" s="258"/>
      <c r="N1434" s="258"/>
      <c r="O1434" s="258"/>
    </row>
    <row r="1435" spans="2:15" s="103" customFormat="1" x14ac:dyDescent="0.35">
      <c r="B1435" s="258"/>
      <c r="C1435" s="258"/>
      <c r="D1435" s="258"/>
      <c r="E1435" s="258"/>
      <c r="F1435" s="258"/>
      <c r="G1435" s="258"/>
      <c r="H1435" s="258"/>
      <c r="I1435" s="258"/>
      <c r="J1435" s="258"/>
      <c r="K1435" s="258"/>
      <c r="L1435" s="258"/>
      <c r="M1435" s="258"/>
      <c r="N1435" s="258"/>
      <c r="O1435" s="258"/>
    </row>
    <row r="1436" spans="2:15" s="103" customFormat="1" x14ac:dyDescent="0.35">
      <c r="B1436" s="258"/>
      <c r="C1436" s="258"/>
      <c r="D1436" s="258"/>
      <c r="E1436" s="258"/>
      <c r="F1436" s="258"/>
      <c r="G1436" s="258"/>
      <c r="H1436" s="258"/>
      <c r="I1436" s="258"/>
      <c r="J1436" s="258"/>
      <c r="K1436" s="258"/>
      <c r="L1436" s="258"/>
      <c r="M1436" s="258"/>
      <c r="N1436" s="258"/>
      <c r="O1436" s="258"/>
    </row>
    <row r="1437" spans="2:15" s="103" customFormat="1" x14ac:dyDescent="0.35">
      <c r="B1437" s="258"/>
      <c r="C1437" s="258"/>
      <c r="D1437" s="258"/>
      <c r="E1437" s="258"/>
      <c r="F1437" s="258"/>
      <c r="G1437" s="258"/>
      <c r="H1437" s="258"/>
      <c r="I1437" s="258"/>
      <c r="J1437" s="258"/>
      <c r="K1437" s="258"/>
      <c r="L1437" s="258"/>
      <c r="M1437" s="258"/>
      <c r="N1437" s="258"/>
      <c r="O1437" s="258"/>
    </row>
    <row r="1438" spans="2:15" s="103" customFormat="1" x14ac:dyDescent="0.35">
      <c r="B1438" s="258"/>
      <c r="C1438" s="258"/>
      <c r="D1438" s="258"/>
      <c r="E1438" s="258"/>
      <c r="F1438" s="258"/>
      <c r="G1438" s="258"/>
      <c r="H1438" s="258"/>
      <c r="I1438" s="258"/>
      <c r="J1438" s="258"/>
      <c r="K1438" s="258"/>
      <c r="L1438" s="258"/>
      <c r="M1438" s="258"/>
      <c r="N1438" s="258"/>
      <c r="O1438" s="258"/>
    </row>
    <row r="1439" spans="2:15" s="103" customFormat="1" x14ac:dyDescent="0.35">
      <c r="B1439" s="258"/>
      <c r="C1439" s="258"/>
      <c r="D1439" s="258"/>
      <c r="E1439" s="258"/>
      <c r="F1439" s="258"/>
      <c r="G1439" s="258"/>
      <c r="H1439" s="258"/>
      <c r="I1439" s="258"/>
      <c r="J1439" s="258"/>
      <c r="K1439" s="258"/>
      <c r="L1439" s="258"/>
      <c r="M1439" s="258"/>
      <c r="N1439" s="258"/>
      <c r="O1439" s="258"/>
    </row>
    <row r="1440" spans="2:15" s="103" customFormat="1" x14ac:dyDescent="0.35">
      <c r="B1440" s="258"/>
      <c r="C1440" s="258"/>
      <c r="D1440" s="258"/>
      <c r="E1440" s="258"/>
      <c r="F1440" s="258"/>
      <c r="G1440" s="258"/>
      <c r="H1440" s="258"/>
      <c r="I1440" s="258"/>
      <c r="J1440" s="258"/>
      <c r="K1440" s="258"/>
      <c r="L1440" s="258"/>
      <c r="M1440" s="258"/>
      <c r="N1440" s="258"/>
      <c r="O1440" s="258"/>
    </row>
    <row r="1441" spans="2:15" s="103" customFormat="1" x14ac:dyDescent="0.35">
      <c r="B1441" s="258"/>
      <c r="C1441" s="258"/>
      <c r="D1441" s="258"/>
      <c r="E1441" s="258"/>
      <c r="F1441" s="258"/>
      <c r="G1441" s="258"/>
      <c r="H1441" s="258"/>
      <c r="I1441" s="258"/>
      <c r="J1441" s="258"/>
      <c r="K1441" s="258"/>
      <c r="L1441" s="258"/>
      <c r="M1441" s="258"/>
      <c r="N1441" s="258"/>
      <c r="O1441" s="258"/>
    </row>
    <row r="1442" spans="2:15" s="103" customFormat="1" x14ac:dyDescent="0.35">
      <c r="B1442" s="258"/>
      <c r="C1442" s="258"/>
      <c r="D1442" s="258"/>
      <c r="E1442" s="258"/>
      <c r="F1442" s="258"/>
      <c r="G1442" s="258"/>
      <c r="H1442" s="258"/>
      <c r="I1442" s="258"/>
      <c r="J1442" s="258"/>
      <c r="K1442" s="258"/>
      <c r="L1442" s="258"/>
      <c r="M1442" s="258"/>
      <c r="N1442" s="258"/>
      <c r="O1442" s="258"/>
    </row>
    <row r="1443" spans="2:15" s="103" customFormat="1" x14ac:dyDescent="0.35">
      <c r="B1443" s="258"/>
      <c r="C1443" s="258"/>
      <c r="D1443" s="258"/>
      <c r="E1443" s="258"/>
      <c r="F1443" s="258"/>
      <c r="G1443" s="258"/>
      <c r="H1443" s="258"/>
      <c r="I1443" s="258"/>
      <c r="J1443" s="258"/>
      <c r="K1443" s="258"/>
      <c r="L1443" s="258"/>
      <c r="M1443" s="258"/>
      <c r="N1443" s="258"/>
      <c r="O1443" s="258"/>
    </row>
    <row r="1444" spans="2:15" s="103" customFormat="1" x14ac:dyDescent="0.35">
      <c r="B1444" s="258"/>
      <c r="C1444" s="258"/>
      <c r="D1444" s="258"/>
      <c r="E1444" s="258"/>
      <c r="F1444" s="258"/>
      <c r="G1444" s="258"/>
      <c r="H1444" s="258"/>
      <c r="I1444" s="258"/>
      <c r="J1444" s="258"/>
      <c r="K1444" s="258"/>
      <c r="L1444" s="258"/>
      <c r="M1444" s="258"/>
      <c r="N1444" s="258"/>
      <c r="O1444" s="258"/>
    </row>
    <row r="1445" spans="2:15" s="103" customFormat="1" x14ac:dyDescent="0.35">
      <c r="B1445" s="258"/>
      <c r="C1445" s="258"/>
      <c r="D1445" s="258"/>
      <c r="E1445" s="258"/>
      <c r="F1445" s="258"/>
      <c r="G1445" s="258"/>
      <c r="H1445" s="258"/>
      <c r="I1445" s="258"/>
      <c r="J1445" s="258"/>
      <c r="K1445" s="258"/>
      <c r="L1445" s="258"/>
      <c r="M1445" s="258"/>
      <c r="N1445" s="258"/>
      <c r="O1445" s="258"/>
    </row>
    <row r="1446" spans="2:15" s="103" customFormat="1" x14ac:dyDescent="0.35">
      <c r="B1446" s="258"/>
      <c r="C1446" s="258"/>
      <c r="D1446" s="258"/>
      <c r="E1446" s="258"/>
      <c r="F1446" s="258"/>
      <c r="G1446" s="258"/>
      <c r="H1446" s="258"/>
      <c r="I1446" s="258"/>
      <c r="J1446" s="258"/>
      <c r="K1446" s="258"/>
      <c r="L1446" s="258"/>
      <c r="M1446" s="258"/>
      <c r="N1446" s="258"/>
      <c r="O1446" s="258"/>
    </row>
    <row r="1447" spans="2:15" s="103" customFormat="1" x14ac:dyDescent="0.35">
      <c r="B1447" s="258"/>
      <c r="C1447" s="258"/>
      <c r="D1447" s="258"/>
      <c r="E1447" s="258"/>
      <c r="F1447" s="258"/>
      <c r="G1447" s="258"/>
      <c r="H1447" s="258"/>
      <c r="I1447" s="258"/>
      <c r="J1447" s="258"/>
      <c r="K1447" s="258"/>
      <c r="L1447" s="258"/>
      <c r="M1447" s="258"/>
      <c r="N1447" s="258"/>
      <c r="O1447" s="258"/>
    </row>
    <row r="1448" spans="2:15" s="103" customFormat="1" x14ac:dyDescent="0.35">
      <c r="B1448" s="258"/>
      <c r="C1448" s="258"/>
      <c r="D1448" s="258"/>
      <c r="E1448" s="258"/>
      <c r="F1448" s="258"/>
      <c r="G1448" s="258"/>
      <c r="H1448" s="258"/>
      <c r="I1448" s="258"/>
      <c r="J1448" s="258"/>
      <c r="K1448" s="258"/>
      <c r="L1448" s="258"/>
      <c r="M1448" s="258"/>
      <c r="N1448" s="258"/>
      <c r="O1448" s="258"/>
    </row>
    <row r="1449" spans="2:15" s="103" customFormat="1" x14ac:dyDescent="0.35">
      <c r="B1449" s="258"/>
      <c r="C1449" s="258"/>
      <c r="D1449" s="258"/>
      <c r="E1449" s="258"/>
      <c r="F1449" s="258"/>
      <c r="G1449" s="258"/>
      <c r="H1449" s="258"/>
      <c r="I1449" s="258"/>
      <c r="J1449" s="258"/>
      <c r="K1449" s="258"/>
      <c r="L1449" s="258"/>
      <c r="M1449" s="258"/>
      <c r="N1449" s="258"/>
      <c r="O1449" s="258"/>
    </row>
    <row r="1450" spans="2:15" s="103" customFormat="1" x14ac:dyDescent="0.35">
      <c r="B1450" s="258"/>
      <c r="C1450" s="258"/>
      <c r="D1450" s="258"/>
      <c r="E1450" s="258"/>
      <c r="F1450" s="258"/>
      <c r="G1450" s="258"/>
      <c r="H1450" s="258"/>
      <c r="I1450" s="258"/>
      <c r="J1450" s="258"/>
      <c r="K1450" s="258"/>
      <c r="L1450" s="258"/>
      <c r="M1450" s="258"/>
      <c r="N1450" s="258"/>
      <c r="O1450" s="258"/>
    </row>
    <row r="1451" spans="2:15" s="103" customFormat="1" x14ac:dyDescent="0.35">
      <c r="B1451" s="258"/>
      <c r="C1451" s="258"/>
      <c r="D1451" s="258"/>
      <c r="E1451" s="258"/>
      <c r="F1451" s="258"/>
      <c r="G1451" s="258"/>
      <c r="H1451" s="258"/>
      <c r="I1451" s="258"/>
      <c r="J1451" s="258"/>
      <c r="K1451" s="258"/>
      <c r="L1451" s="258"/>
      <c r="M1451" s="258"/>
      <c r="N1451" s="258"/>
      <c r="O1451" s="258"/>
    </row>
    <row r="1452" spans="2:15" s="103" customFormat="1" x14ac:dyDescent="0.35">
      <c r="B1452" s="258"/>
      <c r="C1452" s="258"/>
      <c r="D1452" s="258"/>
      <c r="E1452" s="258"/>
      <c r="F1452" s="258"/>
      <c r="G1452" s="258"/>
      <c r="H1452" s="258"/>
      <c r="I1452" s="258"/>
      <c r="J1452" s="258"/>
      <c r="K1452" s="258"/>
      <c r="L1452" s="258"/>
      <c r="M1452" s="258"/>
      <c r="N1452" s="258"/>
      <c r="O1452" s="258"/>
    </row>
    <row r="1453" spans="2:15" s="103" customFormat="1" x14ac:dyDescent="0.35">
      <c r="B1453" s="258"/>
      <c r="C1453" s="258"/>
      <c r="D1453" s="258"/>
      <c r="E1453" s="258"/>
      <c r="F1453" s="258"/>
      <c r="G1453" s="258"/>
      <c r="H1453" s="258"/>
      <c r="I1453" s="258"/>
      <c r="J1453" s="258"/>
      <c r="K1453" s="258"/>
      <c r="L1453" s="258"/>
      <c r="M1453" s="258"/>
      <c r="N1453" s="258"/>
      <c r="O1453" s="258"/>
    </row>
    <row r="1454" spans="2:15" s="103" customFormat="1" x14ac:dyDescent="0.35">
      <c r="B1454" s="258"/>
      <c r="C1454" s="258"/>
      <c r="D1454" s="258"/>
      <c r="E1454" s="258"/>
      <c r="F1454" s="258"/>
      <c r="G1454" s="258"/>
      <c r="H1454" s="258"/>
      <c r="I1454" s="258"/>
      <c r="J1454" s="258"/>
      <c r="K1454" s="258"/>
      <c r="L1454" s="258"/>
      <c r="M1454" s="258"/>
      <c r="N1454" s="258"/>
      <c r="O1454" s="258"/>
    </row>
    <row r="1455" spans="2:15" s="103" customFormat="1" x14ac:dyDescent="0.35">
      <c r="B1455" s="258"/>
      <c r="C1455" s="258"/>
      <c r="D1455" s="258"/>
      <c r="E1455" s="258"/>
      <c r="F1455" s="258"/>
      <c r="G1455" s="258"/>
      <c r="H1455" s="258"/>
      <c r="I1455" s="258"/>
      <c r="J1455" s="258"/>
      <c r="K1455" s="258"/>
      <c r="L1455" s="258"/>
      <c r="M1455" s="258"/>
      <c r="N1455" s="258"/>
      <c r="O1455" s="258"/>
    </row>
    <row r="1456" spans="2:15" s="103" customFormat="1" x14ac:dyDescent="0.35">
      <c r="B1456" s="258"/>
      <c r="C1456" s="258"/>
      <c r="D1456" s="258"/>
      <c r="E1456" s="258"/>
      <c r="F1456" s="258"/>
      <c r="G1456" s="258"/>
      <c r="H1456" s="258"/>
      <c r="I1456" s="258"/>
      <c r="J1456" s="258"/>
      <c r="K1456" s="258"/>
      <c r="L1456" s="258"/>
      <c r="M1456" s="258"/>
      <c r="N1456" s="258"/>
      <c r="O1456" s="258"/>
    </row>
    <row r="1457" spans="2:15" s="103" customFormat="1" x14ac:dyDescent="0.35">
      <c r="B1457" s="258"/>
      <c r="C1457" s="258"/>
      <c r="D1457" s="258"/>
      <c r="E1457" s="258"/>
      <c r="F1457" s="258"/>
      <c r="G1457" s="258"/>
      <c r="H1457" s="258"/>
      <c r="I1457" s="258"/>
      <c r="J1457" s="258"/>
      <c r="K1457" s="258"/>
      <c r="L1457" s="258"/>
      <c r="M1457" s="258"/>
      <c r="N1457" s="258"/>
      <c r="O1457" s="258"/>
    </row>
    <row r="1458" spans="2:15" s="103" customFormat="1" x14ac:dyDescent="0.35">
      <c r="B1458" s="258"/>
      <c r="C1458" s="258"/>
      <c r="D1458" s="258"/>
      <c r="E1458" s="258"/>
      <c r="F1458" s="258"/>
      <c r="G1458" s="258"/>
      <c r="H1458" s="258"/>
      <c r="I1458" s="258"/>
      <c r="J1458" s="258"/>
      <c r="K1458" s="258"/>
      <c r="L1458" s="258"/>
      <c r="M1458" s="258"/>
      <c r="N1458" s="258"/>
      <c r="O1458" s="258"/>
    </row>
    <row r="1459" spans="2:15" s="103" customFormat="1" x14ac:dyDescent="0.35">
      <c r="B1459" s="258"/>
      <c r="C1459" s="258"/>
      <c r="D1459" s="258"/>
      <c r="E1459" s="258"/>
      <c r="F1459" s="258"/>
      <c r="G1459" s="258"/>
      <c r="H1459" s="258"/>
      <c r="I1459" s="258"/>
      <c r="J1459" s="258"/>
      <c r="K1459" s="258"/>
      <c r="L1459" s="258"/>
      <c r="M1459" s="258"/>
      <c r="N1459" s="258"/>
      <c r="O1459" s="258"/>
    </row>
    <row r="1460" spans="2:15" s="103" customFormat="1" x14ac:dyDescent="0.35">
      <c r="B1460" s="258"/>
      <c r="C1460" s="258"/>
      <c r="D1460" s="258"/>
      <c r="E1460" s="258"/>
      <c r="F1460" s="258"/>
      <c r="G1460" s="258"/>
      <c r="H1460" s="258"/>
      <c r="I1460" s="258"/>
      <c r="J1460" s="258"/>
      <c r="K1460" s="258"/>
      <c r="L1460" s="258"/>
      <c r="M1460" s="258"/>
      <c r="N1460" s="258"/>
      <c r="O1460" s="258"/>
    </row>
    <row r="1461" spans="2:15" s="103" customFormat="1" x14ac:dyDescent="0.35">
      <c r="B1461" s="258"/>
      <c r="C1461" s="258"/>
      <c r="D1461" s="258"/>
      <c r="E1461" s="258"/>
      <c r="F1461" s="258"/>
      <c r="G1461" s="258"/>
      <c r="H1461" s="258"/>
      <c r="I1461" s="258"/>
      <c r="J1461" s="258"/>
      <c r="K1461" s="258"/>
      <c r="L1461" s="258"/>
      <c r="M1461" s="258"/>
      <c r="N1461" s="258"/>
      <c r="O1461" s="258"/>
    </row>
    <row r="1462" spans="2:15" s="103" customFormat="1" x14ac:dyDescent="0.35">
      <c r="B1462" s="258"/>
      <c r="C1462" s="258"/>
      <c r="D1462" s="258"/>
      <c r="E1462" s="258"/>
      <c r="F1462" s="258"/>
      <c r="G1462" s="258"/>
      <c r="H1462" s="258"/>
      <c r="I1462" s="258"/>
      <c r="J1462" s="258"/>
      <c r="K1462" s="258"/>
      <c r="L1462" s="258"/>
      <c r="M1462" s="258"/>
      <c r="N1462" s="258"/>
      <c r="O1462" s="258"/>
    </row>
    <row r="1463" spans="2:15" s="103" customFormat="1" x14ac:dyDescent="0.35">
      <c r="B1463" s="258"/>
      <c r="C1463" s="258"/>
      <c r="D1463" s="258"/>
      <c r="E1463" s="258"/>
      <c r="F1463" s="258"/>
      <c r="G1463" s="258"/>
      <c r="H1463" s="258"/>
      <c r="I1463" s="258"/>
      <c r="J1463" s="258"/>
      <c r="K1463" s="258"/>
      <c r="L1463" s="258"/>
      <c r="M1463" s="258"/>
      <c r="N1463" s="258"/>
      <c r="O1463" s="258"/>
    </row>
    <row r="1464" spans="2:15" s="103" customFormat="1" x14ac:dyDescent="0.35">
      <c r="B1464" s="258"/>
      <c r="C1464" s="258"/>
      <c r="D1464" s="258"/>
      <c r="E1464" s="258"/>
      <c r="F1464" s="258"/>
      <c r="G1464" s="258"/>
      <c r="H1464" s="258"/>
      <c r="I1464" s="258"/>
      <c r="J1464" s="258"/>
      <c r="K1464" s="258"/>
      <c r="L1464" s="258"/>
      <c r="M1464" s="258"/>
      <c r="N1464" s="258"/>
      <c r="O1464" s="258"/>
    </row>
    <row r="1465" spans="2:15" s="103" customFormat="1" x14ac:dyDescent="0.35">
      <c r="B1465" s="258"/>
      <c r="C1465" s="258"/>
      <c r="D1465" s="258"/>
      <c r="E1465" s="258"/>
      <c r="F1465" s="258"/>
      <c r="G1465" s="258"/>
      <c r="H1465" s="258"/>
      <c r="I1465" s="258"/>
      <c r="J1465" s="258"/>
      <c r="K1465" s="258"/>
      <c r="L1465" s="258"/>
      <c r="M1465" s="258"/>
      <c r="N1465" s="258"/>
      <c r="O1465" s="258"/>
    </row>
    <row r="1466" spans="2:15" s="103" customFormat="1" x14ac:dyDescent="0.35">
      <c r="B1466" s="258"/>
      <c r="C1466" s="258"/>
      <c r="D1466" s="258"/>
      <c r="E1466" s="258"/>
      <c r="F1466" s="258"/>
      <c r="G1466" s="258"/>
      <c r="H1466" s="258"/>
      <c r="I1466" s="258"/>
      <c r="J1466" s="258"/>
      <c r="K1466" s="258"/>
      <c r="L1466" s="258"/>
      <c r="M1466" s="258"/>
      <c r="N1466" s="258"/>
      <c r="O1466" s="258"/>
    </row>
    <row r="1467" spans="2:15" s="103" customFormat="1" x14ac:dyDescent="0.35">
      <c r="B1467" s="258"/>
      <c r="C1467" s="258"/>
      <c r="D1467" s="258"/>
      <c r="E1467" s="258"/>
      <c r="F1467" s="258"/>
      <c r="G1467" s="258"/>
      <c r="H1467" s="258"/>
      <c r="I1467" s="258"/>
      <c r="J1467" s="258"/>
      <c r="K1467" s="258"/>
      <c r="L1467" s="258"/>
      <c r="M1467" s="258"/>
      <c r="N1467" s="258"/>
      <c r="O1467" s="258"/>
    </row>
    <row r="1468" spans="2:15" s="103" customFormat="1" x14ac:dyDescent="0.35">
      <c r="B1468" s="258"/>
      <c r="C1468" s="258"/>
      <c r="D1468" s="258"/>
      <c r="E1468" s="258"/>
      <c r="F1468" s="258"/>
      <c r="G1468" s="258"/>
      <c r="H1468" s="258"/>
      <c r="I1468" s="258"/>
      <c r="J1468" s="258"/>
      <c r="K1468" s="258"/>
      <c r="L1468" s="258"/>
      <c r="M1468" s="258"/>
      <c r="N1468" s="258"/>
      <c r="O1468" s="258"/>
    </row>
    <row r="1469" spans="2:15" s="103" customFormat="1" x14ac:dyDescent="0.35">
      <c r="B1469" s="258"/>
      <c r="C1469" s="258"/>
      <c r="D1469" s="258"/>
      <c r="E1469" s="258"/>
      <c r="F1469" s="258"/>
      <c r="G1469" s="258"/>
      <c r="H1469" s="258"/>
      <c r="I1469" s="258"/>
      <c r="J1469" s="258"/>
      <c r="K1469" s="258"/>
      <c r="L1469" s="258"/>
      <c r="M1469" s="258"/>
      <c r="N1469" s="258"/>
      <c r="O1469" s="258"/>
    </row>
    <row r="1470" spans="2:15" s="103" customFormat="1" x14ac:dyDescent="0.35">
      <c r="B1470" s="258"/>
      <c r="C1470" s="258"/>
      <c r="D1470" s="258"/>
      <c r="E1470" s="258"/>
      <c r="F1470" s="258"/>
      <c r="G1470" s="258"/>
      <c r="H1470" s="258"/>
      <c r="I1470" s="258"/>
      <c r="J1470" s="258"/>
      <c r="K1470" s="258"/>
      <c r="L1470" s="258"/>
      <c r="M1470" s="258"/>
      <c r="N1470" s="258"/>
      <c r="O1470" s="258"/>
    </row>
    <row r="1471" spans="2:15" s="103" customFormat="1" x14ac:dyDescent="0.35">
      <c r="B1471" s="258"/>
      <c r="C1471" s="258"/>
      <c r="D1471" s="258"/>
      <c r="E1471" s="258"/>
      <c r="F1471" s="258"/>
      <c r="G1471" s="258"/>
      <c r="H1471" s="258"/>
      <c r="I1471" s="258"/>
      <c r="J1471" s="258"/>
      <c r="K1471" s="258"/>
      <c r="L1471" s="258"/>
      <c r="M1471" s="258"/>
      <c r="N1471" s="258"/>
      <c r="O1471" s="258"/>
    </row>
    <row r="1472" spans="2:15" s="103" customFormat="1" x14ac:dyDescent="0.35">
      <c r="B1472" s="258"/>
      <c r="C1472" s="258"/>
      <c r="D1472" s="258"/>
      <c r="E1472" s="258"/>
      <c r="F1472" s="258"/>
      <c r="G1472" s="258"/>
      <c r="H1472" s="258"/>
      <c r="I1472" s="258"/>
      <c r="J1472" s="258"/>
      <c r="K1472" s="258"/>
      <c r="L1472" s="258"/>
      <c r="M1472" s="258"/>
      <c r="N1472" s="258"/>
      <c r="O1472" s="258"/>
    </row>
    <row r="1473" spans="2:15" s="103" customFormat="1" x14ac:dyDescent="0.35">
      <c r="B1473" s="258"/>
      <c r="C1473" s="258"/>
      <c r="D1473" s="258"/>
      <c r="E1473" s="258"/>
      <c r="F1473" s="258"/>
      <c r="G1473" s="258"/>
      <c r="H1473" s="258"/>
      <c r="I1473" s="258"/>
      <c r="J1473" s="258"/>
      <c r="K1473" s="258"/>
      <c r="L1473" s="258"/>
      <c r="M1473" s="258"/>
      <c r="N1473" s="258"/>
      <c r="O1473" s="258"/>
    </row>
    <row r="1474" spans="2:15" s="103" customFormat="1" x14ac:dyDescent="0.35">
      <c r="B1474" s="258"/>
      <c r="C1474" s="258"/>
      <c r="D1474" s="258"/>
      <c r="E1474" s="258"/>
      <c r="F1474" s="258"/>
      <c r="G1474" s="258"/>
      <c r="H1474" s="258"/>
      <c r="I1474" s="258"/>
      <c r="J1474" s="258"/>
      <c r="K1474" s="258"/>
      <c r="L1474" s="258"/>
      <c r="M1474" s="258"/>
      <c r="N1474" s="258"/>
      <c r="O1474" s="258"/>
    </row>
    <row r="1475" spans="2:15" s="103" customFormat="1" x14ac:dyDescent="0.35">
      <c r="B1475" s="258"/>
      <c r="C1475" s="258"/>
      <c r="D1475" s="258"/>
      <c r="E1475" s="258"/>
      <c r="F1475" s="258"/>
      <c r="G1475" s="258"/>
      <c r="H1475" s="258"/>
      <c r="I1475" s="258"/>
      <c r="J1475" s="258"/>
      <c r="K1475" s="258"/>
      <c r="L1475" s="258"/>
      <c r="M1475" s="258"/>
      <c r="N1475" s="258"/>
      <c r="O1475" s="258"/>
    </row>
    <row r="1476" spans="2:15" s="103" customFormat="1" x14ac:dyDescent="0.35">
      <c r="B1476" s="258"/>
      <c r="C1476" s="258"/>
      <c r="D1476" s="258"/>
      <c r="E1476" s="258"/>
      <c r="F1476" s="258"/>
      <c r="G1476" s="258"/>
      <c r="H1476" s="258"/>
      <c r="I1476" s="258"/>
      <c r="J1476" s="258"/>
      <c r="K1476" s="258"/>
      <c r="L1476" s="258"/>
      <c r="M1476" s="258"/>
      <c r="N1476" s="258"/>
      <c r="O1476" s="258"/>
    </row>
    <row r="1477" spans="2:15" s="103" customFormat="1" x14ac:dyDescent="0.35">
      <c r="B1477" s="258"/>
      <c r="C1477" s="258"/>
      <c r="D1477" s="258"/>
      <c r="E1477" s="258"/>
      <c r="F1477" s="258"/>
      <c r="G1477" s="258"/>
      <c r="H1477" s="258"/>
      <c r="I1477" s="258"/>
      <c r="J1477" s="258"/>
      <c r="K1477" s="258"/>
      <c r="L1477" s="258"/>
      <c r="M1477" s="258"/>
      <c r="N1477" s="258"/>
      <c r="O1477" s="258"/>
    </row>
    <row r="1478" spans="2:15" s="103" customFormat="1" x14ac:dyDescent="0.35">
      <c r="B1478" s="258"/>
      <c r="C1478" s="258"/>
      <c r="D1478" s="258"/>
      <c r="E1478" s="258"/>
      <c r="F1478" s="258"/>
      <c r="G1478" s="258"/>
      <c r="H1478" s="258"/>
      <c r="I1478" s="258"/>
      <c r="J1478" s="258"/>
      <c r="K1478" s="258"/>
      <c r="L1478" s="258"/>
      <c r="M1478" s="258"/>
      <c r="N1478" s="258"/>
      <c r="O1478" s="258"/>
    </row>
    <row r="1479" spans="2:15" s="103" customFormat="1" x14ac:dyDescent="0.35">
      <c r="B1479" s="258"/>
      <c r="C1479" s="258"/>
      <c r="D1479" s="258"/>
      <c r="E1479" s="258"/>
      <c r="F1479" s="258"/>
      <c r="G1479" s="258"/>
      <c r="H1479" s="258"/>
      <c r="I1479" s="258"/>
      <c r="J1479" s="258"/>
      <c r="K1479" s="258"/>
      <c r="L1479" s="258"/>
      <c r="M1479" s="258"/>
      <c r="N1479" s="258"/>
      <c r="O1479" s="258"/>
    </row>
    <row r="1480" spans="2:15" s="103" customFormat="1" x14ac:dyDescent="0.35">
      <c r="B1480" s="258"/>
      <c r="C1480" s="258"/>
      <c r="D1480" s="258"/>
      <c r="E1480" s="258"/>
      <c r="F1480" s="258"/>
      <c r="G1480" s="258"/>
      <c r="H1480" s="258"/>
      <c r="I1480" s="258"/>
      <c r="J1480" s="258"/>
      <c r="K1480" s="258"/>
      <c r="L1480" s="258"/>
      <c r="M1480" s="258"/>
      <c r="N1480" s="258"/>
      <c r="O1480" s="258"/>
    </row>
    <row r="1481" spans="2:15" s="103" customFormat="1" x14ac:dyDescent="0.35">
      <c r="B1481" s="258"/>
      <c r="C1481" s="258"/>
      <c r="D1481" s="258"/>
      <c r="E1481" s="258"/>
      <c r="F1481" s="258"/>
      <c r="G1481" s="258"/>
      <c r="H1481" s="258"/>
      <c r="I1481" s="258"/>
      <c r="J1481" s="258"/>
      <c r="K1481" s="258"/>
      <c r="L1481" s="258"/>
      <c r="M1481" s="258"/>
      <c r="N1481" s="258"/>
      <c r="O1481" s="258"/>
    </row>
    <row r="1482" spans="2:15" s="103" customFormat="1" x14ac:dyDescent="0.35">
      <c r="B1482" s="258"/>
      <c r="C1482" s="258"/>
      <c r="D1482" s="258"/>
      <c r="E1482" s="258"/>
      <c r="F1482" s="258"/>
      <c r="G1482" s="258"/>
      <c r="H1482" s="258"/>
      <c r="I1482" s="258"/>
      <c r="J1482" s="258"/>
      <c r="K1482" s="258"/>
      <c r="L1482" s="258"/>
      <c r="M1482" s="258"/>
      <c r="N1482" s="258"/>
      <c r="O1482" s="258"/>
    </row>
    <row r="1483" spans="2:15" s="103" customFormat="1" x14ac:dyDescent="0.35">
      <c r="B1483" s="258"/>
      <c r="C1483" s="258"/>
      <c r="D1483" s="258"/>
      <c r="E1483" s="258"/>
      <c r="F1483" s="258"/>
      <c r="G1483" s="258"/>
      <c r="H1483" s="258"/>
      <c r="I1483" s="258"/>
      <c r="J1483" s="258"/>
      <c r="K1483" s="258"/>
      <c r="L1483" s="258"/>
      <c r="M1483" s="258"/>
      <c r="N1483" s="258"/>
      <c r="O1483" s="258"/>
    </row>
    <row r="1484" spans="2:15" s="103" customFormat="1" x14ac:dyDescent="0.35">
      <c r="B1484" s="258"/>
      <c r="C1484" s="258"/>
      <c r="D1484" s="258"/>
      <c r="E1484" s="258"/>
      <c r="F1484" s="258"/>
      <c r="G1484" s="258"/>
      <c r="H1484" s="258"/>
      <c r="I1484" s="258"/>
      <c r="J1484" s="258"/>
      <c r="K1484" s="258"/>
      <c r="L1484" s="258"/>
      <c r="M1484" s="258"/>
      <c r="N1484" s="258"/>
      <c r="O1484" s="258"/>
    </row>
    <row r="1485" spans="2:15" s="103" customFormat="1" x14ac:dyDescent="0.35">
      <c r="B1485" s="258"/>
      <c r="C1485" s="258"/>
      <c r="D1485" s="258"/>
      <c r="E1485" s="258"/>
      <c r="F1485" s="258"/>
      <c r="G1485" s="258"/>
      <c r="H1485" s="258"/>
      <c r="I1485" s="258"/>
      <c r="J1485" s="258"/>
      <c r="K1485" s="258"/>
      <c r="L1485" s="258"/>
      <c r="M1485" s="258"/>
      <c r="N1485" s="258"/>
      <c r="O1485" s="258"/>
    </row>
    <row r="1486" spans="2:15" s="103" customFormat="1" x14ac:dyDescent="0.35">
      <c r="B1486" s="258"/>
      <c r="C1486" s="258"/>
      <c r="D1486" s="258"/>
      <c r="E1486" s="258"/>
      <c r="F1486" s="258"/>
      <c r="G1486" s="258"/>
      <c r="H1486" s="258"/>
      <c r="I1486" s="258"/>
      <c r="J1486" s="258"/>
      <c r="K1486" s="258"/>
      <c r="L1486" s="258"/>
      <c r="M1486" s="258"/>
      <c r="N1486" s="258"/>
      <c r="O1486" s="258"/>
    </row>
    <row r="1487" spans="2:15" s="103" customFormat="1" x14ac:dyDescent="0.35">
      <c r="B1487" s="258"/>
      <c r="C1487" s="258"/>
      <c r="D1487" s="258"/>
      <c r="E1487" s="258"/>
      <c r="F1487" s="258"/>
      <c r="G1487" s="258"/>
      <c r="H1487" s="258"/>
      <c r="I1487" s="258"/>
      <c r="J1487" s="258"/>
      <c r="K1487" s="258"/>
      <c r="L1487" s="258"/>
      <c r="M1487" s="258"/>
      <c r="N1487" s="258"/>
      <c r="O1487" s="258"/>
    </row>
    <row r="1488" spans="2:15" s="103" customFormat="1" x14ac:dyDescent="0.35">
      <c r="B1488" s="258"/>
      <c r="C1488" s="258"/>
      <c r="D1488" s="258"/>
      <c r="E1488" s="258"/>
      <c r="F1488" s="258"/>
      <c r="G1488" s="258"/>
      <c r="H1488" s="258"/>
      <c r="I1488" s="258"/>
      <c r="J1488" s="258"/>
      <c r="K1488" s="258"/>
      <c r="L1488" s="258"/>
      <c r="M1488" s="258"/>
      <c r="N1488" s="258"/>
      <c r="O1488" s="258"/>
    </row>
    <row r="1489" spans="2:15" s="103" customFormat="1" x14ac:dyDescent="0.35">
      <c r="B1489" s="258"/>
      <c r="C1489" s="258"/>
      <c r="D1489" s="258"/>
      <c r="E1489" s="258"/>
      <c r="F1489" s="258"/>
      <c r="G1489" s="258"/>
      <c r="H1489" s="258"/>
      <c r="I1489" s="258"/>
      <c r="J1489" s="258"/>
      <c r="K1489" s="258"/>
      <c r="L1489" s="258"/>
      <c r="M1489" s="258"/>
      <c r="N1489" s="258"/>
      <c r="O1489" s="258"/>
    </row>
    <row r="1490" spans="2:15" s="103" customFormat="1" x14ac:dyDescent="0.35">
      <c r="B1490" s="258"/>
      <c r="C1490" s="258"/>
      <c r="D1490" s="258"/>
      <c r="E1490" s="258"/>
      <c r="F1490" s="258"/>
      <c r="G1490" s="258"/>
      <c r="H1490" s="258"/>
      <c r="I1490" s="258"/>
      <c r="J1490" s="258"/>
      <c r="K1490" s="258"/>
      <c r="L1490" s="258"/>
      <c r="M1490" s="258"/>
      <c r="N1490" s="258"/>
      <c r="O1490" s="258"/>
    </row>
    <row r="1491" spans="2:15" s="103" customFormat="1" x14ac:dyDescent="0.35">
      <c r="B1491" s="258"/>
      <c r="C1491" s="258"/>
      <c r="D1491" s="258"/>
      <c r="E1491" s="258"/>
      <c r="F1491" s="258"/>
      <c r="G1491" s="258"/>
      <c r="H1491" s="258"/>
      <c r="I1491" s="258"/>
      <c r="J1491" s="258"/>
      <c r="K1491" s="258"/>
      <c r="L1491" s="258"/>
      <c r="M1491" s="258"/>
      <c r="N1491" s="258"/>
      <c r="O1491" s="258"/>
    </row>
    <row r="1492" spans="2:15" s="103" customFormat="1" x14ac:dyDescent="0.35">
      <c r="B1492" s="258"/>
      <c r="C1492" s="258"/>
      <c r="D1492" s="258"/>
      <c r="E1492" s="258"/>
      <c r="F1492" s="258"/>
      <c r="G1492" s="258"/>
      <c r="H1492" s="258"/>
      <c r="I1492" s="258"/>
      <c r="J1492" s="258"/>
      <c r="K1492" s="258"/>
      <c r="L1492" s="258"/>
      <c r="M1492" s="258"/>
      <c r="N1492" s="258"/>
      <c r="O1492" s="258"/>
    </row>
    <row r="1493" spans="2:15" s="103" customFormat="1" x14ac:dyDescent="0.35">
      <c r="B1493" s="258"/>
      <c r="C1493" s="258"/>
      <c r="D1493" s="258"/>
      <c r="E1493" s="258"/>
      <c r="F1493" s="258"/>
      <c r="G1493" s="258"/>
      <c r="H1493" s="258"/>
      <c r="I1493" s="258"/>
      <c r="J1493" s="258"/>
      <c r="K1493" s="258"/>
      <c r="L1493" s="258"/>
      <c r="M1493" s="258"/>
      <c r="N1493" s="258"/>
      <c r="O1493" s="258"/>
    </row>
    <row r="1494" spans="2:15" s="103" customFormat="1" x14ac:dyDescent="0.35">
      <c r="B1494" s="258"/>
      <c r="C1494" s="258"/>
      <c r="D1494" s="258"/>
      <c r="E1494" s="258"/>
      <c r="F1494" s="258"/>
      <c r="G1494" s="258"/>
      <c r="H1494" s="258"/>
      <c r="I1494" s="258"/>
      <c r="J1494" s="258"/>
      <c r="K1494" s="258"/>
      <c r="L1494" s="258"/>
      <c r="M1494" s="258"/>
      <c r="N1494" s="258"/>
      <c r="O1494" s="258"/>
    </row>
    <row r="1495" spans="2:15" s="103" customFormat="1" x14ac:dyDescent="0.35">
      <c r="B1495" s="258"/>
      <c r="C1495" s="258"/>
      <c r="D1495" s="258"/>
      <c r="E1495" s="258"/>
      <c r="F1495" s="258"/>
      <c r="G1495" s="258"/>
      <c r="H1495" s="258"/>
      <c r="I1495" s="258"/>
      <c r="J1495" s="258"/>
      <c r="K1495" s="258"/>
      <c r="L1495" s="258"/>
      <c r="M1495" s="258"/>
      <c r="N1495" s="258"/>
      <c r="O1495" s="258"/>
    </row>
    <row r="1496" spans="2:15" s="103" customFormat="1" x14ac:dyDescent="0.35">
      <c r="B1496" s="258"/>
      <c r="C1496" s="258"/>
      <c r="D1496" s="258"/>
      <c r="E1496" s="258"/>
      <c r="F1496" s="258"/>
      <c r="G1496" s="258"/>
      <c r="H1496" s="258"/>
      <c r="I1496" s="258"/>
      <c r="J1496" s="258"/>
      <c r="K1496" s="258"/>
      <c r="L1496" s="258"/>
      <c r="M1496" s="258"/>
      <c r="N1496" s="258"/>
      <c r="O1496" s="258"/>
    </row>
    <row r="1497" spans="2:15" s="103" customFormat="1" x14ac:dyDescent="0.35">
      <c r="B1497" s="258"/>
      <c r="C1497" s="258"/>
      <c r="D1497" s="258"/>
      <c r="E1497" s="258"/>
      <c r="F1497" s="258"/>
      <c r="G1497" s="258"/>
      <c r="H1497" s="258"/>
      <c r="I1497" s="258"/>
      <c r="J1497" s="258"/>
      <c r="K1497" s="258"/>
      <c r="L1497" s="258"/>
      <c r="M1497" s="258"/>
      <c r="N1497" s="258"/>
      <c r="O1497" s="258"/>
    </row>
    <row r="1498" spans="2:15" s="103" customFormat="1" x14ac:dyDescent="0.35">
      <c r="B1498" s="258"/>
      <c r="C1498" s="258"/>
      <c r="D1498" s="258"/>
      <c r="E1498" s="258"/>
      <c r="F1498" s="258"/>
      <c r="G1498" s="258"/>
      <c r="H1498" s="258"/>
      <c r="I1498" s="258"/>
      <c r="J1498" s="258"/>
      <c r="K1498" s="258"/>
      <c r="L1498" s="258"/>
      <c r="M1498" s="258"/>
      <c r="N1498" s="258"/>
      <c r="O1498" s="258"/>
    </row>
    <row r="1499" spans="2:15" s="103" customFormat="1" x14ac:dyDescent="0.35">
      <c r="B1499" s="258"/>
      <c r="C1499" s="258"/>
      <c r="D1499" s="258"/>
      <c r="E1499" s="258"/>
      <c r="F1499" s="258"/>
      <c r="G1499" s="258"/>
      <c r="H1499" s="258"/>
      <c r="I1499" s="258"/>
      <c r="J1499" s="258"/>
      <c r="K1499" s="258"/>
      <c r="L1499" s="258"/>
      <c r="M1499" s="258"/>
      <c r="N1499" s="258"/>
      <c r="O1499" s="258"/>
    </row>
    <row r="1500" spans="2:15" s="103" customFormat="1" x14ac:dyDescent="0.35">
      <c r="B1500" s="258"/>
      <c r="C1500" s="258"/>
      <c r="D1500" s="258"/>
      <c r="E1500" s="258"/>
      <c r="F1500" s="258"/>
      <c r="G1500" s="258"/>
      <c r="H1500" s="258"/>
      <c r="I1500" s="258"/>
      <c r="J1500" s="258"/>
      <c r="K1500" s="258"/>
      <c r="L1500" s="258"/>
      <c r="M1500" s="258"/>
      <c r="N1500" s="258"/>
      <c r="O1500" s="258"/>
    </row>
    <row r="1501" spans="2:15" s="103" customFormat="1" x14ac:dyDescent="0.35">
      <c r="B1501" s="258"/>
      <c r="C1501" s="258"/>
      <c r="D1501" s="258"/>
      <c r="E1501" s="258"/>
      <c r="F1501" s="258"/>
      <c r="G1501" s="258"/>
      <c r="H1501" s="258"/>
      <c r="I1501" s="258"/>
      <c r="J1501" s="258"/>
      <c r="K1501" s="258"/>
      <c r="L1501" s="258"/>
      <c r="M1501" s="258"/>
      <c r="N1501" s="258"/>
      <c r="O1501" s="258"/>
    </row>
    <row r="1502" spans="2:15" s="103" customFormat="1" x14ac:dyDescent="0.35">
      <c r="B1502" s="258"/>
      <c r="C1502" s="258"/>
      <c r="D1502" s="258"/>
      <c r="E1502" s="258"/>
      <c r="F1502" s="258"/>
      <c r="G1502" s="258"/>
      <c r="H1502" s="258"/>
      <c r="I1502" s="258"/>
      <c r="J1502" s="258"/>
      <c r="K1502" s="258"/>
      <c r="L1502" s="258"/>
      <c r="M1502" s="258"/>
      <c r="N1502" s="258"/>
      <c r="O1502" s="258"/>
    </row>
    <row r="1503" spans="2:15" s="103" customFormat="1" x14ac:dyDescent="0.35">
      <c r="B1503" s="258"/>
      <c r="C1503" s="258"/>
      <c r="D1503" s="258"/>
      <c r="E1503" s="258"/>
      <c r="F1503" s="258"/>
      <c r="G1503" s="258"/>
      <c r="H1503" s="258"/>
      <c r="I1503" s="258"/>
      <c r="J1503" s="258"/>
      <c r="K1503" s="258"/>
      <c r="L1503" s="258"/>
      <c r="M1503" s="258"/>
      <c r="N1503" s="258"/>
      <c r="O1503" s="258"/>
    </row>
    <row r="1504" spans="2:15" s="103" customFormat="1" x14ac:dyDescent="0.35">
      <c r="B1504" s="258"/>
      <c r="C1504" s="258"/>
      <c r="D1504" s="258"/>
      <c r="E1504" s="258"/>
      <c r="F1504" s="258"/>
      <c r="G1504" s="258"/>
      <c r="H1504" s="258"/>
      <c r="I1504" s="258"/>
      <c r="J1504" s="258"/>
      <c r="K1504" s="258"/>
      <c r="L1504" s="258"/>
      <c r="M1504" s="258"/>
      <c r="N1504" s="258"/>
      <c r="O1504" s="258"/>
    </row>
    <row r="1505" spans="2:15" s="103" customFormat="1" x14ac:dyDescent="0.35">
      <c r="B1505" s="258"/>
      <c r="C1505" s="258"/>
      <c r="D1505" s="258"/>
      <c r="E1505" s="258"/>
      <c r="F1505" s="258"/>
      <c r="G1505" s="258"/>
      <c r="H1505" s="258"/>
      <c r="I1505" s="258"/>
      <c r="J1505" s="258"/>
      <c r="K1505" s="258"/>
      <c r="L1505" s="258"/>
      <c r="M1505" s="258"/>
      <c r="N1505" s="258"/>
      <c r="O1505" s="258"/>
    </row>
    <row r="1506" spans="2:15" s="103" customFormat="1" x14ac:dyDescent="0.35">
      <c r="B1506" s="258"/>
      <c r="C1506" s="258"/>
      <c r="D1506" s="258"/>
      <c r="E1506" s="258"/>
      <c r="F1506" s="258"/>
      <c r="G1506" s="258"/>
      <c r="H1506" s="258"/>
      <c r="I1506" s="258"/>
      <c r="J1506" s="258"/>
      <c r="K1506" s="258"/>
      <c r="L1506" s="258"/>
      <c r="M1506" s="258"/>
      <c r="N1506" s="258"/>
      <c r="O1506" s="258"/>
    </row>
    <row r="1507" spans="2:15" s="103" customFormat="1" x14ac:dyDescent="0.35">
      <c r="B1507" s="258"/>
      <c r="C1507" s="258"/>
      <c r="D1507" s="258"/>
      <c r="E1507" s="258"/>
      <c r="F1507" s="258"/>
      <c r="G1507" s="258"/>
      <c r="H1507" s="258"/>
      <c r="I1507" s="258"/>
      <c r="J1507" s="258"/>
      <c r="K1507" s="258"/>
      <c r="L1507" s="258"/>
      <c r="M1507" s="258"/>
      <c r="N1507" s="258"/>
      <c r="O1507" s="258"/>
    </row>
    <row r="1508" spans="2:15" s="103" customFormat="1" x14ac:dyDescent="0.35">
      <c r="B1508" s="258"/>
      <c r="C1508" s="258"/>
      <c r="D1508" s="258"/>
      <c r="E1508" s="258"/>
      <c r="F1508" s="258"/>
      <c r="G1508" s="258"/>
      <c r="H1508" s="258"/>
      <c r="I1508" s="258"/>
      <c r="J1508" s="258"/>
      <c r="K1508" s="258"/>
      <c r="L1508" s="258"/>
      <c r="M1508" s="258"/>
      <c r="N1508" s="258"/>
      <c r="O1508" s="258"/>
    </row>
    <row r="1509" spans="2:15" s="103" customFormat="1" x14ac:dyDescent="0.35">
      <c r="B1509" s="258"/>
      <c r="C1509" s="258"/>
      <c r="D1509" s="258"/>
      <c r="E1509" s="258"/>
      <c r="F1509" s="258"/>
      <c r="G1509" s="258"/>
      <c r="H1509" s="258"/>
      <c r="I1509" s="258"/>
      <c r="J1509" s="258"/>
      <c r="K1509" s="258"/>
      <c r="L1509" s="258"/>
      <c r="M1509" s="258"/>
      <c r="N1509" s="258"/>
      <c r="O1509" s="258"/>
    </row>
    <row r="1510" spans="2:15" s="103" customFormat="1" x14ac:dyDescent="0.35">
      <c r="B1510" s="258"/>
      <c r="C1510" s="258"/>
      <c r="D1510" s="258"/>
      <c r="E1510" s="258"/>
      <c r="F1510" s="258"/>
      <c r="G1510" s="258"/>
      <c r="H1510" s="258"/>
      <c r="I1510" s="258"/>
      <c r="J1510" s="258"/>
      <c r="K1510" s="258"/>
      <c r="L1510" s="258"/>
      <c r="M1510" s="258"/>
      <c r="N1510" s="258"/>
      <c r="O1510" s="258"/>
    </row>
    <row r="1511" spans="2:15" s="103" customFormat="1" x14ac:dyDescent="0.35">
      <c r="B1511" s="258"/>
      <c r="C1511" s="258"/>
      <c r="D1511" s="258"/>
      <c r="E1511" s="258"/>
      <c r="F1511" s="258"/>
      <c r="G1511" s="258"/>
      <c r="H1511" s="258"/>
      <c r="I1511" s="258"/>
      <c r="J1511" s="258"/>
      <c r="K1511" s="258"/>
      <c r="L1511" s="258"/>
      <c r="M1511" s="258"/>
      <c r="N1511" s="258"/>
      <c r="O1511" s="258"/>
    </row>
    <row r="1512" spans="2:15" s="103" customFormat="1" x14ac:dyDescent="0.35">
      <c r="B1512" s="258"/>
      <c r="C1512" s="258"/>
      <c r="D1512" s="258"/>
      <c r="E1512" s="258"/>
      <c r="F1512" s="258"/>
      <c r="G1512" s="258"/>
      <c r="H1512" s="258"/>
      <c r="I1512" s="258"/>
      <c r="J1512" s="258"/>
      <c r="K1512" s="258"/>
      <c r="L1512" s="258"/>
      <c r="M1512" s="258"/>
      <c r="N1512" s="258"/>
      <c r="O1512" s="258"/>
    </row>
    <row r="1513" spans="2:15" s="103" customFormat="1" x14ac:dyDescent="0.35">
      <c r="B1513" s="258"/>
      <c r="C1513" s="258"/>
      <c r="D1513" s="258"/>
      <c r="E1513" s="258"/>
      <c r="F1513" s="258"/>
      <c r="G1513" s="258"/>
      <c r="H1513" s="258"/>
      <c r="I1513" s="258"/>
      <c r="J1513" s="258"/>
      <c r="K1513" s="258"/>
      <c r="L1513" s="258"/>
      <c r="M1513" s="258"/>
      <c r="N1513" s="258"/>
      <c r="O1513" s="258"/>
    </row>
    <row r="1514" spans="2:15" s="103" customFormat="1" x14ac:dyDescent="0.35">
      <c r="B1514" s="258"/>
      <c r="C1514" s="258"/>
      <c r="D1514" s="258"/>
      <c r="E1514" s="258"/>
      <c r="F1514" s="258"/>
      <c r="G1514" s="258"/>
      <c r="H1514" s="258"/>
      <c r="I1514" s="258"/>
      <c r="J1514" s="258"/>
      <c r="K1514" s="258"/>
      <c r="L1514" s="258"/>
      <c r="M1514" s="258"/>
      <c r="N1514" s="258"/>
      <c r="O1514" s="258"/>
    </row>
    <row r="1515" spans="2:15" s="103" customFormat="1" x14ac:dyDescent="0.35">
      <c r="B1515" s="258"/>
      <c r="C1515" s="258"/>
      <c r="D1515" s="258"/>
      <c r="E1515" s="258"/>
      <c r="F1515" s="258"/>
      <c r="G1515" s="258"/>
      <c r="H1515" s="258"/>
      <c r="I1515" s="258"/>
      <c r="J1515" s="258"/>
      <c r="K1515" s="258"/>
      <c r="L1515" s="258"/>
      <c r="M1515" s="258"/>
      <c r="N1515" s="258"/>
      <c r="O1515" s="258"/>
    </row>
    <row r="1516" spans="2:15" s="103" customFormat="1" x14ac:dyDescent="0.35">
      <c r="B1516" s="258"/>
      <c r="C1516" s="258"/>
      <c r="D1516" s="258"/>
      <c r="E1516" s="258"/>
      <c r="F1516" s="258"/>
      <c r="G1516" s="258"/>
      <c r="H1516" s="258"/>
      <c r="I1516" s="258"/>
      <c r="J1516" s="258"/>
      <c r="K1516" s="258"/>
      <c r="L1516" s="258"/>
      <c r="M1516" s="258"/>
      <c r="N1516" s="258"/>
      <c r="O1516" s="258"/>
    </row>
    <row r="1517" spans="2:15" s="103" customFormat="1" x14ac:dyDescent="0.35">
      <c r="B1517" s="258"/>
      <c r="C1517" s="258"/>
      <c r="D1517" s="258"/>
      <c r="E1517" s="258"/>
      <c r="F1517" s="258"/>
      <c r="G1517" s="258"/>
      <c r="H1517" s="258"/>
      <c r="I1517" s="258"/>
      <c r="J1517" s="258"/>
      <c r="K1517" s="258"/>
      <c r="L1517" s="258"/>
      <c r="M1517" s="258"/>
      <c r="N1517" s="258"/>
      <c r="O1517" s="258"/>
    </row>
    <row r="1518" spans="2:15" s="103" customFormat="1" x14ac:dyDescent="0.35">
      <c r="B1518" s="258"/>
      <c r="C1518" s="258"/>
      <c r="D1518" s="258"/>
      <c r="E1518" s="258"/>
      <c r="F1518" s="258"/>
      <c r="G1518" s="258"/>
      <c r="H1518" s="258"/>
      <c r="I1518" s="258"/>
      <c r="J1518" s="258"/>
      <c r="K1518" s="258"/>
      <c r="L1518" s="258"/>
      <c r="M1518" s="258"/>
      <c r="N1518" s="258"/>
      <c r="O1518" s="258"/>
    </row>
    <row r="1519" spans="2:15" s="103" customFormat="1" x14ac:dyDescent="0.35">
      <c r="B1519" s="258"/>
      <c r="C1519" s="258"/>
      <c r="D1519" s="258"/>
      <c r="E1519" s="258"/>
      <c r="F1519" s="258"/>
      <c r="G1519" s="258"/>
      <c r="H1519" s="258"/>
      <c r="I1519" s="258"/>
      <c r="J1519" s="258"/>
      <c r="K1519" s="258"/>
      <c r="L1519" s="258"/>
      <c r="M1519" s="258"/>
      <c r="N1519" s="258"/>
      <c r="O1519" s="258"/>
    </row>
    <row r="1520" spans="2:15" s="103" customFormat="1" x14ac:dyDescent="0.35">
      <c r="B1520" s="258"/>
      <c r="C1520" s="258"/>
      <c r="D1520" s="258"/>
      <c r="E1520" s="258"/>
      <c r="F1520" s="258"/>
      <c r="G1520" s="258"/>
      <c r="H1520" s="258"/>
      <c r="I1520" s="258"/>
      <c r="J1520" s="258"/>
      <c r="K1520" s="258"/>
      <c r="L1520" s="258"/>
      <c r="M1520" s="258"/>
      <c r="N1520" s="258"/>
      <c r="O1520" s="258"/>
    </row>
    <row r="1521" spans="2:15" s="103" customFormat="1" x14ac:dyDescent="0.35">
      <c r="B1521" s="258"/>
      <c r="C1521" s="258"/>
      <c r="D1521" s="258"/>
      <c r="E1521" s="258"/>
      <c r="F1521" s="258"/>
      <c r="G1521" s="258"/>
      <c r="H1521" s="258"/>
      <c r="I1521" s="258"/>
      <c r="J1521" s="258"/>
      <c r="K1521" s="258"/>
      <c r="L1521" s="258"/>
      <c r="M1521" s="258"/>
      <c r="N1521" s="258"/>
      <c r="O1521" s="258"/>
    </row>
    <row r="1522" spans="2:15" s="103" customFormat="1" x14ac:dyDescent="0.35">
      <c r="B1522" s="258"/>
      <c r="C1522" s="258"/>
      <c r="D1522" s="258"/>
      <c r="E1522" s="258"/>
      <c r="F1522" s="258"/>
      <c r="G1522" s="258"/>
      <c r="H1522" s="258"/>
      <c r="I1522" s="258"/>
      <c r="J1522" s="258"/>
      <c r="K1522" s="258"/>
      <c r="L1522" s="258"/>
      <c r="M1522" s="258"/>
      <c r="N1522" s="258"/>
      <c r="O1522" s="258"/>
    </row>
    <row r="1523" spans="2:15" s="103" customFormat="1" x14ac:dyDescent="0.35">
      <c r="B1523" s="258"/>
      <c r="C1523" s="258"/>
      <c r="D1523" s="258"/>
      <c r="E1523" s="258"/>
      <c r="F1523" s="258"/>
      <c r="G1523" s="258"/>
      <c r="H1523" s="258"/>
      <c r="I1523" s="258"/>
      <c r="J1523" s="258"/>
      <c r="K1523" s="258"/>
      <c r="L1523" s="258"/>
      <c r="M1523" s="258"/>
      <c r="N1523" s="258"/>
      <c r="O1523" s="258"/>
    </row>
    <row r="1524" spans="2:15" s="103" customFormat="1" x14ac:dyDescent="0.35">
      <c r="B1524" s="258"/>
      <c r="C1524" s="258"/>
      <c r="D1524" s="258"/>
      <c r="E1524" s="258"/>
      <c r="F1524" s="258"/>
      <c r="G1524" s="258"/>
      <c r="H1524" s="258"/>
      <c r="I1524" s="258"/>
      <c r="J1524" s="258"/>
      <c r="K1524" s="258"/>
      <c r="L1524" s="258"/>
      <c r="M1524" s="258"/>
      <c r="N1524" s="258"/>
      <c r="O1524" s="258"/>
    </row>
    <row r="1525" spans="2:15" s="103" customFormat="1" x14ac:dyDescent="0.35">
      <c r="B1525" s="258"/>
      <c r="C1525" s="258"/>
      <c r="D1525" s="258"/>
      <c r="E1525" s="258"/>
      <c r="F1525" s="258"/>
      <c r="G1525" s="258"/>
      <c r="H1525" s="258"/>
      <c r="I1525" s="258"/>
      <c r="J1525" s="258"/>
      <c r="K1525" s="258"/>
      <c r="L1525" s="258"/>
      <c r="M1525" s="258"/>
      <c r="N1525" s="258"/>
      <c r="O1525" s="258"/>
    </row>
    <row r="1526" spans="2:15" s="103" customFormat="1" x14ac:dyDescent="0.35">
      <c r="B1526" s="258"/>
      <c r="C1526" s="258"/>
      <c r="D1526" s="258"/>
      <c r="E1526" s="258"/>
      <c r="F1526" s="258"/>
      <c r="G1526" s="258"/>
      <c r="H1526" s="258"/>
      <c r="I1526" s="258"/>
      <c r="J1526" s="258"/>
      <c r="K1526" s="258"/>
      <c r="L1526" s="258"/>
      <c r="M1526" s="258"/>
      <c r="N1526" s="258"/>
      <c r="O1526" s="258"/>
    </row>
    <row r="1527" spans="2:15" s="103" customFormat="1" x14ac:dyDescent="0.35">
      <c r="B1527" s="258"/>
      <c r="C1527" s="258"/>
      <c r="D1527" s="258"/>
      <c r="E1527" s="258"/>
      <c r="F1527" s="258"/>
      <c r="G1527" s="258"/>
      <c r="H1527" s="258"/>
      <c r="I1527" s="258"/>
      <c r="J1527" s="258"/>
      <c r="K1527" s="258"/>
      <c r="L1527" s="258"/>
      <c r="M1527" s="258"/>
      <c r="N1527" s="258"/>
      <c r="O1527" s="258"/>
    </row>
    <row r="1528" spans="2:15" s="103" customFormat="1" x14ac:dyDescent="0.35">
      <c r="B1528" s="258"/>
      <c r="C1528" s="258"/>
      <c r="D1528" s="258"/>
      <c r="E1528" s="258"/>
      <c r="F1528" s="258"/>
      <c r="G1528" s="258"/>
      <c r="H1528" s="258"/>
      <c r="I1528" s="258"/>
      <c r="J1528" s="258"/>
      <c r="K1528" s="258"/>
      <c r="L1528" s="258"/>
      <c r="M1528" s="258"/>
      <c r="N1528" s="258"/>
      <c r="O1528" s="258"/>
    </row>
    <row r="1529" spans="2:15" s="103" customFormat="1" x14ac:dyDescent="0.35">
      <c r="B1529" s="258"/>
      <c r="C1529" s="258"/>
      <c r="D1529" s="258"/>
      <c r="E1529" s="258"/>
      <c r="F1529" s="258"/>
      <c r="G1529" s="258"/>
      <c r="H1529" s="258"/>
      <c r="I1529" s="258"/>
      <c r="J1529" s="258"/>
      <c r="K1529" s="258"/>
      <c r="L1529" s="258"/>
      <c r="M1529" s="258"/>
      <c r="N1529" s="258"/>
      <c r="O1529" s="258"/>
    </row>
    <row r="1530" spans="2:15" s="103" customFormat="1" x14ac:dyDescent="0.35">
      <c r="B1530" s="258"/>
      <c r="C1530" s="258"/>
      <c r="D1530" s="258"/>
      <c r="E1530" s="258"/>
      <c r="F1530" s="258"/>
      <c r="G1530" s="258"/>
      <c r="H1530" s="258"/>
      <c r="I1530" s="258"/>
      <c r="J1530" s="258"/>
      <c r="K1530" s="258"/>
      <c r="L1530" s="258"/>
      <c r="M1530" s="258"/>
      <c r="N1530" s="258"/>
      <c r="O1530" s="258"/>
    </row>
    <row r="1531" spans="2:15" s="103" customFormat="1" x14ac:dyDescent="0.35">
      <c r="B1531" s="258"/>
      <c r="C1531" s="258"/>
      <c r="D1531" s="258"/>
      <c r="E1531" s="258"/>
      <c r="F1531" s="258"/>
      <c r="G1531" s="258"/>
      <c r="H1531" s="258"/>
      <c r="I1531" s="258"/>
      <c r="J1531" s="258"/>
      <c r="K1531" s="258"/>
      <c r="L1531" s="258"/>
      <c r="M1531" s="258"/>
      <c r="N1531" s="258"/>
      <c r="O1531" s="258"/>
    </row>
    <row r="1532" spans="2:15" s="103" customFormat="1" x14ac:dyDescent="0.35">
      <c r="B1532" s="258"/>
      <c r="C1532" s="258"/>
      <c r="D1532" s="258"/>
      <c r="E1532" s="258"/>
      <c r="F1532" s="258"/>
      <c r="G1532" s="258"/>
      <c r="H1532" s="258"/>
      <c r="I1532" s="258"/>
      <c r="J1532" s="258"/>
      <c r="K1532" s="258"/>
      <c r="L1532" s="258"/>
      <c r="M1532" s="258"/>
      <c r="N1532" s="258"/>
      <c r="O1532" s="258"/>
    </row>
    <row r="1533" spans="2:15" s="103" customFormat="1" x14ac:dyDescent="0.35">
      <c r="B1533" s="258"/>
      <c r="C1533" s="258"/>
      <c r="D1533" s="258"/>
      <c r="E1533" s="258"/>
      <c r="F1533" s="258"/>
      <c r="G1533" s="258"/>
      <c r="H1533" s="258"/>
      <c r="I1533" s="258"/>
      <c r="J1533" s="258"/>
      <c r="K1533" s="258"/>
      <c r="L1533" s="258"/>
      <c r="M1533" s="258"/>
      <c r="N1533" s="258"/>
      <c r="O1533" s="258"/>
    </row>
    <row r="1534" spans="2:15" s="103" customFormat="1" x14ac:dyDescent="0.35">
      <c r="B1534" s="258"/>
      <c r="C1534" s="258"/>
      <c r="D1534" s="258"/>
      <c r="E1534" s="258"/>
      <c r="F1534" s="258"/>
      <c r="G1534" s="258"/>
      <c r="H1534" s="258"/>
      <c r="I1534" s="258"/>
      <c r="J1534" s="258"/>
      <c r="K1534" s="258"/>
      <c r="L1534" s="258"/>
      <c r="M1534" s="258"/>
      <c r="N1534" s="258"/>
      <c r="O1534" s="258"/>
    </row>
    <row r="1535" spans="2:15" s="103" customFormat="1" x14ac:dyDescent="0.35">
      <c r="B1535" s="258"/>
      <c r="C1535" s="258"/>
      <c r="D1535" s="258"/>
      <c r="E1535" s="258"/>
      <c r="F1535" s="258"/>
      <c r="G1535" s="258"/>
      <c r="H1535" s="258"/>
      <c r="I1535" s="258"/>
      <c r="J1535" s="258"/>
      <c r="K1535" s="258"/>
      <c r="L1535" s="258"/>
      <c r="M1535" s="258"/>
      <c r="N1535" s="258"/>
      <c r="O1535" s="258"/>
    </row>
    <row r="1536" spans="2:15" s="103" customFormat="1" x14ac:dyDescent="0.35">
      <c r="B1536" s="258"/>
      <c r="C1536" s="258"/>
      <c r="D1536" s="258"/>
      <c r="E1536" s="258"/>
      <c r="F1536" s="258"/>
      <c r="G1536" s="258"/>
      <c r="H1536" s="258"/>
      <c r="I1536" s="258"/>
      <c r="J1536" s="258"/>
      <c r="K1536" s="258"/>
      <c r="L1536" s="258"/>
      <c r="M1536" s="258"/>
      <c r="N1536" s="258"/>
      <c r="O1536" s="258"/>
    </row>
    <row r="1537" spans="2:15" s="103" customFormat="1" x14ac:dyDescent="0.35">
      <c r="B1537" s="258"/>
      <c r="C1537" s="258"/>
      <c r="D1537" s="258"/>
      <c r="E1537" s="258"/>
      <c r="F1537" s="258"/>
      <c r="G1537" s="258"/>
      <c r="H1537" s="258"/>
      <c r="I1537" s="258"/>
      <c r="J1537" s="258"/>
      <c r="K1537" s="258"/>
      <c r="L1537" s="258"/>
      <c r="M1537" s="258"/>
      <c r="N1537" s="258"/>
      <c r="O1537" s="258"/>
    </row>
    <row r="1538" spans="2:15" s="103" customFormat="1" x14ac:dyDescent="0.35">
      <c r="B1538" s="258"/>
      <c r="C1538" s="258"/>
      <c r="D1538" s="258"/>
      <c r="E1538" s="258"/>
      <c r="F1538" s="258"/>
      <c r="G1538" s="258"/>
      <c r="H1538" s="258"/>
      <c r="I1538" s="258"/>
      <c r="J1538" s="258"/>
      <c r="K1538" s="258"/>
      <c r="L1538" s="258"/>
      <c r="M1538" s="258"/>
      <c r="N1538" s="258"/>
      <c r="O1538" s="258"/>
    </row>
    <row r="1539" spans="2:15" s="103" customFormat="1" x14ac:dyDescent="0.35">
      <c r="B1539" s="258"/>
      <c r="C1539" s="258"/>
      <c r="D1539" s="258"/>
      <c r="E1539" s="258"/>
      <c r="F1539" s="258"/>
      <c r="G1539" s="258"/>
      <c r="H1539" s="258"/>
      <c r="I1539" s="258"/>
      <c r="J1539" s="258"/>
      <c r="K1539" s="258"/>
      <c r="L1539" s="258"/>
      <c r="M1539" s="258"/>
      <c r="N1539" s="258"/>
      <c r="O1539" s="258"/>
    </row>
    <row r="1540" spans="2:15" s="103" customFormat="1" x14ac:dyDescent="0.35">
      <c r="B1540" s="258"/>
      <c r="C1540" s="258"/>
      <c r="D1540" s="258"/>
      <c r="E1540" s="258"/>
      <c r="F1540" s="258"/>
      <c r="G1540" s="258"/>
      <c r="H1540" s="258"/>
      <c r="I1540" s="258"/>
      <c r="J1540" s="258"/>
      <c r="K1540" s="258"/>
      <c r="L1540" s="258"/>
      <c r="M1540" s="258"/>
      <c r="N1540" s="258"/>
      <c r="O1540" s="258"/>
    </row>
    <row r="1541" spans="2:15" s="103" customFormat="1" x14ac:dyDescent="0.35">
      <c r="B1541" s="258"/>
      <c r="C1541" s="258"/>
      <c r="D1541" s="258"/>
      <c r="E1541" s="258"/>
      <c r="F1541" s="258"/>
      <c r="G1541" s="258"/>
      <c r="H1541" s="258"/>
      <c r="I1541" s="258"/>
      <c r="J1541" s="258"/>
      <c r="K1541" s="258"/>
      <c r="L1541" s="258"/>
      <c r="M1541" s="258"/>
      <c r="N1541" s="258"/>
      <c r="O1541" s="258"/>
    </row>
    <row r="1542" spans="2:15" s="103" customFormat="1" x14ac:dyDescent="0.35">
      <c r="B1542" s="258"/>
      <c r="C1542" s="258"/>
      <c r="D1542" s="258"/>
      <c r="E1542" s="258"/>
      <c r="F1542" s="258"/>
      <c r="G1542" s="258"/>
      <c r="H1542" s="258"/>
      <c r="I1542" s="258"/>
      <c r="J1542" s="258"/>
      <c r="K1542" s="258"/>
      <c r="L1542" s="258"/>
      <c r="M1542" s="258"/>
      <c r="N1542" s="258"/>
      <c r="O1542" s="258"/>
    </row>
    <row r="1543" spans="2:15" s="103" customFormat="1" x14ac:dyDescent="0.35">
      <c r="B1543" s="258"/>
      <c r="C1543" s="258"/>
      <c r="D1543" s="258"/>
      <c r="E1543" s="258"/>
      <c r="F1543" s="258"/>
      <c r="G1543" s="258"/>
      <c r="H1543" s="258"/>
      <c r="I1543" s="258"/>
      <c r="J1543" s="258"/>
      <c r="K1543" s="258"/>
      <c r="L1543" s="258"/>
      <c r="M1543" s="258"/>
      <c r="N1543" s="258"/>
      <c r="O1543" s="258"/>
    </row>
    <row r="1544" spans="2:15" s="103" customFormat="1" x14ac:dyDescent="0.35">
      <c r="B1544" s="258"/>
      <c r="C1544" s="258"/>
      <c r="D1544" s="258"/>
      <c r="E1544" s="258"/>
      <c r="F1544" s="258"/>
      <c r="G1544" s="258"/>
      <c r="H1544" s="258"/>
      <c r="I1544" s="258"/>
      <c r="J1544" s="258"/>
      <c r="K1544" s="258"/>
      <c r="L1544" s="258"/>
      <c r="M1544" s="258"/>
      <c r="N1544" s="258"/>
      <c r="O1544" s="258"/>
    </row>
    <row r="1545" spans="2:15" s="103" customFormat="1" x14ac:dyDescent="0.35">
      <c r="B1545" s="258"/>
      <c r="C1545" s="258"/>
      <c r="D1545" s="258"/>
      <c r="E1545" s="258"/>
      <c r="F1545" s="258"/>
      <c r="G1545" s="258"/>
      <c r="H1545" s="258"/>
      <c r="I1545" s="258"/>
      <c r="J1545" s="258"/>
      <c r="K1545" s="258"/>
      <c r="L1545" s="258"/>
      <c r="M1545" s="258"/>
      <c r="N1545" s="258"/>
      <c r="O1545" s="258"/>
    </row>
    <row r="1546" spans="2:15" s="103" customFormat="1" x14ac:dyDescent="0.35">
      <c r="B1546" s="258"/>
      <c r="C1546" s="258"/>
      <c r="D1546" s="258"/>
      <c r="E1546" s="258"/>
      <c r="F1546" s="258"/>
      <c r="G1546" s="258"/>
      <c r="H1546" s="258"/>
      <c r="I1546" s="258"/>
      <c r="J1546" s="258"/>
      <c r="K1546" s="258"/>
      <c r="L1546" s="258"/>
      <c r="M1546" s="258"/>
      <c r="N1546" s="258"/>
      <c r="O1546" s="258"/>
    </row>
    <row r="1547" spans="2:15" s="103" customFormat="1" x14ac:dyDescent="0.35">
      <c r="B1547" s="258"/>
      <c r="C1547" s="258"/>
      <c r="D1547" s="258"/>
      <c r="E1547" s="258"/>
      <c r="F1547" s="258"/>
      <c r="G1547" s="258"/>
      <c r="H1547" s="258"/>
      <c r="I1547" s="258"/>
      <c r="J1547" s="258"/>
      <c r="K1547" s="258"/>
      <c r="L1547" s="258"/>
      <c r="M1547" s="258"/>
      <c r="N1547" s="258"/>
      <c r="O1547" s="258"/>
    </row>
    <row r="1548" spans="2:15" s="103" customFormat="1" x14ac:dyDescent="0.35">
      <c r="B1548" s="258"/>
      <c r="C1548" s="258"/>
      <c r="D1548" s="258"/>
      <c r="E1548" s="258"/>
      <c r="F1548" s="258"/>
      <c r="G1548" s="258"/>
      <c r="H1548" s="258"/>
      <c r="I1548" s="258"/>
      <c r="J1548" s="258"/>
      <c r="K1548" s="258"/>
      <c r="L1548" s="258"/>
      <c r="M1548" s="258"/>
      <c r="N1548" s="258"/>
      <c r="O1548" s="258"/>
    </row>
    <row r="1549" spans="2:15" s="103" customFormat="1" x14ac:dyDescent="0.35">
      <c r="B1549" s="258"/>
      <c r="C1549" s="258"/>
      <c r="D1549" s="258"/>
      <c r="E1549" s="258"/>
      <c r="F1549" s="258"/>
      <c r="G1549" s="258"/>
      <c r="H1549" s="258"/>
      <c r="I1549" s="258"/>
      <c r="J1549" s="258"/>
      <c r="K1549" s="258"/>
      <c r="L1549" s="258"/>
      <c r="M1549" s="258"/>
      <c r="N1549" s="258"/>
      <c r="O1549" s="258"/>
    </row>
    <row r="1550" spans="2:15" s="103" customFormat="1" x14ac:dyDescent="0.35">
      <c r="B1550" s="258"/>
      <c r="C1550" s="258"/>
      <c r="D1550" s="258"/>
      <c r="E1550" s="258"/>
      <c r="F1550" s="258"/>
      <c r="G1550" s="258"/>
      <c r="H1550" s="258"/>
      <c r="I1550" s="258"/>
      <c r="J1550" s="258"/>
      <c r="K1550" s="258"/>
      <c r="L1550" s="258"/>
      <c r="M1550" s="258"/>
      <c r="N1550" s="258"/>
      <c r="O1550" s="258"/>
    </row>
    <row r="1551" spans="2:15" s="103" customFormat="1" x14ac:dyDescent="0.35">
      <c r="B1551" s="258"/>
      <c r="C1551" s="258"/>
      <c r="D1551" s="258"/>
      <c r="E1551" s="258"/>
      <c r="F1551" s="258"/>
      <c r="G1551" s="258"/>
      <c r="H1551" s="258"/>
      <c r="I1551" s="258"/>
      <c r="J1551" s="258"/>
      <c r="K1551" s="258"/>
      <c r="L1551" s="258"/>
      <c r="M1551" s="258"/>
      <c r="N1551" s="258"/>
      <c r="O1551" s="258"/>
    </row>
    <row r="1552" spans="2:15" s="103" customFormat="1" x14ac:dyDescent="0.35">
      <c r="B1552" s="258"/>
      <c r="C1552" s="258"/>
      <c r="D1552" s="258"/>
      <c r="E1552" s="258"/>
      <c r="F1552" s="258"/>
      <c r="G1552" s="258"/>
      <c r="H1552" s="258"/>
      <c r="I1552" s="258"/>
      <c r="J1552" s="258"/>
      <c r="K1552" s="258"/>
      <c r="L1552" s="258"/>
      <c r="M1552" s="258"/>
      <c r="N1552" s="258"/>
      <c r="O1552" s="258"/>
    </row>
    <row r="1553" spans="2:15" s="103" customFormat="1" x14ac:dyDescent="0.35">
      <c r="B1553" s="258"/>
      <c r="C1553" s="258"/>
      <c r="D1553" s="258"/>
      <c r="E1553" s="258"/>
      <c r="F1553" s="258"/>
      <c r="G1553" s="258"/>
      <c r="H1553" s="258"/>
      <c r="I1553" s="258"/>
      <c r="J1553" s="258"/>
      <c r="K1553" s="258"/>
      <c r="L1553" s="258"/>
      <c r="M1553" s="258"/>
      <c r="N1553" s="258"/>
      <c r="O1553" s="258"/>
    </row>
    <row r="1554" spans="2:15" s="103" customFormat="1" x14ac:dyDescent="0.35">
      <c r="B1554" s="258"/>
      <c r="C1554" s="258"/>
      <c r="D1554" s="258"/>
      <c r="E1554" s="258"/>
      <c r="F1554" s="258"/>
      <c r="G1554" s="258"/>
      <c r="H1554" s="258"/>
      <c r="I1554" s="258"/>
      <c r="J1554" s="258"/>
      <c r="K1554" s="258"/>
      <c r="L1554" s="258"/>
      <c r="M1554" s="258"/>
      <c r="N1554" s="258"/>
      <c r="O1554" s="258"/>
    </row>
    <row r="1555" spans="2:15" s="103" customFormat="1" x14ac:dyDescent="0.35">
      <c r="B1555" s="258"/>
      <c r="C1555" s="258"/>
      <c r="D1555" s="258"/>
      <c r="E1555" s="258"/>
      <c r="F1555" s="258"/>
      <c r="G1555" s="258"/>
      <c r="H1555" s="258"/>
      <c r="I1555" s="258"/>
      <c r="J1555" s="258"/>
      <c r="K1555" s="258"/>
      <c r="L1555" s="258"/>
      <c r="M1555" s="258"/>
      <c r="N1555" s="258"/>
      <c r="O1555" s="258"/>
    </row>
    <row r="1556" spans="2:15" s="103" customFormat="1" x14ac:dyDescent="0.35">
      <c r="B1556" s="258"/>
      <c r="C1556" s="258"/>
      <c r="D1556" s="258"/>
      <c r="E1556" s="258"/>
      <c r="F1556" s="258"/>
      <c r="G1556" s="258"/>
      <c r="H1556" s="258"/>
      <c r="I1556" s="258"/>
      <c r="J1556" s="258"/>
      <c r="K1556" s="258"/>
      <c r="L1556" s="258"/>
      <c r="M1556" s="258"/>
      <c r="N1556" s="258"/>
      <c r="O1556" s="258"/>
    </row>
    <row r="1557" spans="2:15" s="103" customFormat="1" x14ac:dyDescent="0.35">
      <c r="B1557" s="258"/>
      <c r="C1557" s="258"/>
      <c r="D1557" s="258"/>
      <c r="E1557" s="258"/>
      <c r="F1557" s="258"/>
      <c r="G1557" s="258"/>
      <c r="H1557" s="258"/>
      <c r="I1557" s="258"/>
      <c r="J1557" s="258"/>
      <c r="K1557" s="258"/>
      <c r="L1557" s="258"/>
      <c r="M1557" s="258"/>
      <c r="N1557" s="258"/>
      <c r="O1557" s="258"/>
    </row>
    <row r="1558" spans="2:15" s="103" customFormat="1" x14ac:dyDescent="0.35">
      <c r="B1558" s="258"/>
      <c r="C1558" s="258"/>
      <c r="D1558" s="258"/>
      <c r="E1558" s="258"/>
      <c r="F1558" s="258"/>
      <c r="G1558" s="258"/>
      <c r="H1558" s="258"/>
      <c r="I1558" s="258"/>
      <c r="J1558" s="258"/>
      <c r="K1558" s="258"/>
      <c r="L1558" s="258"/>
      <c r="M1558" s="258"/>
      <c r="N1558" s="258"/>
      <c r="O1558" s="258"/>
    </row>
    <row r="1559" spans="2:15" s="103" customFormat="1" x14ac:dyDescent="0.35">
      <c r="B1559" s="258"/>
      <c r="C1559" s="258"/>
      <c r="D1559" s="258"/>
      <c r="E1559" s="258"/>
      <c r="F1559" s="258"/>
      <c r="G1559" s="258"/>
      <c r="H1559" s="258"/>
      <c r="I1559" s="258"/>
      <c r="J1559" s="258"/>
      <c r="K1559" s="258"/>
      <c r="L1559" s="258"/>
      <c r="M1559" s="258"/>
      <c r="N1559" s="258"/>
      <c r="O1559" s="258"/>
    </row>
    <row r="1560" spans="2:15" s="103" customFormat="1" x14ac:dyDescent="0.35">
      <c r="B1560" s="258"/>
      <c r="C1560" s="258"/>
      <c r="D1560" s="258"/>
      <c r="E1560" s="258"/>
      <c r="F1560" s="258"/>
      <c r="G1560" s="258"/>
      <c r="H1560" s="258"/>
      <c r="I1560" s="258"/>
      <c r="J1560" s="258"/>
      <c r="K1560" s="258"/>
      <c r="L1560" s="258"/>
      <c r="M1560" s="258"/>
      <c r="N1560" s="258"/>
      <c r="O1560" s="258"/>
    </row>
    <row r="1561" spans="2:15" s="103" customFormat="1" x14ac:dyDescent="0.35">
      <c r="B1561" s="258"/>
      <c r="C1561" s="258"/>
      <c r="D1561" s="258"/>
      <c r="E1561" s="258"/>
      <c r="F1561" s="258"/>
      <c r="G1561" s="258"/>
      <c r="H1561" s="258"/>
      <c r="I1561" s="258"/>
      <c r="J1561" s="258"/>
      <c r="K1561" s="258"/>
      <c r="L1561" s="258"/>
      <c r="M1561" s="258"/>
      <c r="N1561" s="258"/>
      <c r="O1561" s="258"/>
    </row>
    <row r="1562" spans="2:15" s="103" customFormat="1" x14ac:dyDescent="0.35">
      <c r="B1562" s="258"/>
      <c r="C1562" s="258"/>
      <c r="D1562" s="258"/>
      <c r="E1562" s="258"/>
      <c r="F1562" s="258"/>
      <c r="G1562" s="258"/>
      <c r="H1562" s="258"/>
      <c r="I1562" s="258"/>
      <c r="J1562" s="258"/>
      <c r="K1562" s="258"/>
      <c r="L1562" s="258"/>
      <c r="M1562" s="258"/>
      <c r="N1562" s="258"/>
      <c r="O1562" s="258"/>
    </row>
    <row r="1563" spans="2:15" s="103" customFormat="1" x14ac:dyDescent="0.35">
      <c r="B1563" s="258"/>
      <c r="C1563" s="258"/>
      <c r="D1563" s="258"/>
      <c r="E1563" s="258"/>
      <c r="F1563" s="258"/>
      <c r="G1563" s="258"/>
      <c r="H1563" s="258"/>
      <c r="I1563" s="258"/>
      <c r="J1563" s="258"/>
      <c r="K1563" s="258"/>
      <c r="L1563" s="258"/>
      <c r="M1563" s="258"/>
      <c r="N1563" s="258"/>
      <c r="O1563" s="258"/>
    </row>
    <row r="1564" spans="2:15" s="103" customFormat="1" x14ac:dyDescent="0.35">
      <c r="B1564" s="258"/>
      <c r="C1564" s="258"/>
      <c r="D1564" s="258"/>
      <c r="E1564" s="258"/>
      <c r="F1564" s="258"/>
      <c r="G1564" s="258"/>
      <c r="H1564" s="258"/>
      <c r="I1564" s="258"/>
      <c r="J1564" s="258"/>
      <c r="K1564" s="258"/>
      <c r="L1564" s="258"/>
      <c r="M1564" s="258"/>
      <c r="N1564" s="258"/>
      <c r="O1564" s="258"/>
    </row>
    <row r="1565" spans="2:15" s="103" customFormat="1" x14ac:dyDescent="0.35">
      <c r="B1565" s="258"/>
      <c r="C1565" s="258"/>
      <c r="D1565" s="258"/>
      <c r="E1565" s="258"/>
      <c r="F1565" s="258"/>
      <c r="G1565" s="258"/>
      <c r="H1565" s="258"/>
      <c r="I1565" s="258"/>
      <c r="J1565" s="258"/>
      <c r="K1565" s="258"/>
      <c r="L1565" s="258"/>
      <c r="M1565" s="258"/>
      <c r="N1565" s="258"/>
      <c r="O1565" s="258"/>
    </row>
    <row r="1566" spans="2:15" s="103" customFormat="1" x14ac:dyDescent="0.35">
      <c r="B1566" s="258"/>
      <c r="C1566" s="258"/>
      <c r="D1566" s="258"/>
      <c r="E1566" s="258"/>
      <c r="F1566" s="258"/>
      <c r="G1566" s="258"/>
      <c r="H1566" s="258"/>
      <c r="I1566" s="258"/>
      <c r="J1566" s="258"/>
      <c r="K1566" s="258"/>
      <c r="L1566" s="258"/>
      <c r="M1566" s="258"/>
      <c r="N1566" s="258"/>
      <c r="O1566" s="258"/>
    </row>
    <row r="1567" spans="2:15" s="103" customFormat="1" x14ac:dyDescent="0.35">
      <c r="B1567" s="258"/>
      <c r="C1567" s="258"/>
      <c r="D1567" s="258"/>
      <c r="E1567" s="258"/>
      <c r="F1567" s="258"/>
      <c r="G1567" s="258"/>
      <c r="H1567" s="258"/>
      <c r="I1567" s="258"/>
      <c r="J1567" s="258"/>
      <c r="K1567" s="258"/>
      <c r="L1567" s="258"/>
      <c r="M1567" s="258"/>
      <c r="N1567" s="258"/>
      <c r="O1567" s="258"/>
    </row>
    <row r="1568" spans="2:15" s="103" customFormat="1" x14ac:dyDescent="0.35">
      <c r="B1568" s="258"/>
      <c r="C1568" s="258"/>
      <c r="D1568" s="258"/>
      <c r="E1568" s="258"/>
      <c r="F1568" s="258"/>
      <c r="G1568" s="258"/>
      <c r="H1568" s="258"/>
      <c r="I1568" s="258"/>
      <c r="J1568" s="258"/>
      <c r="K1568" s="258"/>
      <c r="L1568" s="258"/>
      <c r="M1568" s="258"/>
      <c r="N1568" s="258"/>
      <c r="O1568" s="258"/>
    </row>
    <row r="1569" spans="2:15" s="103" customFormat="1" x14ac:dyDescent="0.35">
      <c r="B1569" s="258"/>
      <c r="C1569" s="258"/>
      <c r="D1569" s="258"/>
      <c r="E1569" s="258"/>
      <c r="F1569" s="258"/>
      <c r="G1569" s="258"/>
      <c r="H1569" s="258"/>
      <c r="I1569" s="258"/>
      <c r="J1569" s="258"/>
      <c r="K1569" s="258"/>
      <c r="L1569" s="258"/>
      <c r="M1569" s="258"/>
      <c r="N1569" s="258"/>
      <c r="O1569" s="258"/>
    </row>
    <row r="1570" spans="2:15" s="103" customFormat="1" x14ac:dyDescent="0.35">
      <c r="B1570" s="258"/>
      <c r="C1570" s="258"/>
      <c r="D1570" s="258"/>
      <c r="E1570" s="258"/>
      <c r="F1570" s="258"/>
      <c r="G1570" s="258"/>
      <c r="H1570" s="258"/>
      <c r="I1570" s="258"/>
      <c r="J1570" s="258"/>
      <c r="K1570" s="258"/>
      <c r="L1570" s="258"/>
      <c r="M1570" s="258"/>
      <c r="N1570" s="258"/>
      <c r="O1570" s="258"/>
    </row>
    <row r="1571" spans="2:15" s="103" customFormat="1" x14ac:dyDescent="0.35">
      <c r="B1571" s="258"/>
      <c r="C1571" s="258"/>
      <c r="D1571" s="258"/>
      <c r="E1571" s="258"/>
      <c r="F1571" s="258"/>
      <c r="G1571" s="258"/>
      <c r="H1571" s="258"/>
      <c r="I1571" s="258"/>
      <c r="J1571" s="258"/>
      <c r="K1571" s="258"/>
      <c r="L1571" s="258"/>
      <c r="M1571" s="258"/>
      <c r="N1571" s="258"/>
      <c r="O1571" s="258"/>
    </row>
    <row r="1572" spans="2:15" s="103" customFormat="1" x14ac:dyDescent="0.35">
      <c r="B1572" s="258"/>
      <c r="C1572" s="258"/>
      <c r="D1572" s="258"/>
      <c r="E1572" s="258"/>
      <c r="F1572" s="258"/>
      <c r="G1572" s="258"/>
      <c r="H1572" s="258"/>
      <c r="I1572" s="258"/>
      <c r="J1572" s="258"/>
      <c r="K1572" s="258"/>
      <c r="L1572" s="258"/>
      <c r="M1572" s="258"/>
      <c r="N1572" s="258"/>
      <c r="O1572" s="258"/>
    </row>
    <row r="1573" spans="2:15" s="103" customFormat="1" x14ac:dyDescent="0.35">
      <c r="B1573" s="258"/>
      <c r="C1573" s="258"/>
      <c r="D1573" s="258"/>
      <c r="E1573" s="258"/>
      <c r="F1573" s="258"/>
      <c r="G1573" s="258"/>
      <c r="H1573" s="258"/>
      <c r="I1573" s="258"/>
      <c r="J1573" s="258"/>
      <c r="K1573" s="258"/>
      <c r="L1573" s="258"/>
      <c r="M1573" s="258"/>
      <c r="N1573" s="258"/>
      <c r="O1573" s="258"/>
    </row>
    <row r="1574" spans="2:15" s="103" customFormat="1" x14ac:dyDescent="0.35">
      <c r="B1574" s="258"/>
      <c r="C1574" s="258"/>
      <c r="D1574" s="258"/>
      <c r="E1574" s="258"/>
      <c r="F1574" s="258"/>
      <c r="G1574" s="258"/>
      <c r="H1574" s="258"/>
      <c r="I1574" s="258"/>
      <c r="J1574" s="258"/>
      <c r="K1574" s="258"/>
      <c r="L1574" s="258"/>
      <c r="M1574" s="258"/>
      <c r="N1574" s="258"/>
      <c r="O1574" s="258"/>
    </row>
    <row r="1575" spans="2:15" s="103" customFormat="1" x14ac:dyDescent="0.35">
      <c r="B1575" s="258"/>
      <c r="C1575" s="258"/>
      <c r="D1575" s="258"/>
      <c r="E1575" s="258"/>
      <c r="F1575" s="258"/>
      <c r="G1575" s="258"/>
      <c r="H1575" s="258"/>
      <c r="I1575" s="258"/>
      <c r="J1575" s="258"/>
      <c r="K1575" s="258"/>
      <c r="L1575" s="258"/>
      <c r="M1575" s="258"/>
      <c r="N1575" s="258"/>
      <c r="O1575" s="258"/>
    </row>
    <row r="1576" spans="2:15" s="103" customFormat="1" x14ac:dyDescent="0.35">
      <c r="B1576" s="258"/>
      <c r="C1576" s="258"/>
      <c r="D1576" s="258"/>
      <c r="E1576" s="258"/>
      <c r="F1576" s="258"/>
      <c r="G1576" s="258"/>
      <c r="H1576" s="258"/>
      <c r="I1576" s="258"/>
      <c r="J1576" s="258"/>
      <c r="K1576" s="258"/>
      <c r="L1576" s="258"/>
      <c r="M1576" s="258"/>
      <c r="N1576" s="258"/>
      <c r="O1576" s="258"/>
    </row>
    <row r="1577" spans="2:15" s="103" customFormat="1" x14ac:dyDescent="0.35">
      <c r="B1577" s="258"/>
      <c r="C1577" s="258"/>
      <c r="D1577" s="258"/>
      <c r="E1577" s="258"/>
      <c r="F1577" s="258"/>
      <c r="G1577" s="258"/>
      <c r="H1577" s="258"/>
      <c r="I1577" s="258"/>
      <c r="J1577" s="258"/>
      <c r="K1577" s="258"/>
      <c r="L1577" s="258"/>
      <c r="M1577" s="258"/>
      <c r="N1577" s="258"/>
      <c r="O1577" s="258"/>
    </row>
    <row r="1578" spans="2:15" s="103" customFormat="1" x14ac:dyDescent="0.35">
      <c r="B1578" s="258"/>
      <c r="C1578" s="258"/>
      <c r="D1578" s="258"/>
      <c r="E1578" s="258"/>
      <c r="F1578" s="258"/>
      <c r="G1578" s="258"/>
      <c r="H1578" s="258"/>
      <c r="I1578" s="258"/>
      <c r="J1578" s="258"/>
      <c r="K1578" s="258"/>
      <c r="L1578" s="258"/>
      <c r="M1578" s="258"/>
      <c r="N1578" s="258"/>
      <c r="O1578" s="258"/>
    </row>
    <row r="1579" spans="2:15" s="103" customFormat="1" x14ac:dyDescent="0.35">
      <c r="B1579" s="258"/>
      <c r="C1579" s="258"/>
      <c r="D1579" s="258"/>
      <c r="E1579" s="258"/>
      <c r="F1579" s="258"/>
      <c r="G1579" s="258"/>
      <c r="H1579" s="258"/>
      <c r="I1579" s="258"/>
      <c r="J1579" s="258"/>
      <c r="K1579" s="258"/>
      <c r="L1579" s="258"/>
      <c r="M1579" s="258"/>
      <c r="N1579" s="258"/>
      <c r="O1579" s="258"/>
    </row>
    <row r="1580" spans="2:15" s="103" customFormat="1" x14ac:dyDescent="0.35">
      <c r="B1580" s="258"/>
      <c r="C1580" s="258"/>
      <c r="D1580" s="258"/>
      <c r="E1580" s="258"/>
      <c r="F1580" s="258"/>
      <c r="G1580" s="258"/>
      <c r="H1580" s="258"/>
      <c r="I1580" s="258"/>
      <c r="J1580" s="258"/>
      <c r="K1580" s="258"/>
      <c r="L1580" s="258"/>
      <c r="M1580" s="258"/>
      <c r="N1580" s="258"/>
      <c r="O1580" s="258"/>
    </row>
    <row r="1581" spans="2:15" s="103" customFormat="1" x14ac:dyDescent="0.35">
      <c r="B1581" s="258"/>
      <c r="C1581" s="258"/>
      <c r="D1581" s="258"/>
      <c r="E1581" s="258"/>
      <c r="F1581" s="258"/>
      <c r="G1581" s="258"/>
      <c r="H1581" s="258"/>
      <c r="I1581" s="258"/>
      <c r="J1581" s="258"/>
      <c r="K1581" s="258"/>
      <c r="L1581" s="258"/>
      <c r="M1581" s="258"/>
      <c r="N1581" s="258"/>
      <c r="O1581" s="258"/>
    </row>
    <row r="1582" spans="2:15" s="103" customFormat="1" x14ac:dyDescent="0.35">
      <c r="B1582" s="258"/>
      <c r="C1582" s="258"/>
      <c r="D1582" s="258"/>
      <c r="E1582" s="258"/>
      <c r="F1582" s="258"/>
      <c r="G1582" s="258"/>
      <c r="H1582" s="258"/>
      <c r="I1582" s="258"/>
      <c r="J1582" s="258"/>
      <c r="K1582" s="258"/>
      <c r="L1582" s="258"/>
      <c r="M1582" s="258"/>
      <c r="N1582" s="258"/>
      <c r="O1582" s="258"/>
    </row>
    <row r="1583" spans="2:15" s="103" customFormat="1" x14ac:dyDescent="0.35">
      <c r="B1583" s="258"/>
      <c r="C1583" s="258"/>
      <c r="D1583" s="258"/>
      <c r="E1583" s="258"/>
      <c r="F1583" s="258"/>
      <c r="G1583" s="258"/>
      <c r="H1583" s="258"/>
      <c r="I1583" s="258"/>
      <c r="J1583" s="258"/>
      <c r="K1583" s="258"/>
      <c r="L1583" s="258"/>
      <c r="M1583" s="258"/>
      <c r="N1583" s="258"/>
      <c r="O1583" s="258"/>
    </row>
    <row r="1584" spans="2:15" s="103" customFormat="1" x14ac:dyDescent="0.35">
      <c r="B1584" s="258"/>
      <c r="C1584" s="258"/>
      <c r="D1584" s="258"/>
      <c r="E1584" s="258"/>
      <c r="F1584" s="258"/>
      <c r="G1584" s="258"/>
      <c r="H1584" s="258"/>
      <c r="I1584" s="258"/>
      <c r="J1584" s="258"/>
      <c r="K1584" s="258"/>
      <c r="L1584" s="258"/>
      <c r="M1584" s="258"/>
      <c r="N1584" s="258"/>
      <c r="O1584" s="258"/>
    </row>
    <row r="1585" spans="2:15" s="103" customFormat="1" x14ac:dyDescent="0.35">
      <c r="B1585" s="258"/>
      <c r="C1585" s="258"/>
      <c r="D1585" s="258"/>
      <c r="E1585" s="258"/>
      <c r="F1585" s="258"/>
      <c r="G1585" s="258"/>
      <c r="H1585" s="258"/>
      <c r="I1585" s="258"/>
      <c r="J1585" s="258"/>
      <c r="K1585" s="258"/>
      <c r="L1585" s="258"/>
      <c r="M1585" s="258"/>
      <c r="N1585" s="258"/>
      <c r="O1585" s="258"/>
    </row>
    <row r="1586" spans="2:15" s="103" customFormat="1" x14ac:dyDescent="0.35">
      <c r="B1586" s="258"/>
      <c r="C1586" s="258"/>
      <c r="D1586" s="258"/>
      <c r="E1586" s="258"/>
      <c r="F1586" s="258"/>
      <c r="G1586" s="258"/>
      <c r="H1586" s="258"/>
      <c r="I1586" s="258"/>
      <c r="J1586" s="258"/>
      <c r="K1586" s="258"/>
      <c r="L1586" s="258"/>
      <c r="M1586" s="258"/>
      <c r="N1586" s="258"/>
      <c r="O1586" s="258"/>
    </row>
    <row r="1587" spans="2:15" s="103" customFormat="1" x14ac:dyDescent="0.35">
      <c r="B1587" s="258"/>
      <c r="C1587" s="258"/>
      <c r="D1587" s="258"/>
      <c r="E1587" s="258"/>
      <c r="F1587" s="258"/>
      <c r="G1587" s="258"/>
      <c r="H1587" s="258"/>
      <c r="I1587" s="258"/>
      <c r="J1587" s="258"/>
      <c r="K1587" s="258"/>
      <c r="L1587" s="258"/>
      <c r="M1587" s="258"/>
      <c r="N1587" s="258"/>
      <c r="O1587" s="258"/>
    </row>
    <row r="1588" spans="2:15" s="103" customFormat="1" x14ac:dyDescent="0.35">
      <c r="B1588" s="258"/>
      <c r="C1588" s="258"/>
      <c r="D1588" s="258"/>
      <c r="E1588" s="258"/>
      <c r="F1588" s="258"/>
      <c r="G1588" s="258"/>
      <c r="H1588" s="258"/>
      <c r="I1588" s="258"/>
      <c r="J1588" s="258"/>
      <c r="K1588" s="258"/>
      <c r="L1588" s="258"/>
      <c r="M1588" s="258"/>
      <c r="N1588" s="258"/>
      <c r="O1588" s="258"/>
    </row>
    <row r="1589" spans="2:15" s="103" customFormat="1" x14ac:dyDescent="0.35">
      <c r="B1589" s="258"/>
      <c r="C1589" s="258"/>
      <c r="D1589" s="258"/>
      <c r="E1589" s="258"/>
      <c r="F1589" s="258"/>
      <c r="G1589" s="258"/>
      <c r="H1589" s="258"/>
      <c r="I1589" s="258"/>
      <c r="J1589" s="258"/>
      <c r="K1589" s="258"/>
      <c r="L1589" s="258"/>
      <c r="M1589" s="258"/>
      <c r="N1589" s="258"/>
      <c r="O1589" s="258"/>
    </row>
    <row r="1590" spans="2:15" s="103" customFormat="1" x14ac:dyDescent="0.35">
      <c r="B1590" s="258"/>
      <c r="C1590" s="258"/>
      <c r="D1590" s="258"/>
      <c r="E1590" s="258"/>
      <c r="F1590" s="258"/>
      <c r="G1590" s="258"/>
      <c r="H1590" s="258"/>
      <c r="I1590" s="258"/>
      <c r="J1590" s="258"/>
      <c r="K1590" s="258"/>
      <c r="L1590" s="258"/>
      <c r="M1590" s="258"/>
      <c r="N1590" s="258"/>
      <c r="O1590" s="258"/>
    </row>
    <row r="1591" spans="2:15" s="103" customFormat="1" x14ac:dyDescent="0.35">
      <c r="B1591" s="258"/>
      <c r="C1591" s="258"/>
      <c r="D1591" s="258"/>
      <c r="E1591" s="258"/>
      <c r="F1591" s="258"/>
      <c r="G1591" s="258"/>
      <c r="H1591" s="258"/>
      <c r="I1591" s="258"/>
      <c r="J1591" s="258"/>
      <c r="K1591" s="258"/>
      <c r="L1591" s="258"/>
      <c r="M1591" s="258"/>
      <c r="N1591" s="258"/>
      <c r="O1591" s="258"/>
    </row>
    <row r="1592" spans="2:15" s="103" customFormat="1" x14ac:dyDescent="0.35">
      <c r="B1592" s="258"/>
      <c r="C1592" s="258"/>
      <c r="D1592" s="258"/>
      <c r="E1592" s="258"/>
      <c r="F1592" s="258"/>
      <c r="G1592" s="258"/>
      <c r="H1592" s="258"/>
      <c r="I1592" s="258"/>
      <c r="J1592" s="258"/>
      <c r="K1592" s="258"/>
      <c r="L1592" s="258"/>
      <c r="M1592" s="258"/>
      <c r="N1592" s="258"/>
      <c r="O1592" s="258"/>
    </row>
    <row r="1593" spans="2:15" s="103" customFormat="1" x14ac:dyDescent="0.35">
      <c r="B1593" s="258"/>
      <c r="C1593" s="258"/>
      <c r="D1593" s="258"/>
      <c r="E1593" s="258"/>
      <c r="F1593" s="258"/>
      <c r="G1593" s="258"/>
      <c r="H1593" s="258"/>
      <c r="I1593" s="258"/>
      <c r="J1593" s="258"/>
      <c r="K1593" s="258"/>
      <c r="L1593" s="258"/>
      <c r="M1593" s="258"/>
      <c r="N1593" s="258"/>
      <c r="O1593" s="258"/>
    </row>
    <row r="1594" spans="2:15" s="103" customFormat="1" x14ac:dyDescent="0.35">
      <c r="B1594" s="258"/>
      <c r="C1594" s="258"/>
      <c r="D1594" s="258"/>
      <c r="E1594" s="258"/>
      <c r="F1594" s="258"/>
      <c r="G1594" s="258"/>
      <c r="H1594" s="258"/>
      <c r="I1594" s="258"/>
      <c r="J1594" s="258"/>
      <c r="K1594" s="258"/>
      <c r="L1594" s="258"/>
      <c r="M1594" s="258"/>
      <c r="N1594" s="258"/>
      <c r="O1594" s="258"/>
    </row>
    <row r="1595" spans="2:15" s="103" customFormat="1" x14ac:dyDescent="0.35">
      <c r="B1595" s="258"/>
      <c r="C1595" s="258"/>
      <c r="D1595" s="258"/>
      <c r="E1595" s="258"/>
      <c r="F1595" s="258"/>
      <c r="G1595" s="258"/>
      <c r="H1595" s="258"/>
      <c r="I1595" s="258"/>
      <c r="J1595" s="258"/>
      <c r="K1595" s="258"/>
      <c r="L1595" s="258"/>
      <c r="M1595" s="258"/>
      <c r="N1595" s="258"/>
      <c r="O1595" s="258"/>
    </row>
    <row r="1596" spans="2:15" s="103" customFormat="1" x14ac:dyDescent="0.35">
      <c r="B1596" s="258"/>
      <c r="C1596" s="258"/>
      <c r="D1596" s="258"/>
      <c r="E1596" s="258"/>
      <c r="F1596" s="258"/>
      <c r="G1596" s="258"/>
      <c r="H1596" s="258"/>
      <c r="I1596" s="258"/>
      <c r="J1596" s="258"/>
      <c r="K1596" s="258"/>
      <c r="L1596" s="258"/>
      <c r="M1596" s="258"/>
      <c r="N1596" s="258"/>
      <c r="O1596" s="258"/>
    </row>
    <row r="1597" spans="2:15" s="103" customFormat="1" x14ac:dyDescent="0.35">
      <c r="B1597" s="258"/>
      <c r="C1597" s="258"/>
      <c r="D1597" s="258"/>
      <c r="E1597" s="258"/>
      <c r="F1597" s="258"/>
      <c r="G1597" s="258"/>
      <c r="H1597" s="258"/>
      <c r="I1597" s="258"/>
      <c r="J1597" s="258"/>
      <c r="K1597" s="258"/>
      <c r="L1597" s="258"/>
      <c r="M1597" s="258"/>
      <c r="N1597" s="258"/>
      <c r="O1597" s="258"/>
    </row>
    <row r="1598" spans="2:15" s="103" customFormat="1" x14ac:dyDescent="0.35">
      <c r="B1598" s="258"/>
      <c r="C1598" s="258"/>
      <c r="D1598" s="258"/>
      <c r="E1598" s="258"/>
      <c r="F1598" s="258"/>
      <c r="G1598" s="258"/>
      <c r="H1598" s="258"/>
      <c r="I1598" s="258"/>
      <c r="J1598" s="258"/>
      <c r="K1598" s="258"/>
      <c r="L1598" s="258"/>
      <c r="M1598" s="258"/>
      <c r="N1598" s="258"/>
      <c r="O1598" s="258"/>
    </row>
    <row r="1599" spans="2:15" s="103" customFormat="1" x14ac:dyDescent="0.35">
      <c r="B1599" s="258"/>
      <c r="C1599" s="258"/>
      <c r="D1599" s="258"/>
      <c r="E1599" s="258"/>
      <c r="F1599" s="258"/>
      <c r="G1599" s="258"/>
      <c r="H1599" s="258"/>
      <c r="I1599" s="258"/>
      <c r="J1599" s="258"/>
      <c r="K1599" s="258"/>
      <c r="L1599" s="258"/>
      <c r="M1599" s="258"/>
      <c r="N1599" s="258"/>
      <c r="O1599" s="258"/>
    </row>
    <row r="1600" spans="2:15" s="103" customFormat="1" x14ac:dyDescent="0.35">
      <c r="B1600" s="258"/>
      <c r="C1600" s="258"/>
      <c r="D1600" s="258"/>
      <c r="E1600" s="258"/>
      <c r="F1600" s="258"/>
      <c r="G1600" s="258"/>
      <c r="H1600" s="258"/>
      <c r="I1600" s="258"/>
      <c r="J1600" s="258"/>
      <c r="K1600" s="258"/>
      <c r="L1600" s="258"/>
      <c r="M1600" s="258"/>
      <c r="N1600" s="258"/>
      <c r="O1600" s="258"/>
    </row>
    <row r="1601" spans="2:15" s="103" customFormat="1" x14ac:dyDescent="0.35">
      <c r="B1601" s="258"/>
      <c r="C1601" s="258"/>
      <c r="D1601" s="258"/>
      <c r="E1601" s="258"/>
      <c r="F1601" s="258"/>
      <c r="G1601" s="258"/>
      <c r="H1601" s="258"/>
      <c r="I1601" s="258"/>
      <c r="J1601" s="258"/>
      <c r="K1601" s="258"/>
      <c r="L1601" s="258"/>
      <c r="M1601" s="258"/>
      <c r="N1601" s="258"/>
      <c r="O1601" s="258"/>
    </row>
    <row r="1602" spans="2:15" s="103" customFormat="1" x14ac:dyDescent="0.35">
      <c r="B1602" s="258"/>
      <c r="C1602" s="258"/>
      <c r="D1602" s="258"/>
      <c r="E1602" s="258"/>
      <c r="F1602" s="258"/>
      <c r="G1602" s="258"/>
      <c r="H1602" s="258"/>
      <c r="I1602" s="258"/>
      <c r="J1602" s="258"/>
      <c r="K1602" s="258"/>
      <c r="L1602" s="258"/>
      <c r="M1602" s="258"/>
      <c r="N1602" s="258"/>
      <c r="O1602" s="258"/>
    </row>
    <row r="1603" spans="2:15" s="103" customFormat="1" x14ac:dyDescent="0.35">
      <c r="B1603" s="258"/>
      <c r="C1603" s="258"/>
      <c r="D1603" s="258"/>
      <c r="E1603" s="258"/>
      <c r="F1603" s="258"/>
      <c r="G1603" s="258"/>
      <c r="H1603" s="258"/>
      <c r="I1603" s="258"/>
      <c r="J1603" s="258"/>
      <c r="K1603" s="258"/>
      <c r="L1603" s="258"/>
      <c r="M1603" s="258"/>
      <c r="N1603" s="258"/>
      <c r="O1603" s="258"/>
    </row>
    <row r="1604" spans="2:15" s="103" customFormat="1" x14ac:dyDescent="0.35">
      <c r="B1604" s="258"/>
      <c r="C1604" s="258"/>
      <c r="D1604" s="258"/>
      <c r="E1604" s="258"/>
      <c r="F1604" s="258"/>
      <c r="G1604" s="258"/>
      <c r="H1604" s="258"/>
      <c r="I1604" s="258"/>
      <c r="J1604" s="258"/>
      <c r="K1604" s="258"/>
      <c r="L1604" s="258"/>
      <c r="M1604" s="258"/>
      <c r="N1604" s="258"/>
      <c r="O1604" s="258"/>
    </row>
    <row r="1605" spans="2:15" s="103" customFormat="1" x14ac:dyDescent="0.35">
      <c r="B1605" s="258"/>
      <c r="C1605" s="258"/>
      <c r="D1605" s="258"/>
      <c r="E1605" s="258"/>
      <c r="F1605" s="258"/>
      <c r="G1605" s="258"/>
      <c r="H1605" s="258"/>
      <c r="I1605" s="258"/>
      <c r="J1605" s="258"/>
      <c r="K1605" s="258"/>
      <c r="L1605" s="258"/>
      <c r="M1605" s="258"/>
      <c r="N1605" s="258"/>
      <c r="O1605" s="258"/>
    </row>
    <row r="1606" spans="2:15" s="103" customFormat="1" x14ac:dyDescent="0.35">
      <c r="B1606" s="258"/>
      <c r="C1606" s="258"/>
      <c r="D1606" s="258"/>
      <c r="E1606" s="258"/>
      <c r="F1606" s="258"/>
      <c r="G1606" s="258"/>
      <c r="H1606" s="258"/>
      <c r="I1606" s="258"/>
      <c r="J1606" s="258"/>
      <c r="K1606" s="258"/>
      <c r="L1606" s="258"/>
      <c r="M1606" s="258"/>
      <c r="N1606" s="258"/>
      <c r="O1606" s="258"/>
    </row>
    <row r="1607" spans="2:15" s="103" customFormat="1" x14ac:dyDescent="0.35">
      <c r="B1607" s="258"/>
      <c r="C1607" s="258"/>
      <c r="D1607" s="258"/>
      <c r="E1607" s="258"/>
      <c r="F1607" s="258"/>
      <c r="G1607" s="258"/>
      <c r="H1607" s="258"/>
      <c r="I1607" s="258"/>
      <c r="J1607" s="258"/>
      <c r="K1607" s="258"/>
      <c r="L1607" s="258"/>
      <c r="M1607" s="258"/>
      <c r="N1607" s="258"/>
      <c r="O1607" s="258"/>
    </row>
    <row r="1608" spans="2:15" s="103" customFormat="1" x14ac:dyDescent="0.35">
      <c r="B1608" s="258"/>
      <c r="C1608" s="258"/>
      <c r="D1608" s="258"/>
      <c r="E1608" s="258"/>
      <c r="F1608" s="258"/>
      <c r="G1608" s="258"/>
      <c r="H1608" s="258"/>
      <c r="I1608" s="258"/>
      <c r="J1608" s="258"/>
      <c r="K1608" s="258"/>
      <c r="L1608" s="258"/>
      <c r="M1608" s="258"/>
      <c r="N1608" s="258"/>
      <c r="O1608" s="258"/>
    </row>
    <row r="1609" spans="2:15" s="103" customFormat="1" x14ac:dyDescent="0.35">
      <c r="B1609" s="258"/>
      <c r="C1609" s="258"/>
      <c r="D1609" s="258"/>
      <c r="E1609" s="258"/>
      <c r="F1609" s="258"/>
      <c r="G1609" s="258"/>
      <c r="H1609" s="258"/>
      <c r="I1609" s="258"/>
      <c r="J1609" s="258"/>
      <c r="K1609" s="258"/>
      <c r="L1609" s="258"/>
      <c r="M1609" s="258"/>
      <c r="N1609" s="258"/>
      <c r="O1609" s="258"/>
    </row>
    <row r="1610" spans="2:15" s="103" customFormat="1" x14ac:dyDescent="0.35">
      <c r="B1610" s="258"/>
      <c r="C1610" s="258"/>
      <c r="D1610" s="258"/>
      <c r="E1610" s="258"/>
      <c r="F1610" s="258"/>
      <c r="G1610" s="258"/>
      <c r="H1610" s="258"/>
      <c r="I1610" s="258"/>
      <c r="J1610" s="258"/>
      <c r="K1610" s="258"/>
      <c r="L1610" s="258"/>
      <c r="M1610" s="258"/>
      <c r="N1610" s="258"/>
      <c r="O1610" s="258"/>
    </row>
    <row r="1611" spans="2:15" s="103" customFormat="1" x14ac:dyDescent="0.35">
      <c r="B1611" s="258"/>
      <c r="C1611" s="258"/>
      <c r="D1611" s="258"/>
      <c r="E1611" s="258"/>
      <c r="F1611" s="258"/>
      <c r="G1611" s="258"/>
      <c r="H1611" s="258"/>
      <c r="I1611" s="258"/>
      <c r="J1611" s="258"/>
      <c r="K1611" s="258"/>
      <c r="L1611" s="258"/>
      <c r="M1611" s="258"/>
      <c r="N1611" s="258"/>
      <c r="O1611" s="258"/>
    </row>
    <row r="1612" spans="2:15" s="103" customFormat="1" x14ac:dyDescent="0.35">
      <c r="B1612" s="258"/>
      <c r="C1612" s="258"/>
      <c r="D1612" s="258"/>
      <c r="E1612" s="258"/>
      <c r="F1612" s="258"/>
      <c r="G1612" s="258"/>
      <c r="H1612" s="258"/>
      <c r="I1612" s="258"/>
      <c r="J1612" s="258"/>
      <c r="K1612" s="258"/>
      <c r="L1612" s="258"/>
      <c r="M1612" s="258"/>
      <c r="N1612" s="258"/>
      <c r="O1612" s="258"/>
    </row>
    <row r="1613" spans="2:15" s="103" customFormat="1" x14ac:dyDescent="0.35">
      <c r="B1613" s="258"/>
      <c r="C1613" s="258"/>
      <c r="D1613" s="258"/>
      <c r="E1613" s="258"/>
      <c r="F1613" s="258"/>
      <c r="G1613" s="258"/>
      <c r="H1613" s="258"/>
      <c r="I1613" s="258"/>
      <c r="J1613" s="258"/>
      <c r="K1613" s="258"/>
      <c r="L1613" s="258"/>
      <c r="M1613" s="258"/>
      <c r="N1613" s="258"/>
      <c r="O1613" s="258"/>
    </row>
    <row r="1614" spans="2:15" s="103" customFormat="1" x14ac:dyDescent="0.35">
      <c r="B1614" s="258"/>
      <c r="C1614" s="258"/>
      <c r="D1614" s="258"/>
      <c r="E1614" s="258"/>
      <c r="F1614" s="258"/>
      <c r="G1614" s="258"/>
      <c r="H1614" s="258"/>
      <c r="I1614" s="258"/>
      <c r="J1614" s="258"/>
      <c r="K1614" s="258"/>
      <c r="L1614" s="258"/>
      <c r="M1614" s="258"/>
      <c r="N1614" s="258"/>
      <c r="O1614" s="258"/>
    </row>
    <row r="1615" spans="2:15" s="103" customFormat="1" x14ac:dyDescent="0.35">
      <c r="B1615" s="258"/>
      <c r="C1615" s="258"/>
      <c r="D1615" s="258"/>
      <c r="E1615" s="258"/>
      <c r="F1615" s="258"/>
      <c r="G1615" s="258"/>
      <c r="H1615" s="258"/>
      <c r="I1615" s="258"/>
      <c r="J1615" s="258"/>
      <c r="K1615" s="258"/>
      <c r="L1615" s="258"/>
      <c r="M1615" s="258"/>
      <c r="N1615" s="258"/>
      <c r="O1615" s="258"/>
    </row>
    <row r="1616" spans="2:15" s="103" customFormat="1" x14ac:dyDescent="0.35">
      <c r="B1616" s="258"/>
      <c r="C1616" s="258"/>
      <c r="D1616" s="258"/>
      <c r="E1616" s="258"/>
      <c r="F1616" s="258"/>
      <c r="G1616" s="258"/>
      <c r="H1616" s="258"/>
      <c r="I1616" s="258"/>
      <c r="J1616" s="258"/>
      <c r="K1616" s="258"/>
      <c r="L1616" s="258"/>
      <c r="M1616" s="258"/>
      <c r="N1616" s="258"/>
      <c r="O1616" s="258"/>
    </row>
    <row r="1617" spans="2:15" s="103" customFormat="1" x14ac:dyDescent="0.35">
      <c r="B1617" s="258"/>
      <c r="C1617" s="258"/>
      <c r="D1617" s="258"/>
      <c r="E1617" s="258"/>
      <c r="F1617" s="258"/>
      <c r="G1617" s="258"/>
      <c r="H1617" s="258"/>
      <c r="I1617" s="258"/>
      <c r="J1617" s="258"/>
      <c r="K1617" s="258"/>
      <c r="L1617" s="258"/>
      <c r="M1617" s="258"/>
      <c r="N1617" s="258"/>
      <c r="O1617" s="258"/>
    </row>
    <row r="1618" spans="2:15" s="103" customFormat="1" x14ac:dyDescent="0.35">
      <c r="B1618" s="258"/>
      <c r="C1618" s="258"/>
      <c r="D1618" s="258"/>
      <c r="E1618" s="258"/>
      <c r="F1618" s="258"/>
      <c r="G1618" s="258"/>
      <c r="H1618" s="258"/>
      <c r="I1618" s="258"/>
      <c r="J1618" s="258"/>
      <c r="K1618" s="258"/>
      <c r="L1618" s="258"/>
      <c r="M1618" s="258"/>
      <c r="N1618" s="258"/>
      <c r="O1618" s="258"/>
    </row>
    <row r="1619" spans="2:15" s="103" customFormat="1" x14ac:dyDescent="0.35">
      <c r="B1619" s="258"/>
      <c r="C1619" s="258"/>
      <c r="D1619" s="258"/>
      <c r="E1619" s="258"/>
      <c r="F1619" s="258"/>
      <c r="G1619" s="258"/>
      <c r="H1619" s="258"/>
      <c r="I1619" s="258"/>
      <c r="J1619" s="258"/>
      <c r="K1619" s="258"/>
      <c r="L1619" s="258"/>
      <c r="M1619" s="258"/>
      <c r="N1619" s="258"/>
      <c r="O1619" s="258"/>
    </row>
    <row r="1620" spans="2:15" s="103" customFormat="1" x14ac:dyDescent="0.35">
      <c r="B1620" s="258"/>
      <c r="C1620" s="258"/>
      <c r="D1620" s="258"/>
      <c r="E1620" s="258"/>
      <c r="F1620" s="258"/>
      <c r="G1620" s="258"/>
      <c r="H1620" s="258"/>
      <c r="I1620" s="258"/>
      <c r="J1620" s="258"/>
      <c r="K1620" s="258"/>
      <c r="L1620" s="258"/>
      <c r="M1620" s="258"/>
      <c r="N1620" s="258"/>
      <c r="O1620" s="258"/>
    </row>
    <row r="1621" spans="2:15" s="103" customFormat="1" x14ac:dyDescent="0.35">
      <c r="B1621" s="258"/>
      <c r="C1621" s="258"/>
      <c r="D1621" s="258"/>
      <c r="E1621" s="258"/>
      <c r="F1621" s="258"/>
      <c r="G1621" s="258"/>
      <c r="H1621" s="258"/>
      <c r="I1621" s="258"/>
      <c r="J1621" s="258"/>
      <c r="K1621" s="258"/>
      <c r="L1621" s="258"/>
      <c r="M1621" s="258"/>
      <c r="N1621" s="258"/>
      <c r="O1621" s="258"/>
    </row>
    <row r="1622" spans="2:15" s="103" customFormat="1" x14ac:dyDescent="0.35">
      <c r="B1622" s="258"/>
      <c r="C1622" s="258"/>
      <c r="D1622" s="258"/>
      <c r="E1622" s="258"/>
      <c r="F1622" s="258"/>
      <c r="G1622" s="258"/>
      <c r="H1622" s="258"/>
      <c r="I1622" s="258"/>
      <c r="J1622" s="258"/>
      <c r="K1622" s="258"/>
      <c r="L1622" s="258"/>
      <c r="M1622" s="258"/>
      <c r="N1622" s="258"/>
      <c r="O1622" s="258"/>
    </row>
    <row r="1623" spans="2:15" s="103" customFormat="1" x14ac:dyDescent="0.35">
      <c r="B1623" s="258"/>
      <c r="C1623" s="258"/>
      <c r="D1623" s="258"/>
      <c r="E1623" s="258"/>
      <c r="F1623" s="258"/>
      <c r="G1623" s="258"/>
      <c r="H1623" s="258"/>
      <c r="I1623" s="258"/>
      <c r="J1623" s="258"/>
      <c r="K1623" s="258"/>
      <c r="L1623" s="258"/>
      <c r="M1623" s="258"/>
      <c r="N1623" s="258"/>
      <c r="O1623" s="258"/>
    </row>
    <row r="1624" spans="2:15" s="103" customFormat="1" x14ac:dyDescent="0.35">
      <c r="B1624" s="258"/>
      <c r="C1624" s="258"/>
      <c r="D1624" s="258"/>
      <c r="E1624" s="258"/>
      <c r="F1624" s="258"/>
      <c r="G1624" s="258"/>
      <c r="H1624" s="258"/>
      <c r="I1624" s="258"/>
      <c r="J1624" s="258"/>
      <c r="K1624" s="258"/>
      <c r="L1624" s="258"/>
      <c r="M1624" s="258"/>
      <c r="N1624" s="258"/>
      <c r="O1624" s="258"/>
    </row>
    <row r="1625" spans="2:15" s="103" customFormat="1" x14ac:dyDescent="0.35">
      <c r="B1625" s="258"/>
      <c r="C1625" s="258"/>
      <c r="D1625" s="258"/>
      <c r="E1625" s="258"/>
      <c r="F1625" s="258"/>
      <c r="G1625" s="258"/>
      <c r="H1625" s="258"/>
      <c r="I1625" s="258"/>
      <c r="J1625" s="258"/>
      <c r="K1625" s="258"/>
      <c r="L1625" s="258"/>
      <c r="M1625" s="258"/>
      <c r="N1625" s="258"/>
      <c r="O1625" s="258"/>
    </row>
    <row r="1626" spans="2:15" s="103" customFormat="1" x14ac:dyDescent="0.35">
      <c r="B1626" s="258"/>
      <c r="C1626" s="258"/>
      <c r="D1626" s="258"/>
      <c r="E1626" s="258"/>
      <c r="F1626" s="258"/>
      <c r="G1626" s="258"/>
      <c r="H1626" s="258"/>
      <c r="I1626" s="258"/>
      <c r="J1626" s="258"/>
      <c r="K1626" s="258"/>
      <c r="L1626" s="258"/>
      <c r="M1626" s="258"/>
      <c r="N1626" s="258"/>
      <c r="O1626" s="258"/>
    </row>
    <row r="1627" spans="2:15" s="103" customFormat="1" x14ac:dyDescent="0.35">
      <c r="B1627" s="258"/>
      <c r="C1627" s="258"/>
      <c r="D1627" s="258"/>
      <c r="E1627" s="258"/>
      <c r="F1627" s="258"/>
      <c r="G1627" s="258"/>
      <c r="H1627" s="258"/>
      <c r="I1627" s="258"/>
      <c r="J1627" s="258"/>
      <c r="K1627" s="258"/>
      <c r="L1627" s="258"/>
      <c r="M1627" s="258"/>
      <c r="N1627" s="258"/>
      <c r="O1627" s="258"/>
    </row>
    <row r="1628" spans="2:15" s="103" customFormat="1" x14ac:dyDescent="0.35">
      <c r="B1628" s="258"/>
      <c r="C1628" s="258"/>
      <c r="D1628" s="258"/>
      <c r="E1628" s="258"/>
      <c r="F1628" s="258"/>
      <c r="G1628" s="258"/>
      <c r="H1628" s="258"/>
      <c r="I1628" s="258"/>
      <c r="J1628" s="258"/>
      <c r="K1628" s="258"/>
      <c r="L1628" s="258"/>
      <c r="M1628" s="258"/>
      <c r="N1628" s="258"/>
      <c r="O1628" s="258"/>
    </row>
    <row r="1629" spans="2:15" s="103" customFormat="1" x14ac:dyDescent="0.35">
      <c r="B1629" s="258"/>
      <c r="C1629" s="258"/>
      <c r="D1629" s="258"/>
      <c r="E1629" s="258"/>
      <c r="F1629" s="258"/>
      <c r="G1629" s="258"/>
      <c r="H1629" s="258"/>
      <c r="I1629" s="258"/>
      <c r="J1629" s="258"/>
      <c r="K1629" s="258"/>
      <c r="L1629" s="258"/>
      <c r="M1629" s="258"/>
      <c r="N1629" s="258"/>
      <c r="O1629" s="258"/>
    </row>
    <row r="1630" spans="2:15" s="103" customFormat="1" x14ac:dyDescent="0.35">
      <c r="B1630" s="258"/>
      <c r="C1630" s="258"/>
      <c r="D1630" s="258"/>
      <c r="E1630" s="258"/>
      <c r="F1630" s="258"/>
      <c r="G1630" s="258"/>
      <c r="H1630" s="258"/>
      <c r="I1630" s="258"/>
      <c r="J1630" s="258"/>
      <c r="K1630" s="258"/>
      <c r="L1630" s="258"/>
      <c r="M1630" s="258"/>
      <c r="N1630" s="258"/>
      <c r="O1630" s="258"/>
    </row>
    <row r="1631" spans="2:15" s="103" customFormat="1" x14ac:dyDescent="0.35">
      <c r="B1631" s="258"/>
      <c r="C1631" s="258"/>
      <c r="D1631" s="258"/>
      <c r="E1631" s="258"/>
      <c r="F1631" s="258"/>
      <c r="G1631" s="258"/>
      <c r="H1631" s="258"/>
      <c r="I1631" s="258"/>
      <c r="J1631" s="258"/>
      <c r="K1631" s="258"/>
      <c r="L1631" s="258"/>
      <c r="M1631" s="258"/>
      <c r="N1631" s="258"/>
      <c r="O1631" s="258"/>
    </row>
    <row r="1632" spans="2:15" s="103" customFormat="1" x14ac:dyDescent="0.35">
      <c r="B1632" s="258"/>
      <c r="C1632" s="258"/>
      <c r="D1632" s="258"/>
      <c r="E1632" s="258"/>
      <c r="F1632" s="258"/>
      <c r="G1632" s="258"/>
      <c r="H1632" s="258"/>
      <c r="I1632" s="258"/>
      <c r="J1632" s="258"/>
      <c r="K1632" s="258"/>
      <c r="L1632" s="258"/>
      <c r="M1632" s="258"/>
      <c r="N1632" s="258"/>
      <c r="O1632" s="258"/>
    </row>
    <row r="1633" spans="2:15" s="103" customFormat="1" x14ac:dyDescent="0.35">
      <c r="B1633" s="258"/>
      <c r="C1633" s="258"/>
      <c r="D1633" s="258"/>
      <c r="E1633" s="258"/>
      <c r="F1633" s="258"/>
      <c r="G1633" s="258"/>
      <c r="H1633" s="258"/>
      <c r="I1633" s="258"/>
      <c r="J1633" s="258"/>
      <c r="K1633" s="258"/>
      <c r="L1633" s="258"/>
      <c r="M1633" s="258"/>
      <c r="N1633" s="258"/>
      <c r="O1633" s="258"/>
    </row>
    <row r="1634" spans="2:15" s="103" customFormat="1" x14ac:dyDescent="0.35">
      <c r="B1634" s="258"/>
      <c r="C1634" s="258"/>
      <c r="D1634" s="258"/>
      <c r="E1634" s="258"/>
      <c r="F1634" s="258"/>
      <c r="G1634" s="258"/>
      <c r="H1634" s="258"/>
      <c r="I1634" s="258"/>
      <c r="J1634" s="258"/>
      <c r="K1634" s="258"/>
      <c r="L1634" s="258"/>
      <c r="M1634" s="258"/>
      <c r="N1634" s="258"/>
      <c r="O1634" s="258"/>
    </row>
    <row r="1635" spans="2:15" s="103" customFormat="1" x14ac:dyDescent="0.35">
      <c r="B1635" s="258"/>
      <c r="C1635" s="258"/>
      <c r="D1635" s="258"/>
      <c r="E1635" s="258"/>
      <c r="F1635" s="258"/>
      <c r="G1635" s="258"/>
      <c r="H1635" s="258"/>
      <c r="I1635" s="258"/>
      <c r="J1635" s="258"/>
      <c r="K1635" s="258"/>
      <c r="L1635" s="258"/>
      <c r="M1635" s="258"/>
      <c r="N1635" s="258"/>
      <c r="O1635" s="258"/>
    </row>
    <row r="1636" spans="2:15" s="103" customFormat="1" x14ac:dyDescent="0.35">
      <c r="B1636" s="258"/>
      <c r="C1636" s="258"/>
      <c r="D1636" s="258"/>
      <c r="E1636" s="258"/>
      <c r="F1636" s="258"/>
      <c r="G1636" s="258"/>
      <c r="H1636" s="258"/>
      <c r="I1636" s="258"/>
      <c r="J1636" s="258"/>
      <c r="K1636" s="258"/>
      <c r="L1636" s="258"/>
      <c r="M1636" s="258"/>
      <c r="N1636" s="258"/>
      <c r="O1636" s="258"/>
    </row>
    <row r="1637" spans="2:15" s="103" customFormat="1" x14ac:dyDescent="0.35">
      <c r="B1637" s="258"/>
      <c r="C1637" s="258"/>
      <c r="D1637" s="258"/>
      <c r="E1637" s="258"/>
      <c r="F1637" s="258"/>
      <c r="G1637" s="258"/>
      <c r="H1637" s="258"/>
      <c r="I1637" s="258"/>
      <c r="J1637" s="258"/>
      <c r="K1637" s="258"/>
      <c r="L1637" s="258"/>
      <c r="M1637" s="258"/>
      <c r="N1637" s="258"/>
      <c r="O1637" s="258"/>
    </row>
    <row r="1638" spans="2:15" s="103" customFormat="1" x14ac:dyDescent="0.35">
      <c r="B1638" s="258"/>
      <c r="C1638" s="258"/>
      <c r="D1638" s="258"/>
      <c r="E1638" s="258"/>
      <c r="F1638" s="258"/>
      <c r="G1638" s="258"/>
      <c r="H1638" s="258"/>
      <c r="I1638" s="258"/>
      <c r="J1638" s="258"/>
      <c r="K1638" s="258"/>
      <c r="L1638" s="258"/>
      <c r="M1638" s="258"/>
      <c r="N1638" s="258"/>
      <c r="O1638" s="258"/>
    </row>
    <row r="1639" spans="2:15" s="103" customFormat="1" x14ac:dyDescent="0.35">
      <c r="B1639" s="258"/>
      <c r="C1639" s="258"/>
      <c r="D1639" s="258"/>
      <c r="E1639" s="258"/>
      <c r="F1639" s="258"/>
      <c r="G1639" s="258"/>
      <c r="H1639" s="258"/>
      <c r="I1639" s="258"/>
      <c r="J1639" s="258"/>
      <c r="K1639" s="258"/>
      <c r="L1639" s="258"/>
      <c r="M1639" s="258"/>
      <c r="N1639" s="258"/>
      <c r="O1639" s="258"/>
    </row>
    <row r="1640" spans="2:15" s="103" customFormat="1" x14ac:dyDescent="0.35">
      <c r="B1640" s="258"/>
      <c r="C1640" s="258"/>
      <c r="D1640" s="258"/>
      <c r="E1640" s="258"/>
      <c r="F1640" s="258"/>
      <c r="G1640" s="258"/>
      <c r="H1640" s="258"/>
      <c r="I1640" s="258"/>
      <c r="J1640" s="258"/>
      <c r="K1640" s="258"/>
      <c r="L1640" s="258"/>
      <c r="M1640" s="258"/>
      <c r="N1640" s="258"/>
      <c r="O1640" s="258"/>
    </row>
    <row r="1641" spans="2:15" s="103" customFormat="1" x14ac:dyDescent="0.35">
      <c r="B1641" s="258"/>
      <c r="C1641" s="258"/>
      <c r="D1641" s="258"/>
      <c r="E1641" s="258"/>
      <c r="F1641" s="258"/>
      <c r="G1641" s="258"/>
      <c r="H1641" s="258"/>
      <c r="I1641" s="258"/>
      <c r="J1641" s="258"/>
      <c r="K1641" s="258"/>
      <c r="L1641" s="258"/>
      <c r="M1641" s="258"/>
      <c r="N1641" s="258"/>
      <c r="O1641" s="258"/>
    </row>
    <row r="1642" spans="2:15" s="103" customFormat="1" x14ac:dyDescent="0.35">
      <c r="B1642" s="258"/>
      <c r="C1642" s="258"/>
      <c r="D1642" s="258"/>
      <c r="E1642" s="258"/>
      <c r="F1642" s="258"/>
      <c r="G1642" s="258"/>
      <c r="H1642" s="258"/>
      <c r="I1642" s="258"/>
      <c r="J1642" s="258"/>
      <c r="K1642" s="258"/>
      <c r="L1642" s="258"/>
      <c r="M1642" s="258"/>
      <c r="N1642" s="258"/>
      <c r="O1642" s="258"/>
    </row>
    <row r="1643" spans="2:15" s="103" customFormat="1" x14ac:dyDescent="0.35">
      <c r="B1643" s="258"/>
      <c r="C1643" s="258"/>
      <c r="D1643" s="258"/>
      <c r="E1643" s="258"/>
      <c r="F1643" s="258"/>
      <c r="G1643" s="258"/>
      <c r="H1643" s="258"/>
      <c r="I1643" s="258"/>
      <c r="J1643" s="258"/>
      <c r="K1643" s="258"/>
      <c r="L1643" s="258"/>
      <c r="M1643" s="258"/>
      <c r="N1643" s="258"/>
      <c r="O1643" s="258"/>
    </row>
    <row r="1644" spans="2:15" s="103" customFormat="1" x14ac:dyDescent="0.35">
      <c r="B1644" s="258"/>
      <c r="C1644" s="258"/>
      <c r="D1644" s="258"/>
      <c r="E1644" s="258"/>
      <c r="F1644" s="258"/>
      <c r="G1644" s="258"/>
      <c r="H1644" s="258"/>
      <c r="I1644" s="258"/>
      <c r="J1644" s="258"/>
      <c r="K1644" s="258"/>
      <c r="L1644" s="258"/>
      <c r="M1644" s="258"/>
      <c r="N1644" s="258"/>
      <c r="O1644" s="258"/>
    </row>
    <row r="1645" spans="2:15" s="103" customFormat="1" x14ac:dyDescent="0.35">
      <c r="B1645" s="258"/>
      <c r="C1645" s="258"/>
      <c r="D1645" s="258"/>
      <c r="E1645" s="258"/>
      <c r="F1645" s="258"/>
      <c r="G1645" s="258"/>
      <c r="H1645" s="258"/>
      <c r="I1645" s="258"/>
      <c r="J1645" s="258"/>
      <c r="K1645" s="258"/>
      <c r="L1645" s="258"/>
      <c r="M1645" s="258"/>
      <c r="N1645" s="258"/>
      <c r="O1645" s="258"/>
    </row>
    <row r="1646" spans="2:15" s="103" customFormat="1" x14ac:dyDescent="0.35">
      <c r="B1646" s="258"/>
      <c r="C1646" s="258"/>
      <c r="D1646" s="258"/>
      <c r="E1646" s="258"/>
      <c r="F1646" s="258"/>
      <c r="G1646" s="258"/>
      <c r="H1646" s="258"/>
      <c r="I1646" s="258"/>
      <c r="J1646" s="258"/>
      <c r="K1646" s="258"/>
      <c r="L1646" s="258"/>
      <c r="M1646" s="258"/>
      <c r="N1646" s="258"/>
      <c r="O1646" s="258"/>
    </row>
    <row r="1647" spans="2:15" s="103" customFormat="1" x14ac:dyDescent="0.35">
      <c r="B1647" s="258"/>
      <c r="C1647" s="258"/>
      <c r="D1647" s="258"/>
      <c r="E1647" s="258"/>
      <c r="F1647" s="258"/>
      <c r="G1647" s="258"/>
      <c r="H1647" s="258"/>
      <c r="I1647" s="258"/>
      <c r="J1647" s="258"/>
      <c r="K1647" s="258"/>
      <c r="L1647" s="258"/>
      <c r="M1647" s="258"/>
      <c r="N1647" s="258"/>
      <c r="O1647" s="258"/>
    </row>
    <row r="1648" spans="2:15" s="103" customFormat="1" x14ac:dyDescent="0.35">
      <c r="B1648" s="258"/>
      <c r="C1648" s="258"/>
      <c r="D1648" s="258"/>
      <c r="E1648" s="258"/>
      <c r="F1648" s="258"/>
      <c r="G1648" s="258"/>
      <c r="H1648" s="258"/>
      <c r="I1648" s="258"/>
      <c r="J1648" s="258"/>
      <c r="K1648" s="258"/>
      <c r="L1648" s="258"/>
      <c r="M1648" s="258"/>
      <c r="N1648" s="258"/>
      <c r="O1648" s="258"/>
    </row>
    <row r="1649" spans="2:15" s="103" customFormat="1" x14ac:dyDescent="0.35">
      <c r="B1649" s="258"/>
      <c r="C1649" s="258"/>
      <c r="D1649" s="258"/>
      <c r="E1649" s="258"/>
      <c r="F1649" s="258"/>
      <c r="G1649" s="258"/>
      <c r="H1649" s="258"/>
      <c r="I1649" s="258"/>
      <c r="J1649" s="258"/>
      <c r="K1649" s="258"/>
      <c r="L1649" s="258"/>
      <c r="M1649" s="258"/>
      <c r="N1649" s="258"/>
      <c r="O1649" s="258"/>
    </row>
    <row r="1650" spans="2:15" s="103" customFormat="1" x14ac:dyDescent="0.35">
      <c r="B1650" s="258"/>
      <c r="C1650" s="258"/>
      <c r="D1650" s="258"/>
      <c r="E1650" s="258"/>
      <c r="F1650" s="258"/>
      <c r="G1650" s="258"/>
      <c r="H1650" s="258"/>
      <c r="I1650" s="258"/>
      <c r="J1650" s="258"/>
      <c r="K1650" s="258"/>
      <c r="L1650" s="258"/>
      <c r="M1650" s="258"/>
      <c r="N1650" s="258"/>
      <c r="O1650" s="258"/>
    </row>
    <row r="1651" spans="2:15" s="103" customFormat="1" x14ac:dyDescent="0.35">
      <c r="B1651" s="258"/>
      <c r="C1651" s="258"/>
      <c r="D1651" s="258"/>
      <c r="E1651" s="258"/>
      <c r="F1651" s="258"/>
      <c r="G1651" s="258"/>
      <c r="H1651" s="258"/>
      <c r="I1651" s="258"/>
      <c r="J1651" s="258"/>
      <c r="K1651" s="258"/>
      <c r="L1651" s="258"/>
      <c r="M1651" s="258"/>
      <c r="N1651" s="258"/>
      <c r="O1651" s="258"/>
    </row>
    <row r="1652" spans="2:15" s="103" customFormat="1" x14ac:dyDescent="0.35">
      <c r="B1652" s="258"/>
      <c r="C1652" s="258"/>
      <c r="D1652" s="258"/>
      <c r="E1652" s="258"/>
      <c r="F1652" s="258"/>
      <c r="G1652" s="258"/>
      <c r="H1652" s="258"/>
      <c r="I1652" s="258"/>
      <c r="J1652" s="258"/>
      <c r="K1652" s="258"/>
      <c r="L1652" s="258"/>
      <c r="M1652" s="258"/>
      <c r="N1652" s="258"/>
      <c r="O1652" s="258"/>
    </row>
    <row r="1653" spans="2:15" s="103" customFormat="1" x14ac:dyDescent="0.35">
      <c r="B1653" s="258"/>
      <c r="C1653" s="258"/>
      <c r="D1653" s="258"/>
      <c r="E1653" s="258"/>
      <c r="F1653" s="258"/>
      <c r="G1653" s="258"/>
      <c r="H1653" s="258"/>
      <c r="I1653" s="258"/>
      <c r="J1653" s="258"/>
      <c r="K1653" s="258"/>
      <c r="L1653" s="258"/>
      <c r="M1653" s="258"/>
      <c r="N1653" s="258"/>
      <c r="O1653" s="258"/>
    </row>
    <row r="1654" spans="2:15" s="103" customFormat="1" x14ac:dyDescent="0.35">
      <c r="B1654" s="258"/>
      <c r="C1654" s="258"/>
      <c r="D1654" s="258"/>
      <c r="E1654" s="258"/>
      <c r="F1654" s="258"/>
      <c r="G1654" s="258"/>
      <c r="H1654" s="258"/>
      <c r="I1654" s="258"/>
      <c r="J1654" s="258"/>
      <c r="K1654" s="258"/>
      <c r="L1654" s="258"/>
      <c r="M1654" s="258"/>
      <c r="N1654" s="258"/>
      <c r="O1654" s="258"/>
    </row>
    <row r="1655" spans="2:15" s="103" customFormat="1" x14ac:dyDescent="0.35">
      <c r="B1655" s="258"/>
      <c r="C1655" s="258"/>
      <c r="D1655" s="258"/>
      <c r="E1655" s="258"/>
      <c r="F1655" s="258"/>
      <c r="G1655" s="258"/>
      <c r="H1655" s="258"/>
      <c r="I1655" s="258"/>
      <c r="J1655" s="258"/>
      <c r="K1655" s="258"/>
      <c r="L1655" s="258"/>
      <c r="M1655" s="258"/>
      <c r="N1655" s="258"/>
      <c r="O1655" s="258"/>
    </row>
    <row r="1656" spans="2:15" s="103" customFormat="1" x14ac:dyDescent="0.35">
      <c r="B1656" s="258"/>
      <c r="C1656" s="258"/>
      <c r="D1656" s="258"/>
      <c r="E1656" s="258"/>
      <c r="F1656" s="258"/>
      <c r="G1656" s="258"/>
      <c r="H1656" s="258"/>
      <c r="I1656" s="258"/>
      <c r="J1656" s="258"/>
      <c r="K1656" s="258"/>
      <c r="L1656" s="258"/>
      <c r="M1656" s="258"/>
      <c r="N1656" s="258"/>
      <c r="O1656" s="258"/>
    </row>
    <row r="1657" spans="2:15" s="103" customFormat="1" x14ac:dyDescent="0.35">
      <c r="B1657" s="258"/>
      <c r="C1657" s="258"/>
      <c r="D1657" s="258"/>
      <c r="E1657" s="258"/>
      <c r="F1657" s="258"/>
      <c r="G1657" s="258"/>
      <c r="H1657" s="258"/>
      <c r="I1657" s="258"/>
      <c r="J1657" s="258"/>
      <c r="K1657" s="258"/>
      <c r="L1657" s="258"/>
      <c r="M1657" s="258"/>
      <c r="N1657" s="258"/>
      <c r="O1657" s="258"/>
    </row>
    <row r="1658" spans="2:15" s="103" customFormat="1" x14ac:dyDescent="0.35">
      <c r="B1658" s="258"/>
      <c r="C1658" s="258"/>
      <c r="D1658" s="258"/>
      <c r="E1658" s="258"/>
      <c r="F1658" s="258"/>
      <c r="G1658" s="258"/>
      <c r="H1658" s="258"/>
      <c r="I1658" s="258"/>
      <c r="J1658" s="258"/>
      <c r="K1658" s="258"/>
      <c r="L1658" s="258"/>
      <c r="M1658" s="258"/>
      <c r="N1658" s="258"/>
      <c r="O1658" s="258"/>
    </row>
    <row r="1659" spans="2:15" s="103" customFormat="1" x14ac:dyDescent="0.35">
      <c r="B1659" s="258"/>
      <c r="C1659" s="258"/>
      <c r="D1659" s="258"/>
      <c r="E1659" s="258"/>
      <c r="F1659" s="258"/>
      <c r="G1659" s="258"/>
      <c r="H1659" s="258"/>
      <c r="I1659" s="258"/>
      <c r="J1659" s="258"/>
      <c r="K1659" s="258"/>
      <c r="L1659" s="258"/>
      <c r="M1659" s="258"/>
      <c r="N1659" s="258"/>
      <c r="O1659" s="258"/>
    </row>
    <row r="1660" spans="2:15" s="103" customFormat="1" x14ac:dyDescent="0.35">
      <c r="B1660" s="258"/>
      <c r="C1660" s="258"/>
      <c r="D1660" s="258"/>
      <c r="E1660" s="258"/>
      <c r="F1660" s="258"/>
      <c r="G1660" s="258"/>
      <c r="H1660" s="258"/>
      <c r="I1660" s="258"/>
      <c r="J1660" s="258"/>
      <c r="K1660" s="258"/>
      <c r="L1660" s="258"/>
      <c r="M1660" s="258"/>
      <c r="N1660" s="258"/>
      <c r="O1660" s="258"/>
    </row>
    <row r="1661" spans="2:15" s="103" customFormat="1" x14ac:dyDescent="0.35">
      <c r="B1661" s="258"/>
      <c r="C1661" s="258"/>
      <c r="D1661" s="258"/>
      <c r="E1661" s="258"/>
      <c r="F1661" s="258"/>
      <c r="G1661" s="258"/>
      <c r="H1661" s="258"/>
      <c r="I1661" s="258"/>
      <c r="J1661" s="258"/>
      <c r="K1661" s="258"/>
      <c r="L1661" s="258"/>
      <c r="M1661" s="258"/>
      <c r="N1661" s="258"/>
      <c r="O1661" s="258"/>
    </row>
    <row r="1662" spans="2:15" s="103" customFormat="1" x14ac:dyDescent="0.35">
      <c r="B1662" s="258"/>
      <c r="C1662" s="258"/>
      <c r="D1662" s="258"/>
      <c r="E1662" s="258"/>
      <c r="F1662" s="258"/>
      <c r="G1662" s="258"/>
      <c r="H1662" s="258"/>
      <c r="I1662" s="258"/>
      <c r="J1662" s="258"/>
      <c r="K1662" s="258"/>
      <c r="L1662" s="258"/>
      <c r="M1662" s="258"/>
      <c r="N1662" s="258"/>
      <c r="O1662" s="258"/>
    </row>
    <row r="1663" spans="2:15" s="103" customFormat="1" x14ac:dyDescent="0.35">
      <c r="B1663" s="258"/>
      <c r="C1663" s="258"/>
      <c r="D1663" s="258"/>
      <c r="E1663" s="258"/>
      <c r="F1663" s="258"/>
      <c r="G1663" s="258"/>
      <c r="H1663" s="258"/>
      <c r="I1663" s="258"/>
      <c r="J1663" s="258"/>
      <c r="K1663" s="258"/>
      <c r="L1663" s="258"/>
      <c r="M1663" s="258"/>
      <c r="N1663" s="258"/>
      <c r="O1663" s="258"/>
    </row>
    <row r="1664" spans="2:15" s="103" customFormat="1" x14ac:dyDescent="0.35">
      <c r="B1664" s="258"/>
      <c r="C1664" s="258"/>
      <c r="D1664" s="258"/>
      <c r="E1664" s="258"/>
      <c r="F1664" s="258"/>
      <c r="G1664" s="258"/>
      <c r="H1664" s="258"/>
      <c r="I1664" s="258"/>
      <c r="J1664" s="258"/>
      <c r="K1664" s="258"/>
      <c r="L1664" s="258"/>
      <c r="M1664" s="258"/>
      <c r="N1664" s="258"/>
      <c r="O1664" s="258"/>
    </row>
    <row r="1665" spans="2:15" s="103" customFormat="1" x14ac:dyDescent="0.35">
      <c r="B1665" s="258"/>
      <c r="C1665" s="258"/>
      <c r="D1665" s="258"/>
      <c r="E1665" s="258"/>
      <c r="F1665" s="258"/>
      <c r="G1665" s="258"/>
      <c r="H1665" s="258"/>
      <c r="I1665" s="258"/>
      <c r="J1665" s="258"/>
      <c r="K1665" s="258"/>
      <c r="L1665" s="258"/>
      <c r="M1665" s="258"/>
      <c r="N1665" s="258"/>
      <c r="O1665" s="258"/>
    </row>
    <row r="1666" spans="2:15" s="103" customFormat="1" x14ac:dyDescent="0.35">
      <c r="B1666" s="258"/>
      <c r="C1666" s="258"/>
      <c r="D1666" s="258"/>
      <c r="E1666" s="258"/>
      <c r="F1666" s="258"/>
      <c r="G1666" s="258"/>
      <c r="H1666" s="258"/>
      <c r="I1666" s="258"/>
      <c r="J1666" s="258"/>
      <c r="K1666" s="258"/>
      <c r="L1666" s="258"/>
      <c r="M1666" s="258"/>
      <c r="N1666" s="258"/>
      <c r="O1666" s="258"/>
    </row>
    <row r="1667" spans="2:15" s="103" customFormat="1" x14ac:dyDescent="0.35">
      <c r="B1667" s="258"/>
      <c r="C1667" s="258"/>
      <c r="D1667" s="258"/>
      <c r="E1667" s="258"/>
      <c r="F1667" s="258"/>
      <c r="G1667" s="258"/>
      <c r="H1667" s="258"/>
      <c r="I1667" s="258"/>
      <c r="J1667" s="258"/>
      <c r="K1667" s="258"/>
      <c r="L1667" s="258"/>
      <c r="M1667" s="258"/>
      <c r="N1667" s="258"/>
      <c r="O1667" s="258"/>
    </row>
    <row r="1668" spans="2:15" s="103" customFormat="1" x14ac:dyDescent="0.35">
      <c r="B1668" s="258"/>
      <c r="C1668" s="258"/>
      <c r="D1668" s="258"/>
      <c r="E1668" s="258"/>
      <c r="F1668" s="258"/>
      <c r="G1668" s="258"/>
      <c r="H1668" s="258"/>
      <c r="I1668" s="258"/>
      <c r="J1668" s="258"/>
      <c r="K1668" s="258"/>
      <c r="L1668" s="258"/>
      <c r="M1668" s="258"/>
      <c r="N1668" s="258"/>
      <c r="O1668" s="258"/>
    </row>
    <row r="1669" spans="2:15" s="103" customFormat="1" x14ac:dyDescent="0.35">
      <c r="B1669" s="258"/>
      <c r="C1669" s="258"/>
      <c r="D1669" s="258"/>
      <c r="E1669" s="258"/>
      <c r="F1669" s="258"/>
      <c r="G1669" s="258"/>
      <c r="H1669" s="258"/>
      <c r="I1669" s="258"/>
      <c r="J1669" s="258"/>
      <c r="K1669" s="258"/>
      <c r="L1669" s="258"/>
      <c r="M1669" s="258"/>
      <c r="N1669" s="258"/>
      <c r="O1669" s="258"/>
    </row>
    <row r="1670" spans="2:15" s="103" customFormat="1" x14ac:dyDescent="0.35">
      <c r="B1670" s="258"/>
      <c r="C1670" s="258"/>
      <c r="D1670" s="258"/>
      <c r="E1670" s="258"/>
      <c r="F1670" s="258"/>
      <c r="G1670" s="258"/>
      <c r="H1670" s="258"/>
      <c r="I1670" s="258"/>
      <c r="J1670" s="258"/>
      <c r="K1670" s="258"/>
      <c r="L1670" s="258"/>
      <c r="M1670" s="258"/>
      <c r="N1670" s="258"/>
      <c r="O1670" s="258"/>
    </row>
    <row r="1671" spans="2:15" s="103" customFormat="1" x14ac:dyDescent="0.35">
      <c r="B1671" s="258"/>
      <c r="C1671" s="258"/>
      <c r="D1671" s="258"/>
      <c r="E1671" s="258"/>
      <c r="F1671" s="258"/>
      <c r="G1671" s="258"/>
      <c r="H1671" s="258"/>
      <c r="I1671" s="258"/>
      <c r="J1671" s="258"/>
      <c r="K1671" s="258"/>
      <c r="L1671" s="258"/>
      <c r="M1671" s="258"/>
      <c r="N1671" s="258"/>
      <c r="O1671" s="258"/>
    </row>
    <row r="1672" spans="2:15" s="103" customFormat="1" x14ac:dyDescent="0.35">
      <c r="B1672" s="258"/>
      <c r="C1672" s="258"/>
      <c r="D1672" s="258"/>
      <c r="E1672" s="258"/>
      <c r="F1672" s="258"/>
      <c r="G1672" s="258"/>
      <c r="H1672" s="258"/>
      <c r="I1672" s="258"/>
      <c r="J1672" s="258"/>
      <c r="K1672" s="258"/>
      <c r="L1672" s="258"/>
      <c r="M1672" s="258"/>
      <c r="N1672" s="258"/>
      <c r="O1672" s="258"/>
    </row>
    <row r="1673" spans="2:15" s="103" customFormat="1" x14ac:dyDescent="0.35">
      <c r="B1673" s="258"/>
      <c r="C1673" s="258"/>
      <c r="D1673" s="258"/>
      <c r="E1673" s="258"/>
      <c r="F1673" s="258"/>
      <c r="G1673" s="258"/>
      <c r="H1673" s="258"/>
      <c r="I1673" s="258"/>
      <c r="J1673" s="258"/>
      <c r="K1673" s="258"/>
      <c r="L1673" s="258"/>
      <c r="M1673" s="258"/>
      <c r="N1673" s="258"/>
      <c r="O1673" s="258"/>
    </row>
    <row r="1674" spans="2:15" s="103" customFormat="1" x14ac:dyDescent="0.35">
      <c r="B1674" s="258"/>
      <c r="C1674" s="258"/>
      <c r="D1674" s="258"/>
      <c r="E1674" s="258"/>
      <c r="F1674" s="258"/>
      <c r="G1674" s="258"/>
      <c r="H1674" s="258"/>
      <c r="I1674" s="258"/>
      <c r="J1674" s="258"/>
      <c r="K1674" s="258"/>
      <c r="L1674" s="258"/>
      <c r="M1674" s="258"/>
      <c r="N1674" s="258"/>
      <c r="O1674" s="258"/>
    </row>
    <row r="1675" spans="2:15" s="103" customFormat="1" x14ac:dyDescent="0.35">
      <c r="B1675" s="258"/>
      <c r="C1675" s="258"/>
      <c r="D1675" s="258"/>
      <c r="E1675" s="258"/>
      <c r="F1675" s="258"/>
      <c r="G1675" s="258"/>
      <c r="H1675" s="258"/>
      <c r="I1675" s="258"/>
      <c r="J1675" s="258"/>
      <c r="K1675" s="258"/>
      <c r="L1675" s="258"/>
      <c r="M1675" s="258"/>
      <c r="N1675" s="258"/>
      <c r="O1675" s="258"/>
    </row>
    <row r="1676" spans="2:15" s="103" customFormat="1" x14ac:dyDescent="0.35">
      <c r="B1676" s="258"/>
      <c r="C1676" s="258"/>
      <c r="D1676" s="258"/>
      <c r="E1676" s="258"/>
      <c r="F1676" s="258"/>
      <c r="G1676" s="258"/>
      <c r="H1676" s="258"/>
      <c r="I1676" s="258"/>
      <c r="J1676" s="258"/>
      <c r="K1676" s="258"/>
      <c r="L1676" s="258"/>
      <c r="M1676" s="258"/>
      <c r="N1676" s="258"/>
      <c r="O1676" s="258"/>
    </row>
    <row r="1677" spans="2:15" s="103" customFormat="1" x14ac:dyDescent="0.35">
      <c r="B1677" s="258"/>
      <c r="C1677" s="258"/>
      <c r="D1677" s="258"/>
      <c r="E1677" s="258"/>
      <c r="F1677" s="258"/>
      <c r="G1677" s="258"/>
      <c r="H1677" s="258"/>
      <c r="I1677" s="258"/>
      <c r="J1677" s="258"/>
      <c r="K1677" s="258"/>
      <c r="L1677" s="258"/>
      <c r="M1677" s="258"/>
      <c r="N1677" s="258"/>
      <c r="O1677" s="258"/>
    </row>
    <row r="1678" spans="2:15" s="103" customFormat="1" x14ac:dyDescent="0.35">
      <c r="B1678" s="258"/>
      <c r="C1678" s="258"/>
      <c r="D1678" s="258"/>
      <c r="E1678" s="258"/>
      <c r="F1678" s="258"/>
      <c r="G1678" s="258"/>
      <c r="H1678" s="258"/>
      <c r="I1678" s="258"/>
      <c r="J1678" s="258"/>
      <c r="K1678" s="258"/>
      <c r="L1678" s="258"/>
      <c r="M1678" s="258"/>
      <c r="N1678" s="258"/>
      <c r="O1678" s="258"/>
    </row>
    <row r="1679" spans="2:15" s="103" customFormat="1" x14ac:dyDescent="0.35">
      <c r="B1679" s="258"/>
      <c r="C1679" s="258"/>
      <c r="D1679" s="258"/>
      <c r="E1679" s="258"/>
      <c r="F1679" s="258"/>
      <c r="G1679" s="258"/>
      <c r="H1679" s="258"/>
      <c r="I1679" s="258"/>
      <c r="J1679" s="258"/>
      <c r="K1679" s="258"/>
      <c r="L1679" s="258"/>
      <c r="M1679" s="258"/>
      <c r="N1679" s="258"/>
      <c r="O1679" s="258"/>
    </row>
    <row r="1680" spans="2:15" s="103" customFormat="1" x14ac:dyDescent="0.35">
      <c r="B1680" s="258"/>
      <c r="C1680" s="258"/>
      <c r="D1680" s="258"/>
      <c r="E1680" s="258"/>
      <c r="F1680" s="258"/>
      <c r="G1680" s="258"/>
      <c r="H1680" s="258"/>
      <c r="I1680" s="258"/>
      <c r="J1680" s="258"/>
      <c r="K1680" s="258"/>
      <c r="L1680" s="258"/>
      <c r="M1680" s="258"/>
      <c r="N1680" s="258"/>
      <c r="O1680" s="258"/>
    </row>
    <row r="1681" spans="2:15" s="103" customFormat="1" x14ac:dyDescent="0.35">
      <c r="B1681" s="258"/>
      <c r="C1681" s="258"/>
      <c r="D1681" s="258"/>
      <c r="E1681" s="258"/>
      <c r="F1681" s="258"/>
      <c r="G1681" s="258"/>
      <c r="H1681" s="258"/>
      <c r="I1681" s="258"/>
      <c r="J1681" s="258"/>
      <c r="K1681" s="258"/>
      <c r="L1681" s="258"/>
      <c r="M1681" s="258"/>
      <c r="N1681" s="258"/>
      <c r="O1681" s="258"/>
    </row>
    <row r="1682" spans="2:15" s="103" customFormat="1" x14ac:dyDescent="0.35">
      <c r="B1682" s="258"/>
      <c r="C1682" s="258"/>
      <c r="D1682" s="258"/>
      <c r="E1682" s="258"/>
      <c r="F1682" s="258"/>
      <c r="G1682" s="258"/>
      <c r="H1682" s="258"/>
      <c r="I1682" s="258"/>
      <c r="J1682" s="258"/>
      <c r="K1682" s="258"/>
      <c r="L1682" s="258"/>
      <c r="M1682" s="258"/>
      <c r="N1682" s="258"/>
      <c r="O1682" s="258"/>
    </row>
    <row r="1683" spans="2:15" s="103" customFormat="1" x14ac:dyDescent="0.35">
      <c r="B1683" s="258"/>
      <c r="C1683" s="258"/>
      <c r="D1683" s="258"/>
      <c r="E1683" s="258"/>
      <c r="F1683" s="258"/>
      <c r="G1683" s="258"/>
      <c r="H1683" s="258"/>
      <c r="I1683" s="258"/>
      <c r="J1683" s="258"/>
      <c r="K1683" s="258"/>
      <c r="L1683" s="258"/>
      <c r="M1683" s="258"/>
      <c r="N1683" s="258"/>
      <c r="O1683" s="258"/>
    </row>
    <row r="1684" spans="2:15" s="103" customFormat="1" x14ac:dyDescent="0.35">
      <c r="B1684" s="258"/>
      <c r="C1684" s="258"/>
      <c r="D1684" s="258"/>
      <c r="E1684" s="258"/>
      <c r="F1684" s="258"/>
      <c r="G1684" s="258"/>
      <c r="H1684" s="258"/>
      <c r="I1684" s="258"/>
      <c r="J1684" s="258"/>
      <c r="K1684" s="258"/>
      <c r="L1684" s="258"/>
      <c r="M1684" s="258"/>
      <c r="N1684" s="258"/>
      <c r="O1684" s="258"/>
    </row>
    <row r="1685" spans="2:15" s="103" customFormat="1" x14ac:dyDescent="0.35">
      <c r="B1685" s="258"/>
      <c r="C1685" s="258"/>
      <c r="D1685" s="258"/>
      <c r="E1685" s="258"/>
      <c r="F1685" s="258"/>
      <c r="G1685" s="258"/>
      <c r="H1685" s="258"/>
      <c r="I1685" s="258"/>
      <c r="J1685" s="258"/>
      <c r="K1685" s="258"/>
      <c r="L1685" s="258"/>
      <c r="M1685" s="258"/>
      <c r="N1685" s="258"/>
      <c r="O1685" s="258"/>
    </row>
    <row r="1686" spans="2:15" s="103" customFormat="1" x14ac:dyDescent="0.35">
      <c r="B1686" s="258"/>
      <c r="C1686" s="258"/>
      <c r="D1686" s="258"/>
      <c r="E1686" s="258"/>
      <c r="F1686" s="258"/>
      <c r="G1686" s="258"/>
      <c r="H1686" s="258"/>
      <c r="I1686" s="258"/>
      <c r="J1686" s="258"/>
      <c r="K1686" s="258"/>
      <c r="L1686" s="258"/>
      <c r="M1686" s="258"/>
      <c r="N1686" s="258"/>
      <c r="O1686" s="258"/>
    </row>
    <row r="1687" spans="2:15" s="103" customFormat="1" x14ac:dyDescent="0.35">
      <c r="B1687" s="258"/>
      <c r="C1687" s="258"/>
      <c r="D1687" s="258"/>
      <c r="E1687" s="258"/>
      <c r="F1687" s="258"/>
      <c r="G1687" s="258"/>
      <c r="H1687" s="258"/>
      <c r="I1687" s="258"/>
      <c r="J1687" s="258"/>
      <c r="K1687" s="258"/>
      <c r="L1687" s="258"/>
      <c r="M1687" s="258"/>
      <c r="N1687" s="258"/>
      <c r="O1687" s="258"/>
    </row>
    <row r="1688" spans="2:15" s="103" customFormat="1" x14ac:dyDescent="0.35">
      <c r="B1688" s="258"/>
      <c r="C1688" s="258"/>
      <c r="D1688" s="258"/>
      <c r="E1688" s="258"/>
      <c r="F1688" s="258"/>
      <c r="G1688" s="258"/>
      <c r="H1688" s="258"/>
      <c r="I1688" s="258"/>
      <c r="J1688" s="258"/>
      <c r="K1688" s="258"/>
      <c r="L1688" s="258"/>
      <c r="M1688" s="258"/>
      <c r="N1688" s="258"/>
      <c r="O1688" s="258"/>
    </row>
    <row r="1689" spans="2:15" s="103" customFormat="1" x14ac:dyDescent="0.35">
      <c r="B1689" s="258"/>
      <c r="C1689" s="258"/>
      <c r="D1689" s="258"/>
      <c r="E1689" s="258"/>
      <c r="F1689" s="258"/>
      <c r="G1689" s="258"/>
      <c r="H1689" s="258"/>
      <c r="I1689" s="258"/>
      <c r="J1689" s="258"/>
      <c r="K1689" s="258"/>
      <c r="L1689" s="258"/>
      <c r="M1689" s="258"/>
      <c r="N1689" s="258"/>
      <c r="O1689" s="258"/>
    </row>
    <row r="1690" spans="2:15" s="103" customFormat="1" x14ac:dyDescent="0.35">
      <c r="B1690" s="258"/>
      <c r="C1690" s="258"/>
      <c r="D1690" s="258"/>
      <c r="E1690" s="258"/>
      <c r="F1690" s="258"/>
      <c r="G1690" s="258"/>
      <c r="H1690" s="258"/>
      <c r="I1690" s="258"/>
      <c r="J1690" s="258"/>
      <c r="K1690" s="258"/>
      <c r="L1690" s="258"/>
      <c r="M1690" s="258"/>
      <c r="N1690" s="258"/>
      <c r="O1690" s="258"/>
    </row>
    <row r="1691" spans="2:15" s="103" customFormat="1" x14ac:dyDescent="0.35">
      <c r="B1691" s="258"/>
      <c r="C1691" s="258"/>
      <c r="D1691" s="258"/>
      <c r="E1691" s="258"/>
      <c r="F1691" s="258"/>
      <c r="G1691" s="258"/>
      <c r="H1691" s="258"/>
      <c r="I1691" s="258"/>
      <c r="J1691" s="258"/>
      <c r="K1691" s="258"/>
      <c r="L1691" s="258"/>
      <c r="M1691" s="258"/>
      <c r="N1691" s="258"/>
      <c r="O1691" s="258"/>
    </row>
    <row r="1692" spans="2:15" s="103" customFormat="1" x14ac:dyDescent="0.35">
      <c r="B1692" s="258"/>
      <c r="C1692" s="258"/>
      <c r="D1692" s="258"/>
      <c r="E1692" s="258"/>
      <c r="F1692" s="258"/>
      <c r="G1692" s="258"/>
      <c r="H1692" s="258"/>
      <c r="I1692" s="258"/>
      <c r="J1692" s="258"/>
      <c r="K1692" s="258"/>
      <c r="L1692" s="258"/>
      <c r="M1692" s="258"/>
      <c r="N1692" s="258"/>
      <c r="O1692" s="258"/>
    </row>
    <row r="1693" spans="2:15" s="103" customFormat="1" x14ac:dyDescent="0.35">
      <c r="B1693" s="258"/>
      <c r="C1693" s="258"/>
      <c r="D1693" s="258"/>
      <c r="E1693" s="258"/>
      <c r="F1693" s="258"/>
      <c r="G1693" s="258"/>
      <c r="H1693" s="258"/>
      <c r="I1693" s="258"/>
      <c r="J1693" s="258"/>
      <c r="K1693" s="258"/>
      <c r="L1693" s="258"/>
      <c r="M1693" s="258"/>
      <c r="N1693" s="258"/>
      <c r="O1693" s="258"/>
    </row>
    <row r="1694" spans="2:15" s="103" customFormat="1" x14ac:dyDescent="0.35">
      <c r="B1694" s="258"/>
      <c r="C1694" s="258"/>
      <c r="D1694" s="258"/>
      <c r="E1694" s="258"/>
      <c r="F1694" s="258"/>
      <c r="G1694" s="258"/>
      <c r="H1694" s="258"/>
      <c r="I1694" s="258"/>
      <c r="J1694" s="258"/>
      <c r="K1694" s="258"/>
      <c r="L1694" s="258"/>
      <c r="M1694" s="258"/>
      <c r="N1694" s="258"/>
      <c r="O1694" s="258"/>
    </row>
    <row r="1695" spans="2:15" s="103" customFormat="1" x14ac:dyDescent="0.35">
      <c r="B1695" s="258"/>
      <c r="C1695" s="258"/>
      <c r="D1695" s="258"/>
      <c r="E1695" s="258"/>
      <c r="F1695" s="258"/>
      <c r="G1695" s="258"/>
      <c r="H1695" s="258"/>
      <c r="I1695" s="258"/>
      <c r="J1695" s="258"/>
      <c r="K1695" s="258"/>
      <c r="L1695" s="258"/>
      <c r="M1695" s="258"/>
      <c r="N1695" s="258"/>
      <c r="O1695" s="258"/>
    </row>
    <row r="1696" spans="2:15" s="103" customFormat="1" x14ac:dyDescent="0.35">
      <c r="B1696" s="258"/>
      <c r="C1696" s="258"/>
      <c r="D1696" s="258"/>
      <c r="E1696" s="258"/>
      <c r="F1696" s="258"/>
      <c r="G1696" s="258"/>
      <c r="H1696" s="258"/>
      <c r="I1696" s="258"/>
      <c r="J1696" s="258"/>
      <c r="K1696" s="258"/>
      <c r="L1696" s="258"/>
      <c r="M1696" s="258"/>
      <c r="N1696" s="258"/>
      <c r="O1696" s="258"/>
    </row>
    <row r="1697" spans="2:15" s="103" customFormat="1" x14ac:dyDescent="0.35">
      <c r="B1697" s="258"/>
      <c r="C1697" s="258"/>
      <c r="D1697" s="258"/>
      <c r="E1697" s="258"/>
      <c r="F1697" s="258"/>
      <c r="G1697" s="258"/>
      <c r="H1697" s="258"/>
      <c r="I1697" s="258"/>
      <c r="J1697" s="258"/>
      <c r="K1697" s="258"/>
      <c r="L1697" s="258"/>
      <c r="M1697" s="258"/>
      <c r="N1697" s="258"/>
      <c r="O1697" s="258"/>
    </row>
    <row r="1698" spans="2:15" s="103" customFormat="1" x14ac:dyDescent="0.35">
      <c r="B1698" s="258"/>
      <c r="C1698" s="258"/>
      <c r="D1698" s="258"/>
      <c r="E1698" s="258"/>
      <c r="F1698" s="258"/>
      <c r="G1698" s="258"/>
      <c r="H1698" s="258"/>
      <c r="I1698" s="258"/>
      <c r="J1698" s="258"/>
      <c r="K1698" s="258"/>
      <c r="L1698" s="258"/>
      <c r="M1698" s="258"/>
      <c r="N1698" s="258"/>
      <c r="O1698" s="258"/>
    </row>
    <row r="1699" spans="2:15" s="103" customFormat="1" x14ac:dyDescent="0.35">
      <c r="B1699" s="258"/>
      <c r="C1699" s="258"/>
      <c r="D1699" s="258"/>
      <c r="E1699" s="258"/>
      <c r="F1699" s="258"/>
      <c r="G1699" s="258"/>
      <c r="H1699" s="258"/>
      <c r="I1699" s="258"/>
      <c r="J1699" s="258"/>
      <c r="K1699" s="258"/>
      <c r="L1699" s="258"/>
      <c r="M1699" s="258"/>
      <c r="N1699" s="258"/>
      <c r="O1699" s="258"/>
    </row>
    <row r="1700" spans="2:15" s="103" customFormat="1" x14ac:dyDescent="0.35">
      <c r="B1700" s="258"/>
      <c r="C1700" s="258"/>
      <c r="D1700" s="258"/>
      <c r="E1700" s="258"/>
      <c r="F1700" s="258"/>
      <c r="G1700" s="258"/>
      <c r="H1700" s="258"/>
      <c r="I1700" s="258"/>
      <c r="J1700" s="258"/>
      <c r="K1700" s="258"/>
      <c r="L1700" s="258"/>
      <c r="M1700" s="258"/>
      <c r="N1700" s="258"/>
      <c r="O1700" s="258"/>
    </row>
    <row r="1701" spans="2:15" s="103" customFormat="1" x14ac:dyDescent="0.35">
      <c r="B1701" s="258"/>
      <c r="C1701" s="258"/>
      <c r="D1701" s="258"/>
      <c r="E1701" s="258"/>
      <c r="F1701" s="258"/>
      <c r="G1701" s="258"/>
      <c r="H1701" s="258"/>
      <c r="I1701" s="258"/>
      <c r="J1701" s="258"/>
      <c r="K1701" s="258"/>
      <c r="L1701" s="258"/>
      <c r="M1701" s="258"/>
      <c r="N1701" s="258"/>
      <c r="O1701" s="258"/>
    </row>
    <row r="1702" spans="2:15" s="103" customFormat="1" x14ac:dyDescent="0.35">
      <c r="B1702" s="258"/>
      <c r="C1702" s="258"/>
      <c r="D1702" s="258"/>
      <c r="E1702" s="258"/>
      <c r="F1702" s="258"/>
      <c r="G1702" s="258"/>
      <c r="H1702" s="258"/>
      <c r="I1702" s="258"/>
      <c r="J1702" s="258"/>
      <c r="K1702" s="258"/>
      <c r="L1702" s="258"/>
      <c r="M1702" s="258"/>
      <c r="N1702" s="258"/>
      <c r="O1702" s="258"/>
    </row>
    <row r="1703" spans="2:15" s="103" customFormat="1" x14ac:dyDescent="0.35">
      <c r="B1703" s="258"/>
      <c r="C1703" s="258"/>
      <c r="D1703" s="258"/>
      <c r="E1703" s="258"/>
      <c r="F1703" s="258"/>
      <c r="G1703" s="258"/>
      <c r="H1703" s="258"/>
      <c r="I1703" s="258"/>
      <c r="J1703" s="258"/>
      <c r="K1703" s="258"/>
      <c r="L1703" s="258"/>
      <c r="M1703" s="258"/>
      <c r="N1703" s="258"/>
      <c r="O1703" s="258"/>
    </row>
    <row r="1704" spans="2:15" s="103" customFormat="1" x14ac:dyDescent="0.35">
      <c r="B1704" s="258"/>
      <c r="C1704" s="258"/>
      <c r="D1704" s="258"/>
      <c r="E1704" s="258"/>
      <c r="F1704" s="258"/>
      <c r="G1704" s="258"/>
      <c r="H1704" s="258"/>
      <c r="I1704" s="258"/>
      <c r="J1704" s="258"/>
      <c r="K1704" s="258"/>
      <c r="L1704" s="258"/>
      <c r="M1704" s="258"/>
      <c r="N1704" s="258"/>
      <c r="O1704" s="258"/>
    </row>
    <row r="1705" spans="2:15" s="103" customFormat="1" x14ac:dyDescent="0.35">
      <c r="B1705" s="258"/>
      <c r="C1705" s="258"/>
      <c r="D1705" s="258"/>
      <c r="E1705" s="258"/>
      <c r="F1705" s="258"/>
      <c r="G1705" s="258"/>
      <c r="H1705" s="258"/>
      <c r="I1705" s="258"/>
      <c r="J1705" s="258"/>
      <c r="K1705" s="258"/>
      <c r="L1705" s="258"/>
      <c r="M1705" s="258"/>
      <c r="N1705" s="258"/>
      <c r="O1705" s="258"/>
    </row>
    <row r="1706" spans="2:15" s="103" customFormat="1" x14ac:dyDescent="0.35">
      <c r="B1706" s="258"/>
      <c r="C1706" s="258"/>
      <c r="D1706" s="258"/>
      <c r="E1706" s="258"/>
      <c r="F1706" s="258"/>
      <c r="G1706" s="258"/>
      <c r="H1706" s="258"/>
      <c r="I1706" s="258"/>
      <c r="J1706" s="258"/>
      <c r="K1706" s="258"/>
      <c r="L1706" s="258"/>
      <c r="M1706" s="258"/>
      <c r="N1706" s="258"/>
      <c r="O1706" s="258"/>
    </row>
    <row r="1707" spans="2:15" s="103" customFormat="1" x14ac:dyDescent="0.35">
      <c r="B1707" s="258"/>
      <c r="C1707" s="258"/>
      <c r="D1707" s="258"/>
      <c r="E1707" s="258"/>
      <c r="F1707" s="258"/>
      <c r="G1707" s="258"/>
      <c r="H1707" s="258"/>
      <c r="I1707" s="258"/>
      <c r="J1707" s="258"/>
      <c r="K1707" s="258"/>
      <c r="L1707" s="258"/>
      <c r="M1707" s="258"/>
      <c r="N1707" s="258"/>
      <c r="O1707" s="258"/>
    </row>
    <row r="1708" spans="2:15" s="103" customFormat="1" x14ac:dyDescent="0.35">
      <c r="B1708" s="258"/>
      <c r="C1708" s="258"/>
      <c r="D1708" s="258"/>
      <c r="E1708" s="258"/>
      <c r="F1708" s="258"/>
      <c r="G1708" s="258"/>
      <c r="H1708" s="258"/>
      <c r="I1708" s="258"/>
      <c r="J1708" s="258"/>
      <c r="K1708" s="258"/>
      <c r="L1708" s="258"/>
      <c r="M1708" s="258"/>
      <c r="N1708" s="258"/>
      <c r="O1708" s="258"/>
    </row>
    <row r="1709" spans="2:15" s="103" customFormat="1" x14ac:dyDescent="0.35">
      <c r="B1709" s="258"/>
      <c r="C1709" s="258"/>
      <c r="D1709" s="258"/>
      <c r="E1709" s="258"/>
      <c r="F1709" s="258"/>
      <c r="G1709" s="258"/>
      <c r="H1709" s="258"/>
      <c r="I1709" s="258"/>
      <c r="J1709" s="258"/>
      <c r="K1709" s="258"/>
      <c r="L1709" s="258"/>
      <c r="M1709" s="258"/>
      <c r="N1709" s="258"/>
      <c r="O1709" s="258"/>
    </row>
    <row r="1710" spans="2:15" s="103" customFormat="1" x14ac:dyDescent="0.35">
      <c r="B1710" s="258"/>
      <c r="C1710" s="258"/>
      <c r="D1710" s="258"/>
      <c r="E1710" s="258"/>
      <c r="F1710" s="258"/>
      <c r="G1710" s="258"/>
      <c r="H1710" s="258"/>
      <c r="I1710" s="258"/>
      <c r="J1710" s="258"/>
      <c r="K1710" s="258"/>
      <c r="L1710" s="258"/>
      <c r="M1710" s="258"/>
      <c r="N1710" s="258"/>
      <c r="O1710" s="258"/>
    </row>
    <row r="1711" spans="2:15" s="103" customFormat="1" x14ac:dyDescent="0.35">
      <c r="B1711" s="258"/>
      <c r="C1711" s="258"/>
      <c r="D1711" s="258"/>
      <c r="E1711" s="258"/>
      <c r="F1711" s="258"/>
      <c r="G1711" s="258"/>
      <c r="H1711" s="258"/>
      <c r="I1711" s="258"/>
      <c r="J1711" s="258"/>
      <c r="K1711" s="258"/>
      <c r="L1711" s="258"/>
      <c r="M1711" s="258"/>
      <c r="N1711" s="258"/>
      <c r="O1711" s="258"/>
    </row>
    <row r="1712" spans="2:15" s="103" customFormat="1" x14ac:dyDescent="0.35">
      <c r="B1712" s="258"/>
      <c r="C1712" s="258"/>
      <c r="D1712" s="258"/>
      <c r="E1712" s="258"/>
      <c r="F1712" s="258"/>
      <c r="G1712" s="258"/>
      <c r="H1712" s="258"/>
      <c r="I1712" s="258"/>
      <c r="J1712" s="258"/>
      <c r="K1712" s="258"/>
      <c r="L1712" s="258"/>
      <c r="M1712" s="258"/>
      <c r="N1712" s="258"/>
      <c r="O1712" s="258"/>
    </row>
    <row r="1713" spans="2:15" s="103" customFormat="1" x14ac:dyDescent="0.35">
      <c r="B1713" s="258"/>
      <c r="C1713" s="258"/>
      <c r="D1713" s="258"/>
      <c r="E1713" s="258"/>
      <c r="F1713" s="258"/>
      <c r="G1713" s="258"/>
      <c r="H1713" s="258"/>
      <c r="I1713" s="258"/>
      <c r="J1713" s="258"/>
      <c r="K1713" s="258"/>
      <c r="L1713" s="258"/>
      <c r="M1713" s="258"/>
      <c r="N1713" s="258"/>
      <c r="O1713" s="258"/>
    </row>
    <row r="1714" spans="2:15" s="103" customFormat="1" x14ac:dyDescent="0.35">
      <c r="B1714" s="258"/>
      <c r="C1714" s="258"/>
      <c r="D1714" s="258"/>
      <c r="E1714" s="258"/>
      <c r="F1714" s="258"/>
      <c r="G1714" s="258"/>
      <c r="H1714" s="258"/>
      <c r="I1714" s="258"/>
      <c r="J1714" s="258"/>
      <c r="K1714" s="258"/>
      <c r="L1714" s="258"/>
      <c r="M1714" s="258"/>
      <c r="N1714" s="258"/>
      <c r="O1714" s="258"/>
    </row>
    <row r="1715" spans="2:15" s="103" customFormat="1" x14ac:dyDescent="0.35">
      <c r="B1715" s="258"/>
      <c r="C1715" s="258"/>
      <c r="D1715" s="258"/>
      <c r="E1715" s="258"/>
      <c r="F1715" s="258"/>
      <c r="G1715" s="258"/>
      <c r="H1715" s="258"/>
      <c r="I1715" s="258"/>
      <c r="J1715" s="258"/>
      <c r="K1715" s="258"/>
      <c r="L1715" s="258"/>
      <c r="M1715" s="258"/>
      <c r="N1715" s="258"/>
      <c r="O1715" s="258"/>
    </row>
    <row r="1716" spans="2:15" s="103" customFormat="1" x14ac:dyDescent="0.35">
      <c r="B1716" s="258"/>
      <c r="C1716" s="258"/>
      <c r="D1716" s="258"/>
      <c r="E1716" s="258"/>
      <c r="F1716" s="258"/>
      <c r="G1716" s="258"/>
      <c r="H1716" s="258"/>
      <c r="I1716" s="258"/>
      <c r="J1716" s="258"/>
      <c r="K1716" s="258"/>
      <c r="L1716" s="258"/>
      <c r="M1716" s="258"/>
      <c r="N1716" s="258"/>
      <c r="O1716" s="258"/>
    </row>
    <row r="1717" spans="2:15" s="103" customFormat="1" x14ac:dyDescent="0.35">
      <c r="B1717" s="258"/>
      <c r="C1717" s="258"/>
      <c r="D1717" s="258"/>
      <c r="E1717" s="258"/>
      <c r="F1717" s="258"/>
      <c r="G1717" s="258"/>
      <c r="H1717" s="258"/>
      <c r="I1717" s="258"/>
      <c r="J1717" s="258"/>
      <c r="K1717" s="258"/>
      <c r="L1717" s="258"/>
      <c r="M1717" s="258"/>
      <c r="N1717" s="258"/>
      <c r="O1717" s="258"/>
    </row>
    <row r="1718" spans="2:15" s="103" customFormat="1" x14ac:dyDescent="0.35">
      <c r="B1718" s="258"/>
      <c r="C1718" s="258"/>
      <c r="D1718" s="258"/>
      <c r="E1718" s="258"/>
      <c r="F1718" s="258"/>
      <c r="G1718" s="258"/>
      <c r="H1718" s="258"/>
      <c r="I1718" s="258"/>
      <c r="J1718" s="258"/>
      <c r="K1718" s="258"/>
      <c r="L1718" s="258"/>
      <c r="M1718" s="258"/>
      <c r="N1718" s="258"/>
      <c r="O1718" s="258"/>
    </row>
    <row r="1719" spans="2:15" s="103" customFormat="1" x14ac:dyDescent="0.35">
      <c r="B1719" s="258"/>
      <c r="C1719" s="258"/>
      <c r="D1719" s="258"/>
      <c r="E1719" s="258"/>
      <c r="F1719" s="258"/>
      <c r="G1719" s="258"/>
      <c r="H1719" s="258"/>
      <c r="I1719" s="258"/>
      <c r="J1719" s="258"/>
      <c r="K1719" s="258"/>
      <c r="L1719" s="258"/>
      <c r="M1719" s="258"/>
      <c r="N1719" s="258"/>
      <c r="O1719" s="258"/>
    </row>
    <row r="1720" spans="2:15" s="103" customFormat="1" x14ac:dyDescent="0.35">
      <c r="B1720" s="258"/>
      <c r="C1720" s="258"/>
      <c r="D1720" s="258"/>
      <c r="E1720" s="258"/>
      <c r="F1720" s="258"/>
      <c r="G1720" s="258"/>
      <c r="H1720" s="258"/>
      <c r="I1720" s="258"/>
      <c r="J1720" s="258"/>
      <c r="K1720" s="258"/>
      <c r="L1720" s="258"/>
      <c r="M1720" s="258"/>
      <c r="N1720" s="258"/>
      <c r="O1720" s="258"/>
    </row>
    <row r="1721" spans="2:15" s="103" customFormat="1" x14ac:dyDescent="0.35">
      <c r="B1721" s="258"/>
      <c r="C1721" s="258"/>
      <c r="D1721" s="258"/>
      <c r="E1721" s="258"/>
      <c r="F1721" s="258"/>
      <c r="G1721" s="258"/>
      <c r="H1721" s="258"/>
      <c r="I1721" s="258"/>
      <c r="J1721" s="258"/>
      <c r="K1721" s="258"/>
      <c r="L1721" s="258"/>
      <c r="M1721" s="258"/>
      <c r="N1721" s="258"/>
      <c r="O1721" s="258"/>
    </row>
    <row r="1722" spans="2:15" s="103" customFormat="1" x14ac:dyDescent="0.35">
      <c r="B1722" s="258"/>
      <c r="C1722" s="258"/>
      <c r="D1722" s="258"/>
      <c r="E1722" s="258"/>
      <c r="F1722" s="258"/>
      <c r="G1722" s="258"/>
      <c r="H1722" s="258"/>
      <c r="I1722" s="258"/>
      <c r="J1722" s="258"/>
      <c r="K1722" s="258"/>
      <c r="L1722" s="258"/>
      <c r="M1722" s="258"/>
      <c r="N1722" s="258"/>
      <c r="O1722" s="258"/>
    </row>
    <row r="1723" spans="2:15" s="103" customFormat="1" x14ac:dyDescent="0.35">
      <c r="B1723" s="258"/>
      <c r="C1723" s="258"/>
      <c r="D1723" s="258"/>
      <c r="E1723" s="258"/>
      <c r="F1723" s="258"/>
      <c r="G1723" s="258"/>
      <c r="H1723" s="258"/>
      <c r="I1723" s="258"/>
      <c r="J1723" s="258"/>
      <c r="K1723" s="258"/>
      <c r="L1723" s="258"/>
      <c r="M1723" s="258"/>
      <c r="N1723" s="258"/>
      <c r="O1723" s="258"/>
    </row>
    <row r="1724" spans="2:15" s="103" customFormat="1" x14ac:dyDescent="0.35">
      <c r="B1724" s="258"/>
      <c r="C1724" s="258"/>
      <c r="D1724" s="258"/>
      <c r="E1724" s="258"/>
      <c r="F1724" s="258"/>
      <c r="G1724" s="258"/>
      <c r="H1724" s="258"/>
      <c r="I1724" s="258"/>
      <c r="J1724" s="258"/>
      <c r="K1724" s="258"/>
      <c r="L1724" s="258"/>
      <c r="M1724" s="258"/>
      <c r="N1724" s="258"/>
      <c r="O1724" s="258"/>
    </row>
    <row r="1725" spans="2:15" s="103" customFormat="1" x14ac:dyDescent="0.35">
      <c r="B1725" s="258"/>
      <c r="C1725" s="258"/>
      <c r="D1725" s="258"/>
      <c r="E1725" s="258"/>
      <c r="F1725" s="258"/>
      <c r="G1725" s="258"/>
      <c r="H1725" s="258"/>
      <c r="I1725" s="258"/>
      <c r="J1725" s="258"/>
      <c r="K1725" s="258"/>
      <c r="L1725" s="258"/>
      <c r="M1725" s="258"/>
      <c r="N1725" s="258"/>
      <c r="O1725" s="258"/>
    </row>
    <row r="1726" spans="2:15" s="103" customFormat="1" x14ac:dyDescent="0.35">
      <c r="B1726" s="258"/>
      <c r="C1726" s="258"/>
      <c r="D1726" s="258"/>
      <c r="E1726" s="258"/>
      <c r="F1726" s="258"/>
      <c r="G1726" s="258"/>
      <c r="H1726" s="258"/>
      <c r="I1726" s="258"/>
      <c r="J1726" s="258"/>
      <c r="K1726" s="258"/>
      <c r="L1726" s="258"/>
      <c r="M1726" s="258"/>
      <c r="N1726" s="258"/>
      <c r="O1726" s="258"/>
    </row>
    <row r="1727" spans="2:15" s="103" customFormat="1" x14ac:dyDescent="0.35">
      <c r="B1727" s="258"/>
      <c r="C1727" s="258"/>
      <c r="D1727" s="258"/>
      <c r="E1727" s="258"/>
      <c r="F1727" s="258"/>
      <c r="G1727" s="258"/>
      <c r="H1727" s="258"/>
      <c r="I1727" s="258"/>
      <c r="J1727" s="258"/>
      <c r="K1727" s="258"/>
      <c r="L1727" s="258"/>
      <c r="M1727" s="258"/>
      <c r="N1727" s="258"/>
      <c r="O1727" s="258"/>
    </row>
    <row r="1728" spans="2:15" s="103" customFormat="1" x14ac:dyDescent="0.35">
      <c r="B1728" s="258"/>
      <c r="C1728" s="258"/>
      <c r="D1728" s="258"/>
      <c r="E1728" s="258"/>
      <c r="F1728" s="258"/>
      <c r="G1728" s="258"/>
      <c r="H1728" s="258"/>
      <c r="I1728" s="258"/>
      <c r="J1728" s="258"/>
      <c r="K1728" s="258"/>
      <c r="L1728" s="258"/>
      <c r="M1728" s="258"/>
      <c r="N1728" s="258"/>
      <c r="O1728" s="258"/>
    </row>
    <row r="1729" spans="2:15" s="103" customFormat="1" x14ac:dyDescent="0.35">
      <c r="B1729" s="258"/>
      <c r="C1729" s="258"/>
      <c r="D1729" s="258"/>
      <c r="E1729" s="258"/>
      <c r="F1729" s="258"/>
      <c r="G1729" s="258"/>
      <c r="H1729" s="258"/>
      <c r="I1729" s="258"/>
      <c r="J1729" s="258"/>
      <c r="K1729" s="258"/>
      <c r="L1729" s="258"/>
      <c r="M1729" s="258"/>
      <c r="N1729" s="258"/>
      <c r="O1729" s="258"/>
    </row>
    <row r="1730" spans="2:15" s="103" customFormat="1" x14ac:dyDescent="0.35">
      <c r="B1730" s="258"/>
      <c r="C1730" s="258"/>
      <c r="D1730" s="258"/>
      <c r="E1730" s="258"/>
      <c r="F1730" s="258"/>
      <c r="G1730" s="258"/>
      <c r="H1730" s="258"/>
      <c r="I1730" s="258"/>
      <c r="J1730" s="258"/>
      <c r="K1730" s="258"/>
      <c r="L1730" s="258"/>
      <c r="M1730" s="258"/>
      <c r="N1730" s="258"/>
      <c r="O1730" s="258"/>
    </row>
    <row r="1731" spans="2:15" s="103" customFormat="1" x14ac:dyDescent="0.35">
      <c r="B1731" s="258"/>
      <c r="C1731" s="258"/>
      <c r="D1731" s="258"/>
      <c r="E1731" s="258"/>
      <c r="F1731" s="258"/>
      <c r="G1731" s="258"/>
      <c r="H1731" s="258"/>
      <c r="I1731" s="258"/>
      <c r="J1731" s="258"/>
      <c r="K1731" s="258"/>
      <c r="L1731" s="258"/>
      <c r="M1731" s="258"/>
      <c r="N1731" s="258"/>
      <c r="O1731" s="258"/>
    </row>
    <row r="1732" spans="2:15" s="103" customFormat="1" x14ac:dyDescent="0.35">
      <c r="B1732" s="258"/>
      <c r="C1732" s="258"/>
      <c r="D1732" s="258"/>
      <c r="E1732" s="258"/>
      <c r="F1732" s="258"/>
      <c r="G1732" s="258"/>
      <c r="H1732" s="258"/>
      <c r="I1732" s="258"/>
      <c r="J1732" s="258"/>
      <c r="K1732" s="258"/>
      <c r="L1732" s="258"/>
      <c r="M1732" s="258"/>
      <c r="N1732" s="258"/>
      <c r="O1732" s="258"/>
    </row>
    <row r="1733" spans="2:15" s="103" customFormat="1" x14ac:dyDescent="0.35">
      <c r="B1733" s="258"/>
      <c r="C1733" s="258"/>
      <c r="D1733" s="258"/>
      <c r="E1733" s="258"/>
      <c r="F1733" s="258"/>
      <c r="G1733" s="258"/>
      <c r="H1733" s="258"/>
      <c r="I1733" s="258"/>
      <c r="J1733" s="258"/>
      <c r="K1733" s="258"/>
      <c r="L1733" s="258"/>
      <c r="M1733" s="258"/>
      <c r="N1733" s="258"/>
      <c r="O1733" s="258"/>
    </row>
    <row r="1734" spans="2:15" s="103" customFormat="1" x14ac:dyDescent="0.35">
      <c r="B1734" s="258"/>
      <c r="C1734" s="258"/>
      <c r="D1734" s="258"/>
      <c r="E1734" s="258"/>
      <c r="F1734" s="258"/>
      <c r="G1734" s="258"/>
      <c r="H1734" s="258"/>
      <c r="I1734" s="258"/>
      <c r="J1734" s="258"/>
      <c r="K1734" s="258"/>
      <c r="L1734" s="258"/>
      <c r="M1734" s="258"/>
      <c r="N1734" s="258"/>
      <c r="O1734" s="258"/>
    </row>
    <row r="1735" spans="2:15" s="103" customFormat="1" x14ac:dyDescent="0.35">
      <c r="B1735" s="258"/>
      <c r="C1735" s="258"/>
      <c r="D1735" s="258"/>
      <c r="E1735" s="258"/>
      <c r="F1735" s="258"/>
      <c r="G1735" s="258"/>
      <c r="H1735" s="258"/>
      <c r="I1735" s="258"/>
      <c r="J1735" s="258"/>
      <c r="K1735" s="258"/>
      <c r="L1735" s="258"/>
      <c r="M1735" s="258"/>
      <c r="N1735" s="258"/>
      <c r="O1735" s="258"/>
    </row>
    <row r="1736" spans="2:15" s="103" customFormat="1" x14ac:dyDescent="0.35">
      <c r="B1736" s="258"/>
      <c r="C1736" s="258"/>
      <c r="D1736" s="258"/>
      <c r="E1736" s="258"/>
      <c r="F1736" s="258"/>
      <c r="G1736" s="258"/>
      <c r="H1736" s="258"/>
      <c r="I1736" s="258"/>
      <c r="J1736" s="258"/>
      <c r="K1736" s="258"/>
      <c r="L1736" s="258"/>
      <c r="M1736" s="258"/>
      <c r="N1736" s="258"/>
      <c r="O1736" s="258"/>
    </row>
    <row r="1737" spans="2:15" s="103" customFormat="1" x14ac:dyDescent="0.35">
      <c r="B1737" s="258"/>
      <c r="C1737" s="258"/>
      <c r="D1737" s="258"/>
      <c r="E1737" s="258"/>
      <c r="F1737" s="258"/>
      <c r="G1737" s="258"/>
      <c r="H1737" s="258"/>
      <c r="I1737" s="258"/>
      <c r="J1737" s="258"/>
      <c r="K1737" s="258"/>
      <c r="L1737" s="258"/>
      <c r="M1737" s="258"/>
      <c r="N1737" s="258"/>
      <c r="O1737" s="258"/>
    </row>
    <row r="1738" spans="2:15" s="103" customFormat="1" x14ac:dyDescent="0.35">
      <c r="B1738" s="258"/>
      <c r="C1738" s="258"/>
      <c r="D1738" s="258"/>
      <c r="E1738" s="258"/>
      <c r="F1738" s="258"/>
      <c r="G1738" s="258"/>
      <c r="H1738" s="258"/>
      <c r="I1738" s="258"/>
      <c r="J1738" s="258"/>
      <c r="K1738" s="258"/>
      <c r="L1738" s="258"/>
      <c r="M1738" s="258"/>
      <c r="N1738" s="258"/>
      <c r="O1738" s="258"/>
    </row>
    <row r="1739" spans="2:15" s="103" customFormat="1" x14ac:dyDescent="0.35">
      <c r="B1739" s="258"/>
      <c r="C1739" s="258"/>
      <c r="D1739" s="258"/>
      <c r="E1739" s="258"/>
      <c r="F1739" s="258"/>
      <c r="G1739" s="258"/>
      <c r="H1739" s="258"/>
      <c r="I1739" s="258"/>
      <c r="J1739" s="258"/>
      <c r="K1739" s="258"/>
      <c r="L1739" s="258"/>
      <c r="M1739" s="258"/>
      <c r="N1739" s="258"/>
      <c r="O1739" s="258"/>
    </row>
    <row r="1740" spans="2:15" s="103" customFormat="1" x14ac:dyDescent="0.35">
      <c r="B1740" s="258"/>
      <c r="C1740" s="258"/>
      <c r="D1740" s="258"/>
      <c r="E1740" s="258"/>
      <c r="F1740" s="258"/>
      <c r="G1740" s="258"/>
      <c r="H1740" s="258"/>
      <c r="I1740" s="258"/>
      <c r="J1740" s="258"/>
      <c r="K1740" s="258"/>
      <c r="L1740" s="258"/>
      <c r="M1740" s="258"/>
      <c r="N1740" s="258"/>
      <c r="O1740" s="258"/>
    </row>
    <row r="1741" spans="2:15" s="103" customFormat="1" x14ac:dyDescent="0.35">
      <c r="B1741" s="258"/>
      <c r="C1741" s="258"/>
      <c r="D1741" s="258"/>
      <c r="E1741" s="258"/>
      <c r="F1741" s="258"/>
      <c r="G1741" s="258"/>
      <c r="H1741" s="258"/>
      <c r="I1741" s="258"/>
      <c r="J1741" s="258"/>
      <c r="K1741" s="258"/>
      <c r="L1741" s="258"/>
      <c r="M1741" s="258"/>
      <c r="N1741" s="258"/>
      <c r="O1741" s="258"/>
    </row>
    <row r="1742" spans="2:15" s="103" customFormat="1" x14ac:dyDescent="0.35">
      <c r="B1742" s="258"/>
      <c r="C1742" s="258"/>
      <c r="D1742" s="258"/>
      <c r="E1742" s="258"/>
      <c r="F1742" s="258"/>
      <c r="G1742" s="258"/>
      <c r="H1742" s="258"/>
      <c r="I1742" s="258"/>
      <c r="J1742" s="258"/>
      <c r="K1742" s="258"/>
      <c r="L1742" s="258"/>
      <c r="M1742" s="258"/>
      <c r="N1742" s="258"/>
      <c r="O1742" s="258"/>
    </row>
    <row r="1743" spans="2:15" s="103" customFormat="1" x14ac:dyDescent="0.35">
      <c r="B1743" s="258"/>
      <c r="C1743" s="258"/>
      <c r="D1743" s="258"/>
      <c r="E1743" s="258"/>
      <c r="F1743" s="258"/>
      <c r="G1743" s="258"/>
      <c r="H1743" s="258"/>
      <c r="I1743" s="258"/>
      <c r="J1743" s="258"/>
      <c r="K1743" s="258"/>
      <c r="L1743" s="258"/>
      <c r="M1743" s="258"/>
      <c r="N1743" s="258"/>
      <c r="O1743" s="258"/>
    </row>
    <row r="1744" spans="2:15" s="103" customFormat="1" x14ac:dyDescent="0.35">
      <c r="B1744" s="258"/>
      <c r="C1744" s="258"/>
      <c r="D1744" s="258"/>
      <c r="E1744" s="258"/>
      <c r="F1744" s="258"/>
      <c r="G1744" s="258"/>
      <c r="H1744" s="258"/>
      <c r="I1744" s="258"/>
      <c r="J1744" s="258"/>
      <c r="K1744" s="258"/>
      <c r="L1744" s="258"/>
      <c r="M1744" s="258"/>
      <c r="N1744" s="258"/>
      <c r="O1744" s="258"/>
    </row>
    <row r="1745" spans="2:15" s="103" customFormat="1" x14ac:dyDescent="0.35">
      <c r="B1745" s="258"/>
      <c r="C1745" s="258"/>
      <c r="D1745" s="258"/>
      <c r="E1745" s="258"/>
      <c r="F1745" s="258"/>
      <c r="G1745" s="258"/>
      <c r="H1745" s="258"/>
      <c r="I1745" s="258"/>
      <c r="J1745" s="258"/>
      <c r="K1745" s="258"/>
      <c r="L1745" s="258"/>
      <c r="M1745" s="258"/>
      <c r="N1745" s="258"/>
      <c r="O1745" s="258"/>
    </row>
    <row r="1746" spans="2:15" s="103" customFormat="1" x14ac:dyDescent="0.35">
      <c r="B1746" s="258"/>
      <c r="C1746" s="258"/>
      <c r="D1746" s="258"/>
      <c r="E1746" s="258"/>
      <c r="F1746" s="258"/>
      <c r="G1746" s="258"/>
      <c r="H1746" s="258"/>
      <c r="I1746" s="258"/>
      <c r="J1746" s="258"/>
      <c r="K1746" s="258"/>
      <c r="L1746" s="258"/>
      <c r="M1746" s="258"/>
      <c r="N1746" s="258"/>
      <c r="O1746" s="258"/>
    </row>
    <row r="1747" spans="2:15" s="103" customFormat="1" x14ac:dyDescent="0.35">
      <c r="B1747" s="258"/>
      <c r="C1747" s="258"/>
      <c r="D1747" s="258"/>
      <c r="E1747" s="258"/>
      <c r="F1747" s="258"/>
      <c r="G1747" s="258"/>
      <c r="H1747" s="258"/>
      <c r="I1747" s="258"/>
      <c r="J1747" s="258"/>
      <c r="K1747" s="258"/>
      <c r="L1747" s="258"/>
      <c r="M1747" s="258"/>
      <c r="N1747" s="258"/>
      <c r="O1747" s="258"/>
    </row>
    <row r="1748" spans="2:15" s="103" customFormat="1" x14ac:dyDescent="0.35">
      <c r="B1748" s="258"/>
      <c r="C1748" s="258"/>
      <c r="D1748" s="258"/>
      <c r="E1748" s="258"/>
      <c r="F1748" s="258"/>
      <c r="G1748" s="258"/>
      <c r="H1748" s="258"/>
      <c r="I1748" s="258"/>
      <c r="J1748" s="258"/>
      <c r="K1748" s="258"/>
      <c r="L1748" s="258"/>
      <c r="M1748" s="258"/>
      <c r="N1748" s="258"/>
      <c r="O1748" s="258"/>
    </row>
    <row r="1749" spans="2:15" s="103" customFormat="1" x14ac:dyDescent="0.35">
      <c r="B1749" s="258"/>
      <c r="C1749" s="258"/>
      <c r="D1749" s="258"/>
      <c r="E1749" s="258"/>
      <c r="F1749" s="258"/>
      <c r="G1749" s="258"/>
      <c r="H1749" s="258"/>
      <c r="I1749" s="258"/>
      <c r="J1749" s="258"/>
      <c r="K1749" s="258"/>
      <c r="L1749" s="258"/>
      <c r="M1749" s="258"/>
      <c r="N1749" s="258"/>
      <c r="O1749" s="258"/>
    </row>
    <row r="1750" spans="2:15" s="103" customFormat="1" x14ac:dyDescent="0.35">
      <c r="B1750" s="258"/>
      <c r="C1750" s="258"/>
      <c r="D1750" s="258"/>
      <c r="E1750" s="258"/>
      <c r="F1750" s="258"/>
      <c r="G1750" s="258"/>
      <c r="H1750" s="258"/>
      <c r="I1750" s="258"/>
      <c r="J1750" s="258"/>
      <c r="K1750" s="258"/>
      <c r="L1750" s="258"/>
      <c r="M1750" s="258"/>
      <c r="N1750" s="258"/>
      <c r="O1750" s="258"/>
    </row>
    <row r="1751" spans="2:15" s="103" customFormat="1" x14ac:dyDescent="0.35">
      <c r="B1751" s="258"/>
      <c r="C1751" s="258"/>
      <c r="D1751" s="258"/>
      <c r="E1751" s="258"/>
      <c r="F1751" s="258"/>
      <c r="G1751" s="258"/>
      <c r="H1751" s="258"/>
      <c r="I1751" s="258"/>
      <c r="J1751" s="258"/>
      <c r="K1751" s="258"/>
      <c r="L1751" s="258"/>
      <c r="M1751" s="258"/>
      <c r="N1751" s="258"/>
      <c r="O1751" s="258"/>
    </row>
    <row r="1752" spans="2:15" s="103" customFormat="1" x14ac:dyDescent="0.35">
      <c r="B1752" s="258"/>
      <c r="C1752" s="258"/>
      <c r="D1752" s="258"/>
      <c r="E1752" s="258"/>
      <c r="F1752" s="258"/>
      <c r="G1752" s="258"/>
      <c r="H1752" s="258"/>
      <c r="I1752" s="258"/>
      <c r="J1752" s="258"/>
      <c r="K1752" s="258"/>
      <c r="L1752" s="258"/>
      <c r="M1752" s="258"/>
      <c r="N1752" s="258"/>
      <c r="O1752" s="258"/>
    </row>
    <row r="1753" spans="2:15" s="103" customFormat="1" x14ac:dyDescent="0.35">
      <c r="B1753" s="258"/>
      <c r="C1753" s="258"/>
      <c r="D1753" s="258"/>
      <c r="E1753" s="258"/>
      <c r="F1753" s="258"/>
      <c r="G1753" s="258"/>
      <c r="H1753" s="258"/>
      <c r="I1753" s="258"/>
      <c r="J1753" s="258"/>
      <c r="K1753" s="258"/>
      <c r="L1753" s="258"/>
      <c r="M1753" s="258"/>
      <c r="N1753" s="258"/>
      <c r="O1753" s="258"/>
    </row>
    <row r="1754" spans="2:15" s="103" customFormat="1" x14ac:dyDescent="0.35">
      <c r="B1754" s="258"/>
      <c r="C1754" s="258"/>
      <c r="D1754" s="258"/>
      <c r="E1754" s="258"/>
      <c r="F1754" s="258"/>
      <c r="G1754" s="258"/>
      <c r="H1754" s="258"/>
      <c r="I1754" s="258"/>
      <c r="J1754" s="258"/>
      <c r="K1754" s="258"/>
      <c r="L1754" s="258"/>
      <c r="M1754" s="258"/>
      <c r="N1754" s="258"/>
      <c r="O1754" s="258"/>
    </row>
    <row r="1755" spans="2:15" s="103" customFormat="1" x14ac:dyDescent="0.35">
      <c r="B1755" s="258"/>
      <c r="C1755" s="258"/>
      <c r="D1755" s="258"/>
      <c r="E1755" s="258"/>
      <c r="F1755" s="258"/>
      <c r="G1755" s="258"/>
      <c r="H1755" s="258"/>
      <c r="I1755" s="258"/>
      <c r="J1755" s="258"/>
      <c r="K1755" s="258"/>
      <c r="L1755" s="258"/>
      <c r="M1755" s="258"/>
      <c r="N1755" s="258"/>
      <c r="O1755" s="258"/>
    </row>
    <row r="1756" spans="2:15" s="103" customFormat="1" x14ac:dyDescent="0.35">
      <c r="B1756" s="258"/>
      <c r="C1756" s="258"/>
      <c r="D1756" s="258"/>
      <c r="E1756" s="258"/>
      <c r="F1756" s="258"/>
      <c r="G1756" s="258"/>
      <c r="H1756" s="258"/>
      <c r="I1756" s="258"/>
      <c r="J1756" s="258"/>
      <c r="K1756" s="258"/>
      <c r="L1756" s="258"/>
      <c r="M1756" s="258"/>
      <c r="N1756" s="258"/>
      <c r="O1756" s="258"/>
    </row>
    <row r="1757" spans="2:15" s="103" customFormat="1" x14ac:dyDescent="0.35">
      <c r="B1757" s="258"/>
      <c r="C1757" s="258"/>
      <c r="D1757" s="258"/>
      <c r="E1757" s="258"/>
      <c r="F1757" s="258"/>
      <c r="G1757" s="258"/>
      <c r="H1757" s="258"/>
      <c r="I1757" s="258"/>
      <c r="J1757" s="258"/>
      <c r="K1757" s="258"/>
      <c r="L1757" s="258"/>
      <c r="M1757" s="258"/>
      <c r="N1757" s="258"/>
      <c r="O1757" s="258"/>
    </row>
    <row r="1758" spans="2:15" s="103" customFormat="1" x14ac:dyDescent="0.35">
      <c r="B1758" s="258"/>
      <c r="C1758" s="258"/>
      <c r="D1758" s="258"/>
      <c r="E1758" s="258"/>
      <c r="F1758" s="258"/>
      <c r="G1758" s="258"/>
      <c r="H1758" s="258"/>
      <c r="I1758" s="258"/>
      <c r="J1758" s="258"/>
      <c r="K1758" s="258"/>
      <c r="L1758" s="258"/>
      <c r="M1758" s="258"/>
      <c r="N1758" s="258"/>
      <c r="O1758" s="258"/>
    </row>
    <row r="1759" spans="2:15" s="103" customFormat="1" x14ac:dyDescent="0.35">
      <c r="B1759" s="258"/>
      <c r="C1759" s="258"/>
      <c r="D1759" s="258"/>
      <c r="E1759" s="258"/>
      <c r="F1759" s="258"/>
      <c r="G1759" s="258"/>
      <c r="H1759" s="258"/>
      <c r="I1759" s="258"/>
      <c r="J1759" s="258"/>
      <c r="K1759" s="258"/>
      <c r="L1759" s="258"/>
      <c r="M1759" s="258"/>
      <c r="N1759" s="258"/>
      <c r="O1759" s="258"/>
    </row>
    <row r="1760" spans="2:15" s="103" customFormat="1" x14ac:dyDescent="0.35">
      <c r="B1760" s="258"/>
      <c r="C1760" s="258"/>
      <c r="D1760" s="258"/>
      <c r="E1760" s="258"/>
      <c r="F1760" s="258"/>
      <c r="G1760" s="258"/>
      <c r="H1760" s="258"/>
      <c r="I1760" s="258"/>
      <c r="J1760" s="258"/>
      <c r="K1760" s="258"/>
      <c r="L1760" s="258"/>
      <c r="M1760" s="258"/>
      <c r="N1760" s="258"/>
      <c r="O1760" s="258"/>
    </row>
    <row r="1761" spans="2:15" s="103" customFormat="1" x14ac:dyDescent="0.35">
      <c r="B1761" s="258"/>
      <c r="C1761" s="258"/>
      <c r="D1761" s="258"/>
      <c r="E1761" s="258"/>
      <c r="F1761" s="258"/>
      <c r="G1761" s="258"/>
      <c r="H1761" s="258"/>
      <c r="I1761" s="258"/>
      <c r="J1761" s="258"/>
      <c r="K1761" s="258"/>
      <c r="L1761" s="258"/>
      <c r="M1761" s="258"/>
      <c r="N1761" s="258"/>
      <c r="O1761" s="258"/>
    </row>
    <row r="1762" spans="2:15" s="103" customFormat="1" x14ac:dyDescent="0.35">
      <c r="B1762" s="258"/>
      <c r="C1762" s="258"/>
      <c r="D1762" s="258"/>
      <c r="E1762" s="258"/>
      <c r="F1762" s="258"/>
      <c r="G1762" s="258"/>
      <c r="H1762" s="258"/>
      <c r="I1762" s="258"/>
      <c r="J1762" s="258"/>
      <c r="K1762" s="258"/>
      <c r="L1762" s="258"/>
      <c r="M1762" s="258"/>
      <c r="N1762" s="258"/>
      <c r="O1762" s="258"/>
    </row>
    <row r="1763" spans="2:15" s="103" customFormat="1" x14ac:dyDescent="0.35">
      <c r="B1763" s="258"/>
      <c r="C1763" s="258"/>
      <c r="D1763" s="258"/>
      <c r="E1763" s="258"/>
      <c r="F1763" s="258"/>
      <c r="G1763" s="258"/>
      <c r="H1763" s="258"/>
      <c r="I1763" s="258"/>
      <c r="J1763" s="258"/>
      <c r="K1763" s="258"/>
      <c r="L1763" s="258"/>
      <c r="M1763" s="258"/>
      <c r="N1763" s="258"/>
      <c r="O1763" s="258"/>
    </row>
    <row r="1764" spans="2:15" s="103" customFormat="1" x14ac:dyDescent="0.35">
      <c r="B1764" s="258"/>
      <c r="C1764" s="258"/>
      <c r="D1764" s="258"/>
      <c r="E1764" s="258"/>
      <c r="F1764" s="258"/>
      <c r="G1764" s="258"/>
      <c r="H1764" s="258"/>
      <c r="I1764" s="258"/>
      <c r="J1764" s="258"/>
      <c r="K1764" s="258"/>
      <c r="L1764" s="258"/>
      <c r="M1764" s="258"/>
      <c r="N1764" s="258"/>
      <c r="O1764" s="258"/>
    </row>
    <row r="1765" spans="2:15" s="103" customFormat="1" x14ac:dyDescent="0.35">
      <c r="B1765" s="258"/>
      <c r="C1765" s="258"/>
      <c r="D1765" s="258"/>
      <c r="E1765" s="258"/>
      <c r="F1765" s="258"/>
      <c r="G1765" s="258"/>
      <c r="H1765" s="258"/>
      <c r="I1765" s="258"/>
      <c r="J1765" s="258"/>
      <c r="K1765" s="258"/>
      <c r="L1765" s="258"/>
      <c r="M1765" s="258"/>
      <c r="N1765" s="258"/>
      <c r="O1765" s="258"/>
    </row>
    <row r="1766" spans="2:15" s="103" customFormat="1" x14ac:dyDescent="0.35">
      <c r="B1766" s="258"/>
      <c r="C1766" s="258"/>
      <c r="D1766" s="258"/>
      <c r="E1766" s="258"/>
      <c r="F1766" s="258"/>
      <c r="G1766" s="258"/>
      <c r="H1766" s="258"/>
      <c r="I1766" s="258"/>
      <c r="J1766" s="258"/>
      <c r="K1766" s="258"/>
      <c r="L1766" s="258"/>
      <c r="M1766" s="258"/>
      <c r="N1766" s="258"/>
      <c r="O1766" s="258"/>
    </row>
    <row r="1767" spans="2:15" s="103" customFormat="1" x14ac:dyDescent="0.35">
      <c r="B1767" s="258"/>
      <c r="C1767" s="258"/>
      <c r="D1767" s="258"/>
      <c r="E1767" s="258"/>
      <c r="F1767" s="258"/>
      <c r="G1767" s="258"/>
      <c r="H1767" s="258"/>
      <c r="I1767" s="258"/>
      <c r="J1767" s="258"/>
      <c r="K1767" s="258"/>
      <c r="L1767" s="258"/>
      <c r="M1767" s="258"/>
      <c r="N1767" s="258"/>
      <c r="O1767" s="258"/>
    </row>
    <row r="1768" spans="2:15" s="103" customFormat="1" x14ac:dyDescent="0.35">
      <c r="B1768" s="258"/>
      <c r="C1768" s="258"/>
      <c r="D1768" s="258"/>
      <c r="E1768" s="258"/>
      <c r="F1768" s="258"/>
      <c r="G1768" s="258"/>
      <c r="H1768" s="258"/>
      <c r="I1768" s="258"/>
      <c r="J1768" s="258"/>
      <c r="K1768" s="258"/>
      <c r="L1768" s="258"/>
      <c r="M1768" s="258"/>
      <c r="N1768" s="258"/>
      <c r="O1768" s="258"/>
    </row>
    <row r="1769" spans="2:15" s="103" customFormat="1" x14ac:dyDescent="0.35">
      <c r="B1769" s="258"/>
      <c r="C1769" s="258"/>
      <c r="D1769" s="258"/>
      <c r="E1769" s="258"/>
      <c r="F1769" s="258"/>
      <c r="G1769" s="258"/>
      <c r="H1769" s="258"/>
      <c r="I1769" s="258"/>
      <c r="J1769" s="258"/>
      <c r="K1769" s="258"/>
      <c r="L1769" s="258"/>
      <c r="M1769" s="258"/>
      <c r="N1769" s="258"/>
      <c r="O1769" s="258"/>
    </row>
    <row r="1770" spans="2:15" s="103" customFormat="1" x14ac:dyDescent="0.35">
      <c r="B1770" s="258"/>
      <c r="C1770" s="258"/>
      <c r="D1770" s="258"/>
      <c r="E1770" s="258"/>
      <c r="F1770" s="258"/>
      <c r="G1770" s="258"/>
      <c r="H1770" s="258"/>
      <c r="I1770" s="258"/>
      <c r="J1770" s="258"/>
      <c r="K1770" s="258"/>
      <c r="L1770" s="258"/>
      <c r="M1770" s="258"/>
      <c r="N1770" s="258"/>
      <c r="O1770" s="258"/>
    </row>
    <row r="1771" spans="2:15" s="103" customFormat="1" x14ac:dyDescent="0.35">
      <c r="B1771" s="258"/>
      <c r="C1771" s="258"/>
      <c r="D1771" s="258"/>
      <c r="E1771" s="258"/>
      <c r="F1771" s="258"/>
      <c r="G1771" s="258"/>
      <c r="H1771" s="258"/>
      <c r="I1771" s="258"/>
      <c r="J1771" s="258"/>
      <c r="K1771" s="258"/>
      <c r="L1771" s="258"/>
      <c r="M1771" s="258"/>
      <c r="N1771" s="258"/>
      <c r="O1771" s="258"/>
    </row>
    <row r="1772" spans="2:15" s="103" customFormat="1" x14ac:dyDescent="0.35">
      <c r="B1772" s="258"/>
      <c r="C1772" s="258"/>
      <c r="D1772" s="258"/>
      <c r="E1772" s="258"/>
      <c r="F1772" s="258"/>
      <c r="G1772" s="258"/>
      <c r="H1772" s="258"/>
      <c r="I1772" s="258"/>
      <c r="J1772" s="258"/>
      <c r="K1772" s="258"/>
      <c r="L1772" s="258"/>
      <c r="M1772" s="258"/>
      <c r="N1772" s="258"/>
      <c r="O1772" s="258"/>
    </row>
    <row r="1773" spans="2:15" s="103" customFormat="1" x14ac:dyDescent="0.35">
      <c r="B1773" s="258"/>
      <c r="C1773" s="258"/>
      <c r="D1773" s="258"/>
      <c r="E1773" s="258"/>
      <c r="F1773" s="258"/>
      <c r="G1773" s="258"/>
      <c r="H1773" s="258"/>
      <c r="I1773" s="258"/>
      <c r="J1773" s="258"/>
      <c r="K1773" s="258"/>
      <c r="L1773" s="258"/>
      <c r="M1773" s="258"/>
      <c r="N1773" s="258"/>
      <c r="O1773" s="258"/>
    </row>
    <row r="1774" spans="2:15" s="103" customFormat="1" x14ac:dyDescent="0.35">
      <c r="B1774" s="258"/>
      <c r="C1774" s="258"/>
      <c r="D1774" s="258"/>
      <c r="E1774" s="258"/>
      <c r="F1774" s="258"/>
      <c r="G1774" s="258"/>
      <c r="H1774" s="258"/>
      <c r="I1774" s="258"/>
      <c r="J1774" s="258"/>
      <c r="K1774" s="258"/>
      <c r="L1774" s="258"/>
      <c r="M1774" s="258"/>
      <c r="N1774" s="258"/>
      <c r="O1774" s="258"/>
    </row>
    <row r="1775" spans="2:15" s="103" customFormat="1" x14ac:dyDescent="0.35">
      <c r="B1775" s="258"/>
      <c r="C1775" s="258"/>
      <c r="D1775" s="258"/>
      <c r="E1775" s="258"/>
      <c r="F1775" s="258"/>
      <c r="G1775" s="258"/>
      <c r="H1775" s="258"/>
      <c r="I1775" s="258"/>
      <c r="J1775" s="258"/>
      <c r="K1775" s="258"/>
      <c r="L1775" s="258"/>
      <c r="M1775" s="258"/>
      <c r="N1775" s="258"/>
      <c r="O1775" s="258"/>
    </row>
    <row r="1776" spans="2:15" s="103" customFormat="1" x14ac:dyDescent="0.35">
      <c r="B1776" s="258"/>
      <c r="C1776" s="258"/>
      <c r="D1776" s="258"/>
      <c r="E1776" s="258"/>
      <c r="F1776" s="258"/>
      <c r="G1776" s="258"/>
      <c r="H1776" s="258"/>
      <c r="I1776" s="258"/>
      <c r="J1776" s="258"/>
      <c r="K1776" s="258"/>
      <c r="L1776" s="258"/>
      <c r="M1776" s="258"/>
      <c r="N1776" s="258"/>
      <c r="O1776" s="258"/>
    </row>
    <row r="1777" spans="2:15" s="103" customFormat="1" x14ac:dyDescent="0.35">
      <c r="B1777" s="258"/>
      <c r="C1777" s="258"/>
      <c r="D1777" s="258"/>
      <c r="E1777" s="258"/>
      <c r="F1777" s="258"/>
      <c r="G1777" s="258"/>
      <c r="H1777" s="258"/>
      <c r="I1777" s="258"/>
      <c r="J1777" s="258"/>
      <c r="K1777" s="258"/>
      <c r="L1777" s="258"/>
      <c r="M1777" s="258"/>
      <c r="N1777" s="258"/>
      <c r="O1777" s="258"/>
    </row>
    <row r="1778" spans="2:15" s="103" customFormat="1" x14ac:dyDescent="0.35">
      <c r="B1778" s="258"/>
      <c r="C1778" s="258"/>
      <c r="D1778" s="258"/>
      <c r="E1778" s="258"/>
      <c r="F1778" s="258"/>
      <c r="G1778" s="258"/>
      <c r="H1778" s="258"/>
      <c r="I1778" s="258"/>
      <c r="J1778" s="258"/>
      <c r="K1778" s="258"/>
      <c r="L1778" s="258"/>
      <c r="M1778" s="258"/>
      <c r="N1778" s="258"/>
      <c r="O1778" s="258"/>
    </row>
    <row r="1779" spans="2:15" s="103" customFormat="1" x14ac:dyDescent="0.35">
      <c r="B1779" s="258"/>
      <c r="C1779" s="258"/>
      <c r="D1779" s="258"/>
      <c r="E1779" s="258"/>
      <c r="F1779" s="258"/>
      <c r="G1779" s="258"/>
      <c r="H1779" s="258"/>
      <c r="I1779" s="258"/>
      <c r="J1779" s="258"/>
      <c r="K1779" s="258"/>
      <c r="L1779" s="258"/>
      <c r="M1779" s="258"/>
      <c r="N1779" s="258"/>
      <c r="O1779" s="258"/>
    </row>
    <row r="1780" spans="2:15" s="103" customFormat="1" x14ac:dyDescent="0.35">
      <c r="B1780" s="258"/>
      <c r="C1780" s="258"/>
      <c r="D1780" s="258"/>
      <c r="E1780" s="258"/>
      <c r="F1780" s="258"/>
      <c r="G1780" s="258"/>
      <c r="H1780" s="258"/>
      <c r="I1780" s="258"/>
      <c r="J1780" s="258"/>
      <c r="K1780" s="258"/>
      <c r="L1780" s="258"/>
      <c r="M1780" s="258"/>
      <c r="N1780" s="258"/>
      <c r="O1780" s="258"/>
    </row>
    <row r="1781" spans="2:15" s="103" customFormat="1" x14ac:dyDescent="0.35">
      <c r="B1781" s="258"/>
      <c r="C1781" s="258"/>
      <c r="D1781" s="258"/>
      <c r="E1781" s="258"/>
      <c r="F1781" s="258"/>
      <c r="G1781" s="258"/>
      <c r="H1781" s="258"/>
      <c r="I1781" s="258"/>
      <c r="J1781" s="258"/>
      <c r="K1781" s="258"/>
      <c r="L1781" s="258"/>
      <c r="M1781" s="258"/>
      <c r="N1781" s="258"/>
      <c r="O1781" s="258"/>
    </row>
    <row r="1782" spans="2:15" s="103" customFormat="1" x14ac:dyDescent="0.35">
      <c r="B1782" s="258"/>
      <c r="C1782" s="258"/>
      <c r="D1782" s="258"/>
      <c r="E1782" s="258"/>
      <c r="F1782" s="258"/>
      <c r="G1782" s="258"/>
      <c r="H1782" s="258"/>
      <c r="I1782" s="258"/>
      <c r="J1782" s="258"/>
      <c r="K1782" s="258"/>
      <c r="L1782" s="258"/>
      <c r="M1782" s="258"/>
      <c r="N1782" s="258"/>
      <c r="O1782" s="258"/>
    </row>
    <row r="1783" spans="2:15" s="103" customFormat="1" x14ac:dyDescent="0.35">
      <c r="B1783" s="258"/>
      <c r="C1783" s="258"/>
      <c r="D1783" s="258"/>
      <c r="E1783" s="258"/>
      <c r="F1783" s="258"/>
      <c r="G1783" s="258"/>
      <c r="H1783" s="258"/>
      <c r="I1783" s="258"/>
      <c r="J1783" s="258"/>
      <c r="K1783" s="258"/>
      <c r="L1783" s="258"/>
      <c r="M1783" s="258"/>
      <c r="N1783" s="258"/>
      <c r="O1783" s="258"/>
    </row>
    <row r="1784" spans="2:15" s="103" customFormat="1" x14ac:dyDescent="0.35">
      <c r="B1784" s="258"/>
      <c r="C1784" s="258"/>
      <c r="D1784" s="258"/>
      <c r="E1784" s="258"/>
      <c r="F1784" s="258"/>
      <c r="G1784" s="258"/>
      <c r="H1784" s="258"/>
      <c r="I1784" s="258"/>
      <c r="J1784" s="258"/>
      <c r="K1784" s="258"/>
      <c r="L1784" s="258"/>
      <c r="M1784" s="258"/>
      <c r="N1784" s="258"/>
      <c r="O1784" s="258"/>
    </row>
    <row r="1785" spans="2:15" s="103" customFormat="1" x14ac:dyDescent="0.35">
      <c r="B1785" s="258"/>
      <c r="C1785" s="258"/>
      <c r="D1785" s="258"/>
      <c r="E1785" s="258"/>
      <c r="F1785" s="258"/>
      <c r="G1785" s="258"/>
      <c r="H1785" s="258"/>
      <c r="I1785" s="258"/>
      <c r="J1785" s="258"/>
      <c r="K1785" s="258"/>
      <c r="L1785" s="258"/>
      <c r="M1785" s="258"/>
      <c r="N1785" s="258"/>
      <c r="O1785" s="258"/>
    </row>
    <row r="1786" spans="2:15" s="103" customFormat="1" x14ac:dyDescent="0.35">
      <c r="B1786" s="258"/>
      <c r="C1786" s="258"/>
      <c r="D1786" s="258"/>
      <c r="E1786" s="258"/>
      <c r="F1786" s="258"/>
      <c r="G1786" s="258"/>
      <c r="H1786" s="258"/>
      <c r="I1786" s="258"/>
      <c r="J1786" s="258"/>
      <c r="K1786" s="258"/>
      <c r="L1786" s="258"/>
      <c r="M1786" s="258"/>
      <c r="N1786" s="258"/>
      <c r="O1786" s="258"/>
    </row>
    <row r="1787" spans="2:15" s="103" customFormat="1" x14ac:dyDescent="0.35">
      <c r="B1787" s="258"/>
      <c r="C1787" s="258"/>
      <c r="D1787" s="258"/>
      <c r="E1787" s="258"/>
      <c r="F1787" s="258"/>
      <c r="G1787" s="258"/>
      <c r="H1787" s="258"/>
      <c r="I1787" s="258"/>
      <c r="J1787" s="258"/>
      <c r="K1787" s="258"/>
      <c r="L1787" s="258"/>
      <c r="M1787" s="258"/>
      <c r="N1787" s="258"/>
      <c r="O1787" s="258"/>
    </row>
    <row r="1788" spans="2:15" s="103" customFormat="1" x14ac:dyDescent="0.35">
      <c r="B1788" s="258"/>
      <c r="C1788" s="258"/>
      <c r="D1788" s="258"/>
      <c r="E1788" s="258"/>
      <c r="F1788" s="258"/>
      <c r="G1788" s="258"/>
      <c r="H1788" s="258"/>
      <c r="I1788" s="258"/>
      <c r="J1788" s="258"/>
      <c r="K1788" s="258"/>
      <c r="L1788" s="258"/>
      <c r="M1788" s="258"/>
      <c r="N1788" s="258"/>
      <c r="O1788" s="258"/>
    </row>
    <row r="1789" spans="2:15" s="103" customFormat="1" x14ac:dyDescent="0.35">
      <c r="B1789" s="258"/>
      <c r="C1789" s="258"/>
      <c r="D1789" s="258"/>
      <c r="E1789" s="258"/>
      <c r="F1789" s="258"/>
      <c r="G1789" s="258"/>
      <c r="H1789" s="258"/>
      <c r="I1789" s="258"/>
      <c r="J1789" s="258"/>
      <c r="K1789" s="258"/>
      <c r="L1789" s="258"/>
      <c r="M1789" s="258"/>
      <c r="N1789" s="258"/>
      <c r="O1789" s="258"/>
    </row>
    <row r="1790" spans="2:15" s="103" customFormat="1" x14ac:dyDescent="0.35">
      <c r="B1790" s="258"/>
      <c r="C1790" s="258"/>
      <c r="D1790" s="258"/>
      <c r="E1790" s="258"/>
      <c r="F1790" s="258"/>
      <c r="G1790" s="258"/>
      <c r="H1790" s="258"/>
      <c r="I1790" s="258"/>
      <c r="J1790" s="258"/>
      <c r="K1790" s="258"/>
      <c r="L1790" s="258"/>
      <c r="M1790" s="258"/>
      <c r="N1790" s="258"/>
      <c r="O1790" s="258"/>
    </row>
    <row r="1791" spans="2:15" s="103" customFormat="1" x14ac:dyDescent="0.35">
      <c r="B1791" s="258"/>
      <c r="C1791" s="258"/>
      <c r="D1791" s="258"/>
      <c r="E1791" s="258"/>
      <c r="F1791" s="258"/>
      <c r="G1791" s="258"/>
      <c r="H1791" s="258"/>
      <c r="I1791" s="258"/>
      <c r="J1791" s="258"/>
      <c r="K1791" s="258"/>
      <c r="L1791" s="258"/>
      <c r="M1791" s="258"/>
      <c r="N1791" s="258"/>
      <c r="O1791" s="258"/>
    </row>
    <row r="1792" spans="2:15" s="103" customFormat="1" x14ac:dyDescent="0.35">
      <c r="B1792" s="258"/>
      <c r="C1792" s="258"/>
      <c r="D1792" s="258"/>
      <c r="E1792" s="258"/>
      <c r="F1792" s="258"/>
      <c r="G1792" s="258"/>
      <c r="H1792" s="258"/>
      <c r="I1792" s="258"/>
      <c r="J1792" s="258"/>
      <c r="K1792" s="258"/>
      <c r="L1792" s="258"/>
      <c r="M1792" s="258"/>
      <c r="N1792" s="258"/>
      <c r="O1792" s="258"/>
    </row>
    <row r="1793" spans="2:15" s="103" customFormat="1" x14ac:dyDescent="0.35">
      <c r="B1793" s="258"/>
      <c r="C1793" s="258"/>
      <c r="D1793" s="258"/>
      <c r="E1793" s="258"/>
      <c r="F1793" s="258"/>
      <c r="G1793" s="258"/>
      <c r="H1793" s="258"/>
      <c r="I1793" s="258"/>
      <c r="J1793" s="258"/>
      <c r="K1793" s="258"/>
      <c r="L1793" s="258"/>
      <c r="M1793" s="258"/>
      <c r="N1793" s="258"/>
      <c r="O1793" s="258"/>
    </row>
    <row r="1794" spans="2:15" s="103" customFormat="1" x14ac:dyDescent="0.35">
      <c r="B1794" s="258"/>
      <c r="C1794" s="258"/>
      <c r="D1794" s="258"/>
      <c r="E1794" s="258"/>
      <c r="F1794" s="258"/>
      <c r="G1794" s="258"/>
      <c r="H1794" s="258"/>
      <c r="I1794" s="258"/>
      <c r="J1794" s="258"/>
      <c r="K1794" s="258"/>
      <c r="L1794" s="258"/>
      <c r="M1794" s="258"/>
      <c r="N1794" s="258"/>
      <c r="O1794" s="258"/>
    </row>
    <row r="1795" spans="2:15" s="103" customFormat="1" x14ac:dyDescent="0.35">
      <c r="B1795" s="258"/>
      <c r="C1795" s="258"/>
      <c r="D1795" s="258"/>
      <c r="E1795" s="258"/>
      <c r="F1795" s="258"/>
      <c r="G1795" s="258"/>
      <c r="H1795" s="258"/>
      <c r="I1795" s="258"/>
      <c r="J1795" s="258"/>
      <c r="K1795" s="258"/>
      <c r="L1795" s="258"/>
      <c r="M1795" s="258"/>
      <c r="N1795" s="258"/>
      <c r="O1795" s="258"/>
    </row>
    <row r="1796" spans="2:15" s="103" customFormat="1" x14ac:dyDescent="0.35">
      <c r="B1796" s="258"/>
      <c r="C1796" s="258"/>
      <c r="D1796" s="258"/>
      <c r="E1796" s="258"/>
      <c r="F1796" s="258"/>
      <c r="G1796" s="258"/>
      <c r="H1796" s="258"/>
      <c r="I1796" s="258"/>
      <c r="J1796" s="258"/>
      <c r="K1796" s="258"/>
      <c r="L1796" s="258"/>
      <c r="M1796" s="258"/>
      <c r="N1796" s="258"/>
      <c r="O1796" s="258"/>
    </row>
    <row r="1797" spans="2:15" s="103" customFormat="1" x14ac:dyDescent="0.35">
      <c r="B1797" s="258"/>
      <c r="C1797" s="258"/>
      <c r="D1797" s="258"/>
      <c r="E1797" s="258"/>
      <c r="F1797" s="258"/>
      <c r="G1797" s="258"/>
      <c r="H1797" s="258"/>
      <c r="I1797" s="258"/>
      <c r="J1797" s="258"/>
      <c r="K1797" s="258"/>
      <c r="L1797" s="258"/>
      <c r="M1797" s="258"/>
      <c r="N1797" s="258"/>
      <c r="O1797" s="258"/>
    </row>
    <row r="1798" spans="2:15" s="103" customFormat="1" x14ac:dyDescent="0.35">
      <c r="B1798" s="258"/>
      <c r="C1798" s="258"/>
      <c r="D1798" s="258"/>
      <c r="E1798" s="258"/>
      <c r="F1798" s="258"/>
      <c r="G1798" s="258"/>
      <c r="H1798" s="258"/>
      <c r="I1798" s="258"/>
      <c r="J1798" s="258"/>
      <c r="K1798" s="258"/>
      <c r="L1798" s="258"/>
      <c r="M1798" s="258"/>
      <c r="N1798" s="258"/>
      <c r="O1798" s="258"/>
    </row>
    <row r="1799" spans="2:15" s="103" customFormat="1" x14ac:dyDescent="0.35">
      <c r="B1799" s="258"/>
      <c r="C1799" s="258"/>
      <c r="D1799" s="258"/>
      <c r="E1799" s="258"/>
      <c r="F1799" s="258"/>
      <c r="G1799" s="258"/>
      <c r="H1799" s="258"/>
      <c r="I1799" s="258"/>
      <c r="J1799" s="258"/>
      <c r="K1799" s="258"/>
      <c r="L1799" s="258"/>
      <c r="M1799" s="258"/>
      <c r="N1799" s="258"/>
      <c r="O1799" s="258"/>
    </row>
    <row r="1800" spans="2:15" s="103" customFormat="1" x14ac:dyDescent="0.35">
      <c r="B1800" s="258"/>
      <c r="C1800" s="258"/>
      <c r="D1800" s="258"/>
      <c r="E1800" s="258"/>
      <c r="F1800" s="258"/>
      <c r="G1800" s="258"/>
      <c r="H1800" s="258"/>
      <c r="I1800" s="258"/>
      <c r="J1800" s="258"/>
      <c r="K1800" s="258"/>
      <c r="L1800" s="258"/>
      <c r="M1800" s="258"/>
      <c r="N1800" s="258"/>
      <c r="O1800" s="258"/>
    </row>
    <row r="1801" spans="2:15" s="103" customFormat="1" x14ac:dyDescent="0.35">
      <c r="B1801" s="258"/>
      <c r="C1801" s="258"/>
      <c r="D1801" s="258"/>
      <c r="E1801" s="258"/>
      <c r="F1801" s="258"/>
      <c r="G1801" s="258"/>
      <c r="H1801" s="258"/>
      <c r="I1801" s="258"/>
      <c r="J1801" s="258"/>
      <c r="K1801" s="258"/>
      <c r="L1801" s="258"/>
      <c r="M1801" s="258"/>
      <c r="N1801" s="258"/>
      <c r="O1801" s="258"/>
    </row>
    <row r="1802" spans="2:15" s="103" customFormat="1" x14ac:dyDescent="0.35">
      <c r="B1802" s="258"/>
      <c r="C1802" s="258"/>
      <c r="D1802" s="258"/>
      <c r="E1802" s="258"/>
      <c r="F1802" s="258"/>
      <c r="G1802" s="258"/>
      <c r="H1802" s="258"/>
      <c r="I1802" s="258"/>
      <c r="J1802" s="258"/>
      <c r="K1802" s="258"/>
      <c r="L1802" s="258"/>
      <c r="M1802" s="258"/>
      <c r="N1802" s="258"/>
      <c r="O1802" s="258"/>
    </row>
    <row r="1803" spans="2:15" s="103" customFormat="1" x14ac:dyDescent="0.35">
      <c r="B1803" s="258"/>
      <c r="C1803" s="258"/>
      <c r="D1803" s="258"/>
      <c r="E1803" s="258"/>
      <c r="F1803" s="258"/>
      <c r="G1803" s="258"/>
      <c r="H1803" s="258"/>
      <c r="I1803" s="258"/>
      <c r="J1803" s="258"/>
      <c r="K1803" s="258"/>
      <c r="L1803" s="258"/>
      <c r="M1803" s="258"/>
      <c r="N1803" s="258"/>
      <c r="O1803" s="258"/>
    </row>
    <row r="1804" spans="2:15" s="103" customFormat="1" x14ac:dyDescent="0.35">
      <c r="B1804" s="258"/>
      <c r="C1804" s="258"/>
      <c r="D1804" s="258"/>
      <c r="E1804" s="258"/>
      <c r="F1804" s="258"/>
      <c r="G1804" s="258"/>
      <c r="H1804" s="258"/>
      <c r="I1804" s="258"/>
      <c r="J1804" s="258"/>
      <c r="K1804" s="258"/>
      <c r="L1804" s="258"/>
      <c r="M1804" s="258"/>
      <c r="N1804" s="258"/>
      <c r="O1804" s="258"/>
    </row>
    <row r="1805" spans="2:15" s="103" customFormat="1" x14ac:dyDescent="0.35">
      <c r="B1805" s="258"/>
      <c r="C1805" s="258"/>
      <c r="D1805" s="258"/>
      <c r="E1805" s="258"/>
      <c r="F1805" s="258"/>
      <c r="G1805" s="258"/>
      <c r="H1805" s="258"/>
      <c r="I1805" s="258"/>
      <c r="J1805" s="258"/>
      <c r="K1805" s="258"/>
      <c r="L1805" s="258"/>
      <c r="M1805" s="258"/>
      <c r="N1805" s="258"/>
      <c r="O1805" s="258"/>
    </row>
    <row r="1806" spans="2:15" s="103" customFormat="1" x14ac:dyDescent="0.35">
      <c r="B1806" s="258"/>
      <c r="C1806" s="258"/>
      <c r="D1806" s="258"/>
      <c r="E1806" s="258"/>
      <c r="F1806" s="258"/>
      <c r="G1806" s="258"/>
      <c r="H1806" s="258"/>
      <c r="I1806" s="258"/>
      <c r="J1806" s="258"/>
      <c r="K1806" s="258"/>
      <c r="L1806" s="258"/>
      <c r="M1806" s="258"/>
      <c r="N1806" s="258"/>
      <c r="O1806" s="258"/>
    </row>
    <row r="1807" spans="2:15" s="103" customFormat="1" x14ac:dyDescent="0.35">
      <c r="B1807" s="258"/>
      <c r="C1807" s="258"/>
      <c r="D1807" s="258"/>
      <c r="E1807" s="258"/>
      <c r="F1807" s="258"/>
      <c r="G1807" s="258"/>
      <c r="H1807" s="258"/>
      <c r="I1807" s="258"/>
      <c r="J1807" s="258"/>
      <c r="K1807" s="258"/>
      <c r="L1807" s="258"/>
      <c r="M1807" s="258"/>
      <c r="N1807" s="258"/>
      <c r="O1807" s="258"/>
    </row>
    <row r="1808" spans="2:15" s="103" customFormat="1" x14ac:dyDescent="0.35">
      <c r="B1808" s="258"/>
      <c r="C1808" s="258"/>
      <c r="D1808" s="258"/>
      <c r="E1808" s="258"/>
      <c r="F1808" s="258"/>
      <c r="G1808" s="258"/>
      <c r="H1808" s="258"/>
      <c r="I1808" s="258"/>
      <c r="J1808" s="258"/>
      <c r="K1808" s="258"/>
      <c r="L1808" s="258"/>
      <c r="M1808" s="258"/>
      <c r="N1808" s="258"/>
      <c r="O1808" s="258"/>
    </row>
    <row r="1809" spans="2:15" s="103" customFormat="1" x14ac:dyDescent="0.35">
      <c r="B1809" s="258"/>
      <c r="C1809" s="258"/>
      <c r="D1809" s="258"/>
      <c r="E1809" s="258"/>
      <c r="F1809" s="258"/>
      <c r="G1809" s="258"/>
      <c r="H1809" s="258"/>
      <c r="I1809" s="258"/>
      <c r="J1809" s="258"/>
      <c r="K1809" s="258"/>
      <c r="L1809" s="258"/>
      <c r="M1809" s="258"/>
      <c r="N1809" s="258"/>
      <c r="O1809" s="258"/>
    </row>
    <row r="1810" spans="2:15" s="103" customFormat="1" x14ac:dyDescent="0.35">
      <c r="B1810" s="258"/>
      <c r="C1810" s="258"/>
      <c r="D1810" s="258"/>
      <c r="E1810" s="258"/>
      <c r="F1810" s="258"/>
      <c r="G1810" s="258"/>
      <c r="H1810" s="258"/>
      <c r="I1810" s="258"/>
      <c r="J1810" s="258"/>
      <c r="K1810" s="258"/>
      <c r="L1810" s="258"/>
      <c r="M1810" s="258"/>
      <c r="N1810" s="258"/>
      <c r="O1810" s="258"/>
    </row>
    <row r="1811" spans="2:15" s="103" customFormat="1" x14ac:dyDescent="0.35">
      <c r="B1811" s="258"/>
      <c r="C1811" s="258"/>
      <c r="D1811" s="258"/>
      <c r="E1811" s="258"/>
      <c r="F1811" s="258"/>
      <c r="G1811" s="258"/>
      <c r="H1811" s="258"/>
      <c r="I1811" s="258"/>
      <c r="J1811" s="258"/>
      <c r="K1811" s="258"/>
      <c r="L1811" s="258"/>
      <c r="M1811" s="258"/>
      <c r="N1811" s="258"/>
      <c r="O1811" s="258"/>
    </row>
    <row r="1812" spans="2:15" s="103" customFormat="1" x14ac:dyDescent="0.35">
      <c r="B1812" s="258"/>
      <c r="C1812" s="258"/>
      <c r="D1812" s="258"/>
      <c r="E1812" s="258"/>
      <c r="F1812" s="258"/>
      <c r="G1812" s="258"/>
      <c r="H1812" s="258"/>
      <c r="I1812" s="258"/>
      <c r="J1812" s="258"/>
      <c r="K1812" s="258"/>
      <c r="L1812" s="258"/>
      <c r="M1812" s="258"/>
      <c r="N1812" s="258"/>
      <c r="O1812" s="258"/>
    </row>
    <row r="1813" spans="2:15" s="103" customFormat="1" x14ac:dyDescent="0.35">
      <c r="B1813" s="258"/>
      <c r="C1813" s="258"/>
      <c r="D1813" s="258"/>
      <c r="E1813" s="258"/>
      <c r="F1813" s="258"/>
      <c r="G1813" s="258"/>
      <c r="H1813" s="258"/>
      <c r="I1813" s="258"/>
      <c r="J1813" s="258"/>
      <c r="K1813" s="258"/>
      <c r="L1813" s="258"/>
      <c r="M1813" s="258"/>
      <c r="N1813" s="258"/>
      <c r="O1813" s="258"/>
    </row>
    <row r="1814" spans="2:15" s="103" customFormat="1" x14ac:dyDescent="0.35">
      <c r="B1814" s="258"/>
      <c r="C1814" s="258"/>
      <c r="D1814" s="258"/>
      <c r="E1814" s="258"/>
      <c r="F1814" s="258"/>
      <c r="G1814" s="258"/>
      <c r="H1814" s="258"/>
      <c r="I1814" s="258"/>
      <c r="J1814" s="258"/>
      <c r="K1814" s="258"/>
      <c r="L1814" s="258"/>
      <c r="M1814" s="258"/>
      <c r="N1814" s="258"/>
      <c r="O1814" s="258"/>
    </row>
    <row r="1815" spans="2:15" s="103" customFormat="1" x14ac:dyDescent="0.35">
      <c r="B1815" s="258"/>
      <c r="C1815" s="258"/>
      <c r="D1815" s="258"/>
      <c r="E1815" s="258"/>
      <c r="F1815" s="258"/>
      <c r="G1815" s="258"/>
      <c r="H1815" s="258"/>
      <c r="I1815" s="258"/>
      <c r="J1815" s="258"/>
      <c r="K1815" s="258"/>
      <c r="L1815" s="258"/>
      <c r="M1815" s="258"/>
      <c r="N1815" s="258"/>
      <c r="O1815" s="258"/>
    </row>
    <row r="1816" spans="2:15" s="103" customFormat="1" x14ac:dyDescent="0.35">
      <c r="B1816" s="258"/>
      <c r="C1816" s="258"/>
      <c r="D1816" s="258"/>
      <c r="E1816" s="258"/>
      <c r="F1816" s="258"/>
      <c r="G1816" s="258"/>
      <c r="H1816" s="258"/>
      <c r="I1816" s="258"/>
      <c r="J1816" s="258"/>
      <c r="K1816" s="258"/>
      <c r="L1816" s="258"/>
      <c r="M1816" s="258"/>
      <c r="N1816" s="258"/>
      <c r="O1816" s="258"/>
    </row>
    <row r="1817" spans="2:15" s="103" customFormat="1" x14ac:dyDescent="0.35">
      <c r="B1817" s="258"/>
      <c r="C1817" s="258"/>
      <c r="D1817" s="258"/>
      <c r="E1817" s="258"/>
      <c r="F1817" s="258"/>
      <c r="G1817" s="258"/>
      <c r="H1817" s="258"/>
      <c r="I1817" s="258"/>
      <c r="J1817" s="258"/>
      <c r="K1817" s="258"/>
      <c r="L1817" s="258"/>
      <c r="M1817" s="258"/>
      <c r="N1817" s="258"/>
      <c r="O1817" s="258"/>
    </row>
    <row r="1818" spans="2:15" s="103" customFormat="1" x14ac:dyDescent="0.35">
      <c r="B1818" s="258"/>
      <c r="C1818" s="258"/>
      <c r="D1818" s="258"/>
      <c r="E1818" s="258"/>
      <c r="F1818" s="258"/>
      <c r="G1818" s="258"/>
      <c r="H1818" s="258"/>
      <c r="I1818" s="258"/>
      <c r="J1818" s="258"/>
      <c r="K1818" s="258"/>
      <c r="L1818" s="258"/>
      <c r="M1818" s="258"/>
      <c r="N1818" s="258"/>
      <c r="O1818" s="258"/>
    </row>
    <row r="1819" spans="2:15" s="103" customFormat="1" x14ac:dyDescent="0.35">
      <c r="B1819" s="258"/>
      <c r="C1819" s="258"/>
      <c r="D1819" s="258"/>
      <c r="E1819" s="258"/>
      <c r="F1819" s="258"/>
      <c r="G1819" s="258"/>
      <c r="H1819" s="258"/>
      <c r="I1819" s="258"/>
      <c r="J1819" s="258"/>
      <c r="K1819" s="258"/>
      <c r="L1819" s="258"/>
      <c r="M1819" s="258"/>
      <c r="N1819" s="258"/>
      <c r="O1819" s="258"/>
    </row>
    <row r="1820" spans="2:15" s="103" customFormat="1" x14ac:dyDescent="0.35">
      <c r="B1820" s="258"/>
      <c r="C1820" s="258"/>
      <c r="D1820" s="258"/>
      <c r="E1820" s="258"/>
      <c r="F1820" s="258"/>
      <c r="G1820" s="258"/>
      <c r="H1820" s="258"/>
      <c r="I1820" s="258"/>
      <c r="J1820" s="258"/>
      <c r="K1820" s="258"/>
      <c r="L1820" s="258"/>
      <c r="M1820" s="258"/>
      <c r="N1820" s="258"/>
      <c r="O1820" s="258"/>
    </row>
    <row r="1821" spans="2:15" s="103" customFormat="1" x14ac:dyDescent="0.35">
      <c r="B1821" s="258"/>
      <c r="C1821" s="258"/>
      <c r="D1821" s="258"/>
      <c r="E1821" s="258"/>
      <c r="F1821" s="258"/>
      <c r="G1821" s="258"/>
      <c r="H1821" s="258"/>
      <c r="I1821" s="258"/>
      <c r="J1821" s="258"/>
      <c r="K1821" s="258"/>
      <c r="L1821" s="258"/>
      <c r="M1821" s="258"/>
      <c r="N1821" s="258"/>
      <c r="O1821" s="258"/>
    </row>
    <row r="1822" spans="2:15" s="103" customFormat="1" x14ac:dyDescent="0.35">
      <c r="B1822" s="258"/>
      <c r="C1822" s="258"/>
      <c r="D1822" s="258"/>
      <c r="E1822" s="258"/>
      <c r="F1822" s="258"/>
      <c r="G1822" s="258"/>
      <c r="H1822" s="258"/>
      <c r="I1822" s="258"/>
      <c r="J1822" s="258"/>
      <c r="K1822" s="258"/>
      <c r="L1822" s="258"/>
      <c r="M1822" s="258"/>
      <c r="N1822" s="258"/>
      <c r="O1822" s="258"/>
    </row>
    <row r="1823" spans="2:15" s="103" customFormat="1" x14ac:dyDescent="0.35">
      <c r="B1823" s="258"/>
      <c r="C1823" s="258"/>
      <c r="D1823" s="258"/>
      <c r="E1823" s="258"/>
      <c r="F1823" s="258"/>
      <c r="G1823" s="258"/>
      <c r="H1823" s="258"/>
      <c r="I1823" s="258"/>
      <c r="J1823" s="258"/>
      <c r="K1823" s="258"/>
      <c r="L1823" s="258"/>
      <c r="M1823" s="258"/>
      <c r="N1823" s="258"/>
      <c r="O1823" s="258"/>
    </row>
    <row r="1824" spans="2:15" s="103" customFormat="1" x14ac:dyDescent="0.35">
      <c r="B1824" s="258"/>
      <c r="C1824" s="258"/>
      <c r="D1824" s="258"/>
      <c r="E1824" s="258"/>
      <c r="F1824" s="258"/>
      <c r="G1824" s="258"/>
      <c r="H1824" s="258"/>
      <c r="I1824" s="258"/>
      <c r="J1824" s="258"/>
      <c r="K1824" s="258"/>
      <c r="L1824" s="258"/>
      <c r="M1824" s="258"/>
      <c r="N1824" s="258"/>
      <c r="O1824" s="258"/>
    </row>
    <row r="1825" spans="2:15" s="103" customFormat="1" x14ac:dyDescent="0.35">
      <c r="B1825" s="258"/>
      <c r="C1825" s="258"/>
      <c r="D1825" s="258"/>
      <c r="E1825" s="258"/>
      <c r="F1825" s="258"/>
      <c r="G1825" s="258"/>
      <c r="H1825" s="258"/>
      <c r="I1825" s="258"/>
      <c r="J1825" s="258"/>
      <c r="K1825" s="258"/>
      <c r="L1825" s="258"/>
      <c r="M1825" s="258"/>
      <c r="N1825" s="258"/>
      <c r="O1825" s="258"/>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C5" sqref="C5"/>
    </sheetView>
  </sheetViews>
  <sheetFormatPr defaultColWidth="105.453125" defaultRowHeight="250.5" customHeight="1" x14ac:dyDescent="0.35"/>
  <cols>
    <col min="1" max="1" width="3.453125" style="112" customWidth="1"/>
    <col min="2" max="2" width="83.54296875" style="70" customWidth="1"/>
    <col min="3" max="3" width="94.453125" style="70" customWidth="1"/>
    <col min="4" max="4" width="105.453125" style="70" customWidth="1"/>
    <col min="5" max="16384" width="105.453125" style="70"/>
  </cols>
  <sheetData>
    <row r="1" spans="2:4" s="112" customFormat="1" ht="16" customHeight="1" thickBot="1" x14ac:dyDescent="0.4"/>
    <row r="2" spans="2:4" ht="209.5" customHeight="1" thickBot="1" x14ac:dyDescent="0.4">
      <c r="B2" s="133" t="s">
        <v>302</v>
      </c>
      <c r="C2" s="65" t="s">
        <v>1450</v>
      </c>
      <c r="D2" s="65" t="s">
        <v>117</v>
      </c>
    </row>
    <row r="3" spans="2:4" ht="209.5" customHeight="1" thickBot="1" x14ac:dyDescent="0.4">
      <c r="B3" s="65" t="s">
        <v>114</v>
      </c>
      <c r="C3" s="65" t="s">
        <v>116</v>
      </c>
      <c r="D3" s="65" t="s">
        <v>118</v>
      </c>
    </row>
    <row r="4" spans="2:4" ht="209.5" customHeight="1" thickBot="1" x14ac:dyDescent="0.4">
      <c r="B4" s="65" t="s">
        <v>116</v>
      </c>
      <c r="C4" s="133" t="s">
        <v>1047</v>
      </c>
      <c r="D4" s="65" t="s">
        <v>854</v>
      </c>
    </row>
    <row r="5" spans="2:4" ht="31" customHeight="1" x14ac:dyDescent="0.35">
      <c r="B5" s="70" t="s">
        <v>1168</v>
      </c>
      <c r="C5" s="77"/>
      <c r="D5" s="77"/>
    </row>
    <row r="6" spans="2:4" ht="24.65" customHeight="1" x14ac:dyDescent="0.35">
      <c r="B6" s="70" t="s">
        <v>137</v>
      </c>
    </row>
  </sheetData>
  <hyperlinks>
    <hyperlink ref="B2" r:id="rId1"/>
    <hyperlink ref="B3" location="businesses!A1" display="Source: NISRA, Inter Departmental Business Register"/>
    <hyperlink ref="B4" location="'B&amp;B rooms'!A1" display="Source: NISRA, Tourism Statistics Branch, Occupancy Survey"/>
    <hyperlink ref="C3" location="'Hotels rooms'!A1" display="Source: NISRA, Tourism Statistics Branch, Occupancy Survey"/>
    <hyperlink ref="C2" location="'ROI Overnight trips'!A1" display="Source: CSO, Household Travel Survey"/>
    <hyperlink ref="D2" location="'air passenger flow'!A1" display="Source: NISRA, Tourism Statistics Branch, Air Passenger Flow"/>
    <hyperlink ref="D3" location="'Total NI overnight trips'!A1" display="Source: NISRA, Tourism Statistics Branch, Continuous Household Survey"/>
    <hyperlink ref="D4" location="'Total NI overnight trips'!A1" display="Source: NISRA, Tourism Statistics Branch, Continuous Household Survey"/>
    <hyperlink ref="C4" location="'Cruise Ships 12MR'!A1" display="Source: NISRA, Tourism Statistics Branch"/>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6"/>
  <sheetViews>
    <sheetView showGridLines="0" workbookViewId="0">
      <selection activeCell="P4" sqref="P4"/>
    </sheetView>
  </sheetViews>
  <sheetFormatPr defaultRowHeight="14.5" x14ac:dyDescent="0.35"/>
  <sheetData>
    <row r="1" spans="1:114" s="100" customFormat="1" ht="28.5" customHeight="1" thickBot="1" x14ac:dyDescent="0.4">
      <c r="A1" s="255" t="s">
        <v>1300</v>
      </c>
      <c r="B1" s="307"/>
      <c r="C1" s="307"/>
      <c r="D1" s="26"/>
      <c r="E1" s="26"/>
      <c r="F1" s="307"/>
      <c r="G1" s="26"/>
      <c r="H1" s="307"/>
      <c r="I1" s="26"/>
      <c r="J1" s="26"/>
      <c r="K1" s="26"/>
      <c r="L1" s="26"/>
      <c r="M1" s="26"/>
      <c r="N1" s="26"/>
      <c r="O1" s="26"/>
    </row>
    <row r="2" spans="1:114" s="100" customFormat="1" ht="28.5" customHeight="1" thickTop="1" x14ac:dyDescent="0.3">
      <c r="A2" s="213" t="s">
        <v>612</v>
      </c>
      <c r="B2" s="307"/>
      <c r="C2" s="307"/>
      <c r="D2" s="26"/>
      <c r="E2" s="26"/>
      <c r="F2" s="307"/>
      <c r="G2" s="26"/>
      <c r="H2" s="307"/>
      <c r="I2" s="26"/>
      <c r="J2" s="26"/>
      <c r="K2" s="26"/>
      <c r="L2" s="26"/>
      <c r="M2" s="26"/>
      <c r="N2" s="26"/>
      <c r="O2" s="26"/>
    </row>
    <row r="3" spans="1:114" s="134" customFormat="1" ht="28.5" customHeight="1" x14ac:dyDescent="0.35">
      <c r="A3" s="112" t="s">
        <v>250</v>
      </c>
      <c r="B3" s="308"/>
      <c r="C3" s="308"/>
      <c r="D3" s="237"/>
      <c r="E3" s="237"/>
      <c r="F3" s="308"/>
      <c r="G3" s="237"/>
      <c r="H3" s="308"/>
      <c r="I3" s="237"/>
      <c r="J3" s="237"/>
      <c r="K3" s="237"/>
      <c r="L3" s="237"/>
      <c r="M3" s="237"/>
      <c r="N3" s="237"/>
      <c r="O3" s="237"/>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row>
    <row r="4" spans="1:114" s="47" customFormat="1" ht="28.5" customHeight="1" x14ac:dyDescent="0.25">
      <c r="A4" s="213" t="s">
        <v>608</v>
      </c>
      <c r="B4" s="309"/>
      <c r="C4" s="309"/>
      <c r="D4" s="238"/>
      <c r="E4" s="238"/>
      <c r="F4" s="309"/>
      <c r="G4" s="238"/>
      <c r="H4" s="309"/>
      <c r="I4" s="238"/>
      <c r="J4" s="238"/>
      <c r="K4" s="238"/>
      <c r="L4" s="238"/>
      <c r="M4" s="238"/>
      <c r="N4" s="238"/>
      <c r="O4" s="238"/>
      <c r="P4" s="211"/>
      <c r="Q4" s="211"/>
      <c r="R4" s="211"/>
      <c r="S4" s="211"/>
    </row>
    <row r="5" spans="1:114" s="47" customFormat="1" ht="28.5" customHeight="1" x14ac:dyDescent="0.25">
      <c r="A5" s="213" t="s">
        <v>1297</v>
      </c>
      <c r="B5" s="309"/>
      <c r="C5" s="309"/>
      <c r="D5" s="238"/>
      <c r="E5" s="238"/>
      <c r="F5" s="309"/>
      <c r="G5" s="238"/>
      <c r="H5" s="309"/>
      <c r="I5" s="238"/>
      <c r="J5" s="238"/>
      <c r="K5" s="238"/>
      <c r="L5" s="238"/>
      <c r="M5" s="238"/>
      <c r="N5" s="238"/>
      <c r="O5" s="238"/>
      <c r="P5" s="211"/>
      <c r="Q5" s="211"/>
      <c r="R5" s="211"/>
      <c r="S5" s="211"/>
    </row>
    <row r="6" spans="1:114" s="112" customFormat="1" ht="30" customHeight="1" x14ac:dyDescent="0.35">
      <c r="A6" s="104" t="s">
        <v>97</v>
      </c>
      <c r="B6" s="81"/>
      <c r="C6" s="81"/>
      <c r="D6" s="81"/>
      <c r="E6" s="81"/>
      <c r="F6" s="81"/>
      <c r="G6" s="172"/>
      <c r="H6" s="172"/>
      <c r="I6" s="172"/>
      <c r="J6" s="172"/>
      <c r="K6" s="81"/>
      <c r="L6" s="81"/>
      <c r="M6" s="81"/>
      <c r="N6" s="81"/>
      <c r="O6" s="81"/>
    </row>
  </sheetData>
  <hyperlinks>
    <hyperlink ref="A6" location="Contents!A1" display="&lt;&lt; link back to contents &gt;&gt;"/>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F8" sqref="B8:F8"/>
    </sheetView>
  </sheetViews>
  <sheetFormatPr defaultRowHeight="14.5" x14ac:dyDescent="0.35"/>
  <cols>
    <col min="1" max="1" width="12.1796875" customWidth="1"/>
    <col min="2" max="4" width="17.1796875" customWidth="1"/>
    <col min="5" max="5" width="19.453125" customWidth="1"/>
    <col min="6" max="6" width="26.1796875" customWidth="1"/>
    <col min="7" max="7" width="24.453125" customWidth="1"/>
  </cols>
  <sheetData>
    <row r="1" spans="1:120" s="100" customFormat="1" ht="28.5" customHeight="1" thickBot="1" x14ac:dyDescent="0.4">
      <c r="A1" s="255" t="s">
        <v>1145</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1134</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47" customFormat="1" ht="28.5" customHeight="1" x14ac:dyDescent="0.25">
      <c r="A5" s="213" t="s">
        <v>1302</v>
      </c>
      <c r="B5" s="263"/>
      <c r="C5" s="250"/>
      <c r="D5" s="263"/>
      <c r="E5" s="250"/>
      <c r="F5" s="263"/>
      <c r="G5" s="250"/>
      <c r="H5" s="263"/>
      <c r="I5" s="250"/>
      <c r="J5" s="263"/>
      <c r="K5" s="250"/>
      <c r="L5" s="263"/>
      <c r="M5" s="250"/>
      <c r="N5" s="263"/>
      <c r="O5" s="250"/>
      <c r="P5" s="238"/>
      <c r="Q5" s="238"/>
      <c r="R5" s="238"/>
      <c r="S5" s="238"/>
      <c r="T5" s="238"/>
      <c r="U5" s="238"/>
      <c r="V5" s="211"/>
      <c r="W5" s="211"/>
      <c r="X5" s="211"/>
      <c r="Y5" s="211"/>
    </row>
    <row r="6" spans="1:120" s="112" customFormat="1" ht="24.65" customHeight="1" x14ac:dyDescent="0.35">
      <c r="A6" s="104" t="s">
        <v>97</v>
      </c>
    </row>
    <row r="7" spans="1:120" ht="15.5" x14ac:dyDescent="0.35">
      <c r="A7" s="378" t="s">
        <v>1144</v>
      </c>
      <c r="B7" s="467" t="s">
        <v>1135</v>
      </c>
      <c r="C7" s="467" t="s">
        <v>1136</v>
      </c>
      <c r="D7" s="467" t="s">
        <v>1137</v>
      </c>
      <c r="E7" s="467" t="s">
        <v>1138</v>
      </c>
      <c r="F7" s="467" t="s">
        <v>1139</v>
      </c>
      <c r="G7" s="467" t="s">
        <v>1140</v>
      </c>
    </row>
    <row r="8" spans="1:120" ht="15.5" x14ac:dyDescent="0.35">
      <c r="A8" s="378" t="s">
        <v>1141</v>
      </c>
      <c r="B8" s="573">
        <v>0.18600000000000003</v>
      </c>
      <c r="C8" s="573">
        <v>8.8000000000000009E-2</v>
      </c>
      <c r="D8" s="573">
        <v>3.1E-2</v>
      </c>
      <c r="E8" s="573">
        <v>2.4E-2</v>
      </c>
      <c r="F8" s="573">
        <v>2.7000000000000003E-2</v>
      </c>
      <c r="G8" s="573">
        <v>0.64400000000000002</v>
      </c>
    </row>
    <row r="9" spans="1:120" ht="15.5" x14ac:dyDescent="0.35">
      <c r="A9" s="378" t="s">
        <v>1142</v>
      </c>
      <c r="B9" s="573">
        <v>0.11599999999999999</v>
      </c>
      <c r="C9" s="573">
        <v>8.5000000000000006E-2</v>
      </c>
      <c r="D9" s="573">
        <v>3.7000000000000005E-2</v>
      </c>
      <c r="E9" s="573">
        <v>3.1E-2</v>
      </c>
      <c r="F9" s="573">
        <v>2.7999999999999997E-2</v>
      </c>
      <c r="G9" s="573">
        <v>0.70299999999999996</v>
      </c>
    </row>
    <row r="10" spans="1:120" ht="15.5" x14ac:dyDescent="0.35">
      <c r="A10" s="378" t="s">
        <v>1100</v>
      </c>
      <c r="B10" s="573">
        <v>9.0999999999999998E-2</v>
      </c>
      <c r="C10" s="573">
        <v>6.9000000000000006E-2</v>
      </c>
      <c r="D10" s="573">
        <v>3.1E-2</v>
      </c>
      <c r="E10" s="573">
        <v>2.8999999999999998E-2</v>
      </c>
      <c r="F10" s="573">
        <v>2.6000000000000002E-2</v>
      </c>
      <c r="G10" s="573">
        <v>0.753</v>
      </c>
    </row>
    <row r="11" spans="1:120" ht="15.5" x14ac:dyDescent="0.35">
      <c r="A11" s="378" t="s">
        <v>1143</v>
      </c>
      <c r="B11" s="573">
        <v>6.4000000000000001E-2</v>
      </c>
      <c r="C11" s="573">
        <v>8.1000000000000003E-2</v>
      </c>
      <c r="D11" s="573">
        <v>5.2999999999999999E-2</v>
      </c>
      <c r="E11" s="573">
        <v>5.0999999999999997E-2</v>
      </c>
      <c r="F11" s="573">
        <v>6.6000000000000003E-2</v>
      </c>
      <c r="G11" s="573">
        <v>0.68599999999999994</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A5" sqref="A5"/>
    </sheetView>
  </sheetViews>
  <sheetFormatPr defaultRowHeight="14.5" x14ac:dyDescent="0.35"/>
  <cols>
    <col min="1" max="1" width="12.1796875" customWidth="1"/>
    <col min="2" max="4" width="17.1796875" customWidth="1"/>
    <col min="5" max="5" width="19.453125" customWidth="1"/>
    <col min="6" max="6" width="26.1796875" customWidth="1"/>
    <col min="7" max="7" width="24.453125" customWidth="1"/>
  </cols>
  <sheetData>
    <row r="1" spans="1:120" s="100" customFormat="1" ht="28.5" customHeight="1" thickBot="1" x14ac:dyDescent="0.4">
      <c r="A1" s="255" t="s">
        <v>1145</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1134</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47" customFormat="1" ht="28.5" customHeight="1" x14ac:dyDescent="0.25">
      <c r="A5" s="213" t="s">
        <v>1302</v>
      </c>
      <c r="B5" s="263"/>
      <c r="C5" s="250"/>
      <c r="D5" s="263"/>
      <c r="E5" s="250"/>
      <c r="F5" s="263"/>
      <c r="G5" s="250"/>
      <c r="H5" s="263"/>
      <c r="I5" s="250"/>
      <c r="J5" s="263"/>
      <c r="K5" s="250"/>
      <c r="L5" s="263"/>
      <c r="M5" s="250"/>
      <c r="N5" s="263"/>
      <c r="O5" s="250"/>
      <c r="P5" s="238"/>
      <c r="Q5" s="238"/>
      <c r="R5" s="238"/>
      <c r="S5" s="238"/>
      <c r="T5" s="238"/>
      <c r="U5" s="238"/>
      <c r="V5" s="211"/>
      <c r="W5" s="211"/>
      <c r="X5" s="211"/>
      <c r="Y5" s="211"/>
    </row>
    <row r="6" spans="1:120" s="112" customFormat="1" ht="24.65" customHeight="1" x14ac:dyDescent="0.35">
      <c r="A6" s="104" t="s">
        <v>97</v>
      </c>
    </row>
  </sheetData>
  <hyperlinks>
    <hyperlink ref="A6" location="Contents!A1" display="&lt;&lt; link back to contents &gt;&gt;"/>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8"/>
  <sheetViews>
    <sheetView showGridLines="0" topLeftCell="A136" workbookViewId="0">
      <selection activeCell="C159" sqref="C159"/>
    </sheetView>
  </sheetViews>
  <sheetFormatPr defaultRowHeight="14.5" x14ac:dyDescent="0.35"/>
  <cols>
    <col min="1" max="1" width="11.1796875" style="417" customWidth="1"/>
    <col min="2" max="2" width="46.7265625" style="456" customWidth="1"/>
    <col min="3" max="3" width="34.81640625" style="456" customWidth="1"/>
  </cols>
  <sheetData>
    <row r="1" spans="1:3" s="359" customFormat="1" ht="36" customHeight="1" x14ac:dyDescent="0.4">
      <c r="A1" s="415" t="s">
        <v>961</v>
      </c>
      <c r="B1" s="455"/>
      <c r="C1" s="455"/>
    </row>
    <row r="2" spans="1:3" s="359" customFormat="1" ht="36.65" customHeight="1" x14ac:dyDescent="0.35">
      <c r="A2" s="416" t="s">
        <v>502</v>
      </c>
      <c r="B2" s="455"/>
      <c r="C2" s="455"/>
    </row>
    <row r="3" spans="1:3" ht="36.65" customHeight="1" x14ac:dyDescent="0.35">
      <c r="A3" s="416" t="s">
        <v>952</v>
      </c>
    </row>
    <row r="4" spans="1:3" ht="36.65" customHeight="1" x14ac:dyDescent="0.35">
      <c r="A4" s="416" t="s">
        <v>953</v>
      </c>
    </row>
    <row r="5" spans="1:3" ht="36.65" customHeight="1" x14ac:dyDescent="0.35">
      <c r="A5" s="416" t="s">
        <v>954</v>
      </c>
    </row>
    <row r="6" spans="1:3" ht="36.65" customHeight="1" x14ac:dyDescent="0.35">
      <c r="A6" s="453" t="s">
        <v>955</v>
      </c>
    </row>
    <row r="7" spans="1:3" ht="36.65" customHeight="1" x14ac:dyDescent="0.35">
      <c r="A7" s="453" t="s">
        <v>956</v>
      </c>
    </row>
    <row r="8" spans="1:3" ht="36.65" customHeight="1" x14ac:dyDescent="0.35">
      <c r="A8" s="453" t="s">
        <v>957</v>
      </c>
    </row>
    <row r="9" spans="1:3" s="100" customFormat="1" ht="36" customHeight="1" x14ac:dyDescent="0.3">
      <c r="A9" s="201" t="s">
        <v>97</v>
      </c>
    </row>
    <row r="10" spans="1:3" s="364" customFormat="1" ht="28.5" x14ac:dyDescent="0.35">
      <c r="A10" s="457" t="s">
        <v>879</v>
      </c>
      <c r="B10" s="458" t="s">
        <v>959</v>
      </c>
      <c r="C10" s="458" t="s">
        <v>960</v>
      </c>
    </row>
    <row r="11" spans="1:3" x14ac:dyDescent="0.35">
      <c r="A11" s="459">
        <v>40179</v>
      </c>
      <c r="B11" s="460">
        <v>30</v>
      </c>
      <c r="C11" s="460">
        <v>160</v>
      </c>
    </row>
    <row r="12" spans="1:3" x14ac:dyDescent="0.35">
      <c r="A12" s="459">
        <v>40210</v>
      </c>
      <c r="B12" s="460">
        <v>0</v>
      </c>
      <c r="C12" s="460">
        <v>150</v>
      </c>
    </row>
    <row r="13" spans="1:3" x14ac:dyDescent="0.35">
      <c r="A13" s="459">
        <v>40238</v>
      </c>
      <c r="B13" s="460">
        <v>0</v>
      </c>
      <c r="C13" s="460">
        <v>250</v>
      </c>
    </row>
    <row r="14" spans="1:3" x14ac:dyDescent="0.35">
      <c r="A14" s="459">
        <v>40269</v>
      </c>
      <c r="B14" s="460">
        <v>0</v>
      </c>
      <c r="C14" s="460">
        <v>310</v>
      </c>
    </row>
    <row r="15" spans="1:3" x14ac:dyDescent="0.35">
      <c r="A15" s="459">
        <v>40299</v>
      </c>
      <c r="B15" s="460">
        <v>0</v>
      </c>
      <c r="C15" s="460">
        <v>90</v>
      </c>
    </row>
    <row r="16" spans="1:3" x14ac:dyDescent="0.35">
      <c r="A16" s="459">
        <v>40330</v>
      </c>
      <c r="B16" s="460">
        <v>10</v>
      </c>
      <c r="C16" s="460">
        <v>140</v>
      </c>
    </row>
    <row r="17" spans="1:3" x14ac:dyDescent="0.35">
      <c r="A17" s="459">
        <v>40360</v>
      </c>
      <c r="B17" s="460">
        <v>0</v>
      </c>
      <c r="C17" s="460">
        <v>180</v>
      </c>
    </row>
    <row r="18" spans="1:3" x14ac:dyDescent="0.35">
      <c r="A18" s="459">
        <v>40391</v>
      </c>
      <c r="B18" s="460">
        <v>0</v>
      </c>
      <c r="C18" s="460">
        <v>170</v>
      </c>
    </row>
    <row r="19" spans="1:3" x14ac:dyDescent="0.35">
      <c r="A19" s="459">
        <v>40422</v>
      </c>
      <c r="B19" s="460">
        <v>0</v>
      </c>
      <c r="C19" s="460">
        <v>190</v>
      </c>
    </row>
    <row r="20" spans="1:3" x14ac:dyDescent="0.35">
      <c r="A20" s="459">
        <v>40452</v>
      </c>
      <c r="B20" s="460">
        <v>0</v>
      </c>
      <c r="C20" s="460">
        <v>120</v>
      </c>
    </row>
    <row r="21" spans="1:3" x14ac:dyDescent="0.35">
      <c r="A21" s="459">
        <v>40483</v>
      </c>
      <c r="B21" s="460">
        <v>0</v>
      </c>
      <c r="C21" s="460">
        <v>150</v>
      </c>
    </row>
    <row r="22" spans="1:3" x14ac:dyDescent="0.35">
      <c r="A22" s="459">
        <v>40513</v>
      </c>
      <c r="B22" s="460">
        <v>0</v>
      </c>
      <c r="C22" s="460">
        <v>190</v>
      </c>
    </row>
    <row r="23" spans="1:3" x14ac:dyDescent="0.35">
      <c r="A23" s="459">
        <v>40544</v>
      </c>
      <c r="B23" s="460">
        <v>0</v>
      </c>
      <c r="C23" s="460">
        <v>80</v>
      </c>
    </row>
    <row r="24" spans="1:3" x14ac:dyDescent="0.35">
      <c r="A24" s="459">
        <v>40575</v>
      </c>
      <c r="B24" s="460">
        <v>0</v>
      </c>
      <c r="C24" s="460">
        <v>100</v>
      </c>
    </row>
    <row r="25" spans="1:3" x14ac:dyDescent="0.35">
      <c r="A25" s="459">
        <v>40603</v>
      </c>
      <c r="B25" s="460">
        <v>0</v>
      </c>
      <c r="C25" s="460">
        <v>250</v>
      </c>
    </row>
    <row r="26" spans="1:3" x14ac:dyDescent="0.35">
      <c r="A26" s="459">
        <v>40634</v>
      </c>
      <c r="B26" s="460">
        <v>0</v>
      </c>
      <c r="C26" s="460">
        <v>130</v>
      </c>
    </row>
    <row r="27" spans="1:3" x14ac:dyDescent="0.35">
      <c r="A27" s="459">
        <v>40664</v>
      </c>
      <c r="B27" s="460">
        <v>0</v>
      </c>
      <c r="C27" s="460">
        <v>160</v>
      </c>
    </row>
    <row r="28" spans="1:3" x14ac:dyDescent="0.35">
      <c r="A28" s="459">
        <v>40695</v>
      </c>
      <c r="B28" s="460">
        <v>0</v>
      </c>
      <c r="C28" s="460">
        <v>230</v>
      </c>
    </row>
    <row r="29" spans="1:3" x14ac:dyDescent="0.35">
      <c r="A29" s="459">
        <v>40725</v>
      </c>
      <c r="B29" s="460">
        <v>0</v>
      </c>
      <c r="C29" s="460">
        <v>200</v>
      </c>
    </row>
    <row r="30" spans="1:3" x14ac:dyDescent="0.35">
      <c r="A30" s="459">
        <v>40756</v>
      </c>
      <c r="B30" s="460">
        <v>0</v>
      </c>
      <c r="C30" s="460">
        <v>100</v>
      </c>
    </row>
    <row r="31" spans="1:3" x14ac:dyDescent="0.35">
      <c r="A31" s="459">
        <v>40787</v>
      </c>
      <c r="B31" s="460">
        <v>0</v>
      </c>
      <c r="C31" s="460">
        <v>60</v>
      </c>
    </row>
    <row r="32" spans="1:3" x14ac:dyDescent="0.35">
      <c r="A32" s="459">
        <v>40817</v>
      </c>
      <c r="B32" s="460">
        <v>0</v>
      </c>
      <c r="C32" s="460">
        <v>90</v>
      </c>
    </row>
    <row r="33" spans="1:3" x14ac:dyDescent="0.35">
      <c r="A33" s="459">
        <v>40848</v>
      </c>
      <c r="B33" s="460">
        <v>0</v>
      </c>
      <c r="C33" s="460">
        <v>100</v>
      </c>
    </row>
    <row r="34" spans="1:3" x14ac:dyDescent="0.35">
      <c r="A34" s="459">
        <v>40878</v>
      </c>
      <c r="B34" s="460">
        <v>0</v>
      </c>
      <c r="C34" s="460">
        <v>320</v>
      </c>
    </row>
    <row r="35" spans="1:3" x14ac:dyDescent="0.35">
      <c r="A35" s="459">
        <v>40909</v>
      </c>
      <c r="B35" s="460">
        <v>0</v>
      </c>
      <c r="C35" s="460">
        <v>140</v>
      </c>
    </row>
    <row r="36" spans="1:3" x14ac:dyDescent="0.35">
      <c r="A36" s="459">
        <v>40940</v>
      </c>
      <c r="B36" s="460">
        <v>0</v>
      </c>
      <c r="C36" s="460">
        <v>100</v>
      </c>
    </row>
    <row r="37" spans="1:3" x14ac:dyDescent="0.35">
      <c r="A37" s="459">
        <v>40969</v>
      </c>
      <c r="B37" s="460">
        <v>40</v>
      </c>
      <c r="C37" s="460">
        <v>370</v>
      </c>
    </row>
    <row r="38" spans="1:3" x14ac:dyDescent="0.35">
      <c r="A38" s="459">
        <v>41000</v>
      </c>
      <c r="B38" s="460">
        <v>0</v>
      </c>
      <c r="C38" s="460">
        <v>140</v>
      </c>
    </row>
    <row r="39" spans="1:3" x14ac:dyDescent="0.35">
      <c r="A39" s="459">
        <v>41030</v>
      </c>
      <c r="B39" s="460">
        <v>40</v>
      </c>
      <c r="C39" s="460">
        <v>350</v>
      </c>
    </row>
    <row r="40" spans="1:3" x14ac:dyDescent="0.35">
      <c r="A40" s="459">
        <v>41061</v>
      </c>
      <c r="B40" s="460">
        <v>0</v>
      </c>
      <c r="C40" s="460">
        <v>180</v>
      </c>
    </row>
    <row r="41" spans="1:3" x14ac:dyDescent="0.35">
      <c r="A41" s="459">
        <v>41091</v>
      </c>
      <c r="B41" s="460">
        <v>0</v>
      </c>
      <c r="C41" s="460">
        <v>180</v>
      </c>
    </row>
    <row r="42" spans="1:3" x14ac:dyDescent="0.35">
      <c r="A42" s="459">
        <v>41122</v>
      </c>
      <c r="B42" s="460">
        <v>0</v>
      </c>
      <c r="C42" s="460">
        <v>190</v>
      </c>
    </row>
    <row r="43" spans="1:3" x14ac:dyDescent="0.35">
      <c r="A43" s="459">
        <v>41153</v>
      </c>
      <c r="B43" s="460">
        <v>0</v>
      </c>
      <c r="C43" s="460">
        <v>140</v>
      </c>
    </row>
    <row r="44" spans="1:3" x14ac:dyDescent="0.35">
      <c r="A44" s="459">
        <v>41183</v>
      </c>
      <c r="B44" s="460">
        <v>0</v>
      </c>
      <c r="C44" s="460">
        <v>420</v>
      </c>
    </row>
    <row r="45" spans="1:3" x14ac:dyDescent="0.35">
      <c r="A45" s="459">
        <v>41214</v>
      </c>
      <c r="B45" s="460">
        <v>0</v>
      </c>
      <c r="C45" s="460">
        <v>820</v>
      </c>
    </row>
    <row r="46" spans="1:3" x14ac:dyDescent="0.35">
      <c r="A46" s="459">
        <v>41244</v>
      </c>
      <c r="B46" s="460">
        <v>0</v>
      </c>
      <c r="C46" s="460">
        <v>340</v>
      </c>
    </row>
    <row r="47" spans="1:3" x14ac:dyDescent="0.35">
      <c r="A47" s="459">
        <v>41275</v>
      </c>
      <c r="B47" s="460">
        <v>0</v>
      </c>
      <c r="C47" s="460">
        <v>240</v>
      </c>
    </row>
    <row r="48" spans="1:3" x14ac:dyDescent="0.35">
      <c r="A48" s="459">
        <v>41306</v>
      </c>
      <c r="B48" s="460">
        <v>0</v>
      </c>
      <c r="C48" s="460">
        <v>130</v>
      </c>
    </row>
    <row r="49" spans="1:3" x14ac:dyDescent="0.35">
      <c r="A49" s="459">
        <v>41334</v>
      </c>
      <c r="B49" s="460">
        <v>0</v>
      </c>
      <c r="C49" s="460">
        <v>290</v>
      </c>
    </row>
    <row r="50" spans="1:3" x14ac:dyDescent="0.35">
      <c r="A50" s="459">
        <v>41365</v>
      </c>
      <c r="B50" s="460">
        <v>20</v>
      </c>
      <c r="C50" s="460">
        <v>190</v>
      </c>
    </row>
    <row r="51" spans="1:3" x14ac:dyDescent="0.35">
      <c r="A51" s="459">
        <v>41395</v>
      </c>
      <c r="B51" s="460">
        <v>0</v>
      </c>
      <c r="C51" s="460">
        <v>120</v>
      </c>
    </row>
    <row r="52" spans="1:3" x14ac:dyDescent="0.35">
      <c r="A52" s="459">
        <v>41426</v>
      </c>
      <c r="B52" s="460">
        <v>0</v>
      </c>
      <c r="C52" s="460">
        <v>140</v>
      </c>
    </row>
    <row r="53" spans="1:3" x14ac:dyDescent="0.35">
      <c r="A53" s="459">
        <v>41456</v>
      </c>
      <c r="B53" s="460">
        <v>30</v>
      </c>
      <c r="C53" s="460">
        <v>190</v>
      </c>
    </row>
    <row r="54" spans="1:3" x14ac:dyDescent="0.35">
      <c r="A54" s="459">
        <v>41487</v>
      </c>
      <c r="B54" s="460">
        <v>0</v>
      </c>
      <c r="C54" s="460">
        <v>160</v>
      </c>
    </row>
    <row r="55" spans="1:3" x14ac:dyDescent="0.35">
      <c r="A55" s="459">
        <v>41518</v>
      </c>
      <c r="B55" s="460">
        <v>0</v>
      </c>
      <c r="C55" s="460">
        <v>230</v>
      </c>
    </row>
    <row r="56" spans="1:3" x14ac:dyDescent="0.35">
      <c r="A56" s="459">
        <v>41548</v>
      </c>
      <c r="B56" s="460">
        <v>0</v>
      </c>
      <c r="C56" s="460">
        <v>70</v>
      </c>
    </row>
    <row r="57" spans="1:3" x14ac:dyDescent="0.35">
      <c r="A57" s="459">
        <v>41579</v>
      </c>
      <c r="B57" s="460">
        <v>30</v>
      </c>
      <c r="C57" s="460">
        <v>140</v>
      </c>
    </row>
    <row r="58" spans="1:3" x14ac:dyDescent="0.35">
      <c r="A58" s="459">
        <v>41609</v>
      </c>
      <c r="B58" s="460">
        <v>0</v>
      </c>
      <c r="C58" s="460">
        <v>240</v>
      </c>
    </row>
    <row r="59" spans="1:3" x14ac:dyDescent="0.35">
      <c r="A59" s="459">
        <v>41640</v>
      </c>
      <c r="B59" s="460">
        <v>0</v>
      </c>
      <c r="C59" s="460">
        <v>140</v>
      </c>
    </row>
    <row r="60" spans="1:3" x14ac:dyDescent="0.35">
      <c r="A60" s="459">
        <v>41671</v>
      </c>
      <c r="B60" s="460">
        <v>20</v>
      </c>
      <c r="C60" s="460">
        <v>270</v>
      </c>
    </row>
    <row r="61" spans="1:3" x14ac:dyDescent="0.35">
      <c r="A61" s="459">
        <v>41699</v>
      </c>
      <c r="B61" s="460">
        <v>10</v>
      </c>
      <c r="C61" s="460">
        <v>140</v>
      </c>
    </row>
    <row r="62" spans="1:3" x14ac:dyDescent="0.35">
      <c r="A62" s="459">
        <v>41730</v>
      </c>
      <c r="B62" s="460">
        <v>0</v>
      </c>
      <c r="C62" s="460">
        <v>280</v>
      </c>
    </row>
    <row r="63" spans="1:3" x14ac:dyDescent="0.35">
      <c r="A63" s="459">
        <v>41760</v>
      </c>
      <c r="B63" s="460">
        <v>0</v>
      </c>
      <c r="C63" s="460">
        <v>90</v>
      </c>
    </row>
    <row r="64" spans="1:3" x14ac:dyDescent="0.35">
      <c r="A64" s="459">
        <v>41791</v>
      </c>
      <c r="B64" s="460">
        <v>0</v>
      </c>
      <c r="C64" s="460">
        <v>190</v>
      </c>
    </row>
    <row r="65" spans="1:3" x14ac:dyDescent="0.35">
      <c r="A65" s="459">
        <v>41821</v>
      </c>
      <c r="B65" s="460">
        <v>0</v>
      </c>
      <c r="C65" s="460">
        <v>160</v>
      </c>
    </row>
    <row r="66" spans="1:3" x14ac:dyDescent="0.35">
      <c r="A66" s="459">
        <v>41852</v>
      </c>
      <c r="B66" s="460">
        <v>0</v>
      </c>
      <c r="C66" s="460">
        <v>70</v>
      </c>
    </row>
    <row r="67" spans="1:3" x14ac:dyDescent="0.35">
      <c r="A67" s="459">
        <v>41883</v>
      </c>
      <c r="B67" s="460">
        <v>0</v>
      </c>
      <c r="C67" s="460">
        <v>250</v>
      </c>
    </row>
    <row r="68" spans="1:3" x14ac:dyDescent="0.35">
      <c r="A68" s="459">
        <v>41913</v>
      </c>
      <c r="B68" s="460">
        <v>0</v>
      </c>
      <c r="C68" s="460">
        <v>140</v>
      </c>
    </row>
    <row r="69" spans="1:3" x14ac:dyDescent="0.35">
      <c r="A69" s="459">
        <v>41944</v>
      </c>
      <c r="B69" s="460">
        <v>0</v>
      </c>
      <c r="C69" s="460">
        <v>90</v>
      </c>
    </row>
    <row r="70" spans="1:3" x14ac:dyDescent="0.35">
      <c r="A70" s="459">
        <v>41974</v>
      </c>
      <c r="B70" s="460">
        <v>20</v>
      </c>
      <c r="C70" s="460">
        <v>330</v>
      </c>
    </row>
    <row r="71" spans="1:3" x14ac:dyDescent="0.35">
      <c r="A71" s="459">
        <v>42005</v>
      </c>
      <c r="B71" s="460">
        <v>0</v>
      </c>
      <c r="C71" s="460">
        <v>280</v>
      </c>
    </row>
    <row r="72" spans="1:3" x14ac:dyDescent="0.35">
      <c r="A72" s="459">
        <v>42036</v>
      </c>
      <c r="B72" s="460">
        <v>0</v>
      </c>
      <c r="C72" s="460">
        <v>130</v>
      </c>
    </row>
    <row r="73" spans="1:3" x14ac:dyDescent="0.35">
      <c r="A73" s="459">
        <v>42064</v>
      </c>
      <c r="B73" s="460">
        <v>0</v>
      </c>
      <c r="C73" s="460">
        <v>40</v>
      </c>
    </row>
    <row r="74" spans="1:3" x14ac:dyDescent="0.35">
      <c r="A74" s="459">
        <v>42095</v>
      </c>
      <c r="B74" s="460">
        <v>0</v>
      </c>
      <c r="C74" s="460">
        <v>140</v>
      </c>
    </row>
    <row r="75" spans="1:3" x14ac:dyDescent="0.35">
      <c r="A75" s="459">
        <v>42125</v>
      </c>
      <c r="B75" s="460">
        <v>0</v>
      </c>
      <c r="C75" s="460">
        <v>40</v>
      </c>
    </row>
    <row r="76" spans="1:3" x14ac:dyDescent="0.35">
      <c r="A76" s="459">
        <v>42156</v>
      </c>
      <c r="B76" s="460">
        <v>0</v>
      </c>
      <c r="C76" s="460">
        <v>290</v>
      </c>
    </row>
    <row r="77" spans="1:3" x14ac:dyDescent="0.35">
      <c r="A77" s="459">
        <v>42186</v>
      </c>
      <c r="B77" s="460">
        <v>0</v>
      </c>
      <c r="C77" s="460">
        <v>130</v>
      </c>
    </row>
    <row r="78" spans="1:3" x14ac:dyDescent="0.35">
      <c r="A78" s="459">
        <v>42217</v>
      </c>
      <c r="B78" s="460">
        <v>0</v>
      </c>
      <c r="C78" s="460">
        <v>100</v>
      </c>
    </row>
    <row r="79" spans="1:3" x14ac:dyDescent="0.35">
      <c r="A79" s="459">
        <v>42248</v>
      </c>
      <c r="B79" s="460">
        <v>0</v>
      </c>
      <c r="C79" s="460">
        <v>170</v>
      </c>
    </row>
    <row r="80" spans="1:3" x14ac:dyDescent="0.35">
      <c r="A80" s="459">
        <v>42278</v>
      </c>
      <c r="B80" s="460">
        <v>30</v>
      </c>
      <c r="C80" s="460">
        <v>200</v>
      </c>
    </row>
    <row r="81" spans="1:3" x14ac:dyDescent="0.35">
      <c r="A81" s="459">
        <v>42309</v>
      </c>
      <c r="B81" s="460">
        <v>0</v>
      </c>
      <c r="C81" s="460">
        <v>120</v>
      </c>
    </row>
    <row r="82" spans="1:3" x14ac:dyDescent="0.35">
      <c r="A82" s="459">
        <v>42339</v>
      </c>
      <c r="B82" s="460">
        <v>0</v>
      </c>
      <c r="C82" s="460">
        <v>320</v>
      </c>
    </row>
    <row r="83" spans="1:3" x14ac:dyDescent="0.35">
      <c r="A83" s="459">
        <v>42370</v>
      </c>
      <c r="B83" s="460">
        <v>0</v>
      </c>
      <c r="C83" s="460">
        <v>260</v>
      </c>
    </row>
    <row r="84" spans="1:3" x14ac:dyDescent="0.35">
      <c r="A84" s="459">
        <v>42401</v>
      </c>
      <c r="B84" s="460">
        <v>0</v>
      </c>
      <c r="C84" s="460">
        <v>180</v>
      </c>
    </row>
    <row r="85" spans="1:3" x14ac:dyDescent="0.35">
      <c r="A85" s="459">
        <v>42430</v>
      </c>
      <c r="B85" s="460">
        <v>0</v>
      </c>
      <c r="C85" s="460">
        <v>210</v>
      </c>
    </row>
    <row r="86" spans="1:3" x14ac:dyDescent="0.35">
      <c r="A86" s="459">
        <v>42461</v>
      </c>
      <c r="B86" s="460">
        <v>0</v>
      </c>
      <c r="C86" s="460">
        <v>580</v>
      </c>
    </row>
    <row r="87" spans="1:3" x14ac:dyDescent="0.35">
      <c r="A87" s="459">
        <v>42491</v>
      </c>
      <c r="B87" s="460">
        <v>0</v>
      </c>
      <c r="C87" s="460">
        <v>640</v>
      </c>
    </row>
    <row r="88" spans="1:3" x14ac:dyDescent="0.35">
      <c r="A88" s="459">
        <v>42522</v>
      </c>
      <c r="B88" s="460">
        <v>10</v>
      </c>
      <c r="C88" s="460">
        <v>300</v>
      </c>
    </row>
    <row r="89" spans="1:3" x14ac:dyDescent="0.35">
      <c r="A89" s="459">
        <v>42552</v>
      </c>
      <c r="B89" s="460">
        <v>0</v>
      </c>
      <c r="C89" s="460">
        <v>140</v>
      </c>
    </row>
    <row r="90" spans="1:3" x14ac:dyDescent="0.35">
      <c r="A90" s="459">
        <v>42583</v>
      </c>
      <c r="B90" s="460">
        <v>0</v>
      </c>
      <c r="C90" s="460">
        <v>270</v>
      </c>
    </row>
    <row r="91" spans="1:3" x14ac:dyDescent="0.35">
      <c r="A91" s="459">
        <v>42614</v>
      </c>
      <c r="B91" s="460">
        <v>10</v>
      </c>
      <c r="C91" s="460">
        <v>270</v>
      </c>
    </row>
    <row r="92" spans="1:3" x14ac:dyDescent="0.35">
      <c r="A92" s="459">
        <v>42644</v>
      </c>
      <c r="B92" s="460">
        <v>40</v>
      </c>
      <c r="C92" s="460">
        <v>140</v>
      </c>
    </row>
    <row r="93" spans="1:3" x14ac:dyDescent="0.35">
      <c r="A93" s="459">
        <v>42675</v>
      </c>
      <c r="B93" s="460">
        <v>0</v>
      </c>
      <c r="C93" s="460">
        <v>410</v>
      </c>
    </row>
    <row r="94" spans="1:3" x14ac:dyDescent="0.35">
      <c r="A94" s="459">
        <v>42705</v>
      </c>
      <c r="B94" s="460">
        <v>0</v>
      </c>
      <c r="C94" s="460">
        <v>250</v>
      </c>
    </row>
    <row r="95" spans="1:3" x14ac:dyDescent="0.35">
      <c r="A95" s="459">
        <v>42736</v>
      </c>
      <c r="B95" s="460">
        <v>0</v>
      </c>
      <c r="C95" s="460">
        <v>210</v>
      </c>
    </row>
    <row r="96" spans="1:3" x14ac:dyDescent="0.35">
      <c r="A96" s="459">
        <v>42767</v>
      </c>
      <c r="B96" s="460">
        <v>0</v>
      </c>
      <c r="C96" s="460">
        <v>140</v>
      </c>
    </row>
    <row r="97" spans="1:3" x14ac:dyDescent="0.35">
      <c r="A97" s="459">
        <v>42795</v>
      </c>
      <c r="B97" s="460">
        <v>0</v>
      </c>
      <c r="C97" s="460">
        <v>140</v>
      </c>
    </row>
    <row r="98" spans="1:3" x14ac:dyDescent="0.35">
      <c r="A98" s="459">
        <v>42826</v>
      </c>
      <c r="B98" s="460">
        <v>0</v>
      </c>
      <c r="C98" s="460">
        <v>150</v>
      </c>
    </row>
    <row r="99" spans="1:3" x14ac:dyDescent="0.35">
      <c r="A99" s="459">
        <v>42856</v>
      </c>
      <c r="B99" s="460">
        <v>0</v>
      </c>
      <c r="C99" s="460">
        <v>90</v>
      </c>
    </row>
    <row r="100" spans="1:3" x14ac:dyDescent="0.35">
      <c r="A100" s="459">
        <v>42887</v>
      </c>
      <c r="B100" s="460">
        <v>0</v>
      </c>
      <c r="C100" s="460">
        <v>110</v>
      </c>
    </row>
    <row r="101" spans="1:3" x14ac:dyDescent="0.35">
      <c r="A101" s="459">
        <v>42917</v>
      </c>
      <c r="B101" s="460">
        <v>0</v>
      </c>
      <c r="C101" s="460">
        <v>70</v>
      </c>
    </row>
    <row r="102" spans="1:3" x14ac:dyDescent="0.35">
      <c r="A102" s="459">
        <v>42948</v>
      </c>
      <c r="B102" s="460">
        <v>0</v>
      </c>
      <c r="C102" s="460">
        <v>160</v>
      </c>
    </row>
    <row r="103" spans="1:3" x14ac:dyDescent="0.35">
      <c r="A103" s="459">
        <v>42979</v>
      </c>
      <c r="B103" s="460">
        <v>0</v>
      </c>
      <c r="C103" s="460">
        <v>70</v>
      </c>
    </row>
    <row r="104" spans="1:3" x14ac:dyDescent="0.35">
      <c r="A104" s="459">
        <v>43009</v>
      </c>
      <c r="B104" s="460">
        <v>0</v>
      </c>
      <c r="C104" s="460">
        <v>270</v>
      </c>
    </row>
    <row r="105" spans="1:3" x14ac:dyDescent="0.35">
      <c r="A105" s="459">
        <v>43040</v>
      </c>
      <c r="B105" s="460">
        <v>0</v>
      </c>
      <c r="C105" s="460">
        <v>190</v>
      </c>
    </row>
    <row r="106" spans="1:3" x14ac:dyDescent="0.35">
      <c r="A106" s="459">
        <v>43070</v>
      </c>
      <c r="B106" s="460">
        <v>0</v>
      </c>
      <c r="C106" s="460">
        <v>190</v>
      </c>
    </row>
    <row r="107" spans="1:3" x14ac:dyDescent="0.35">
      <c r="A107" s="459">
        <v>43101</v>
      </c>
      <c r="B107" s="460">
        <v>0</v>
      </c>
      <c r="C107" s="460">
        <v>130</v>
      </c>
    </row>
    <row r="108" spans="1:3" x14ac:dyDescent="0.35">
      <c r="A108" s="459">
        <v>43132</v>
      </c>
      <c r="B108" s="460">
        <v>0</v>
      </c>
      <c r="C108" s="460">
        <v>240</v>
      </c>
    </row>
    <row r="109" spans="1:3" x14ac:dyDescent="0.35">
      <c r="A109" s="459">
        <v>43160</v>
      </c>
      <c r="B109" s="460">
        <v>0</v>
      </c>
      <c r="C109" s="460">
        <v>230</v>
      </c>
    </row>
    <row r="110" spans="1:3" x14ac:dyDescent="0.35">
      <c r="A110" s="459">
        <v>43191</v>
      </c>
      <c r="B110" s="460">
        <v>0</v>
      </c>
      <c r="C110" s="460">
        <v>310</v>
      </c>
    </row>
    <row r="111" spans="1:3" x14ac:dyDescent="0.35">
      <c r="A111" s="459">
        <v>43221</v>
      </c>
      <c r="B111" s="460">
        <v>0</v>
      </c>
      <c r="C111" s="460">
        <v>190</v>
      </c>
    </row>
    <row r="112" spans="1:3" x14ac:dyDescent="0.35">
      <c r="A112" s="459">
        <v>43252</v>
      </c>
      <c r="B112" s="460">
        <v>0</v>
      </c>
      <c r="C112" s="460">
        <v>790</v>
      </c>
    </row>
    <row r="113" spans="1:3" x14ac:dyDescent="0.35">
      <c r="A113" s="459">
        <v>43282</v>
      </c>
      <c r="B113" s="460">
        <v>0</v>
      </c>
      <c r="C113" s="460">
        <v>140</v>
      </c>
    </row>
    <row r="114" spans="1:3" x14ac:dyDescent="0.35">
      <c r="A114" s="459">
        <v>43313</v>
      </c>
      <c r="B114" s="460">
        <v>0</v>
      </c>
      <c r="C114" s="460">
        <v>130</v>
      </c>
    </row>
    <row r="115" spans="1:3" x14ac:dyDescent="0.35">
      <c r="A115" s="459">
        <v>43344</v>
      </c>
      <c r="B115" s="460">
        <v>0</v>
      </c>
      <c r="C115" s="460">
        <v>90</v>
      </c>
    </row>
    <row r="116" spans="1:3" x14ac:dyDescent="0.35">
      <c r="A116" s="459">
        <v>43374</v>
      </c>
      <c r="B116" s="460">
        <v>0</v>
      </c>
      <c r="C116" s="460">
        <v>120</v>
      </c>
    </row>
    <row r="117" spans="1:3" x14ac:dyDescent="0.35">
      <c r="A117" s="459">
        <v>43405</v>
      </c>
      <c r="B117" s="460">
        <v>0</v>
      </c>
      <c r="C117" s="460">
        <v>100</v>
      </c>
    </row>
    <row r="118" spans="1:3" x14ac:dyDescent="0.35">
      <c r="A118" s="459">
        <v>43435</v>
      </c>
      <c r="B118" s="460">
        <v>0</v>
      </c>
      <c r="C118" s="460">
        <v>40</v>
      </c>
    </row>
    <row r="119" spans="1:3" x14ac:dyDescent="0.35">
      <c r="A119" s="459">
        <v>43466</v>
      </c>
      <c r="B119" s="460">
        <v>0</v>
      </c>
      <c r="C119" s="460">
        <v>210</v>
      </c>
    </row>
    <row r="120" spans="1:3" x14ac:dyDescent="0.35">
      <c r="A120" s="459">
        <v>43497</v>
      </c>
      <c r="B120" s="460">
        <v>0</v>
      </c>
      <c r="C120" s="460">
        <v>20</v>
      </c>
    </row>
    <row r="121" spans="1:3" x14ac:dyDescent="0.35">
      <c r="A121" s="459">
        <v>43525</v>
      </c>
      <c r="B121" s="460">
        <v>0</v>
      </c>
      <c r="C121" s="460">
        <v>230</v>
      </c>
    </row>
    <row r="122" spans="1:3" x14ac:dyDescent="0.35">
      <c r="A122" s="459">
        <v>43556</v>
      </c>
      <c r="B122" s="460">
        <v>0</v>
      </c>
      <c r="C122" s="460">
        <v>60</v>
      </c>
    </row>
    <row r="123" spans="1:3" x14ac:dyDescent="0.35">
      <c r="A123" s="459">
        <v>43586</v>
      </c>
      <c r="B123" s="460">
        <v>0</v>
      </c>
      <c r="C123" s="460">
        <v>580</v>
      </c>
    </row>
    <row r="124" spans="1:3" x14ac:dyDescent="0.35">
      <c r="A124" s="459">
        <v>43617</v>
      </c>
      <c r="B124" s="460">
        <v>0</v>
      </c>
      <c r="C124" s="460">
        <v>100</v>
      </c>
    </row>
    <row r="125" spans="1:3" x14ac:dyDescent="0.35">
      <c r="A125" s="459">
        <v>43647</v>
      </c>
      <c r="B125" s="460">
        <v>0</v>
      </c>
      <c r="C125" s="460">
        <v>110</v>
      </c>
    </row>
    <row r="126" spans="1:3" x14ac:dyDescent="0.35">
      <c r="A126" s="459">
        <v>43678</v>
      </c>
      <c r="B126" s="460">
        <v>0</v>
      </c>
      <c r="C126" s="460">
        <v>120</v>
      </c>
    </row>
    <row r="127" spans="1:3" x14ac:dyDescent="0.35">
      <c r="A127" s="459">
        <v>43709</v>
      </c>
      <c r="B127" s="460">
        <v>0</v>
      </c>
      <c r="C127" s="460">
        <v>1440</v>
      </c>
    </row>
    <row r="128" spans="1:3" x14ac:dyDescent="0.35">
      <c r="A128" s="459">
        <v>43739</v>
      </c>
      <c r="B128" s="460">
        <v>0</v>
      </c>
      <c r="C128" s="460">
        <v>90</v>
      </c>
    </row>
    <row r="129" spans="1:3" x14ac:dyDescent="0.35">
      <c r="A129" s="459">
        <v>43770</v>
      </c>
      <c r="B129" s="460">
        <v>0</v>
      </c>
      <c r="C129" s="460">
        <v>90</v>
      </c>
    </row>
    <row r="130" spans="1:3" x14ac:dyDescent="0.35">
      <c r="A130" s="459">
        <v>43800</v>
      </c>
      <c r="B130" s="460">
        <v>0</v>
      </c>
      <c r="C130" s="460">
        <v>150</v>
      </c>
    </row>
    <row r="131" spans="1:3" x14ac:dyDescent="0.35">
      <c r="A131" s="459">
        <v>43831</v>
      </c>
      <c r="B131" s="460">
        <v>0</v>
      </c>
      <c r="C131" s="460">
        <v>60</v>
      </c>
    </row>
    <row r="132" spans="1:3" x14ac:dyDescent="0.35">
      <c r="A132" s="459">
        <v>43862</v>
      </c>
      <c r="B132" s="460">
        <v>0</v>
      </c>
      <c r="C132" s="460">
        <v>20</v>
      </c>
    </row>
    <row r="133" spans="1:3" x14ac:dyDescent="0.35">
      <c r="A133" s="459">
        <v>43891</v>
      </c>
      <c r="B133" s="460">
        <v>0</v>
      </c>
      <c r="C133" s="460">
        <v>240</v>
      </c>
    </row>
    <row r="134" spans="1:3" x14ac:dyDescent="0.35">
      <c r="A134" s="459">
        <v>43922</v>
      </c>
      <c r="B134" s="460">
        <v>0</v>
      </c>
      <c r="C134" s="460">
        <v>120</v>
      </c>
    </row>
    <row r="135" spans="1:3" x14ac:dyDescent="0.35">
      <c r="A135" s="459">
        <v>43952</v>
      </c>
      <c r="B135" s="460">
        <v>0</v>
      </c>
      <c r="C135" s="460">
        <v>140</v>
      </c>
    </row>
    <row r="136" spans="1:3" x14ac:dyDescent="0.35">
      <c r="A136" s="459">
        <v>43983</v>
      </c>
      <c r="B136" s="460">
        <v>0</v>
      </c>
      <c r="C136" s="460">
        <v>40</v>
      </c>
    </row>
    <row r="137" spans="1:3" x14ac:dyDescent="0.35">
      <c r="A137" s="459">
        <v>44013</v>
      </c>
      <c r="B137" s="460">
        <v>180</v>
      </c>
      <c r="C137" s="460">
        <v>670</v>
      </c>
    </row>
    <row r="138" spans="1:3" x14ac:dyDescent="0.35">
      <c r="A138" s="459">
        <v>44044</v>
      </c>
      <c r="B138" s="460">
        <v>60</v>
      </c>
      <c r="C138" s="460">
        <v>820</v>
      </c>
    </row>
    <row r="139" spans="1:3" x14ac:dyDescent="0.35">
      <c r="A139" s="459">
        <v>44075</v>
      </c>
      <c r="B139" s="460">
        <v>10</v>
      </c>
      <c r="C139" s="460">
        <v>460</v>
      </c>
    </row>
    <row r="140" spans="1:3" x14ac:dyDescent="0.35">
      <c r="A140" s="459">
        <v>44105</v>
      </c>
      <c r="B140" s="460">
        <v>40</v>
      </c>
      <c r="C140" s="460">
        <v>1580</v>
      </c>
    </row>
    <row r="141" spans="1:3" x14ac:dyDescent="0.35">
      <c r="A141" s="459">
        <v>44136</v>
      </c>
      <c r="B141" s="460">
        <v>130</v>
      </c>
      <c r="C141" s="460">
        <v>420</v>
      </c>
    </row>
    <row r="142" spans="1:3" x14ac:dyDescent="0.35">
      <c r="A142" s="459">
        <v>44166</v>
      </c>
      <c r="B142" s="460">
        <v>40</v>
      </c>
      <c r="C142" s="460">
        <v>440</v>
      </c>
    </row>
    <row r="143" spans="1:3" x14ac:dyDescent="0.35">
      <c r="A143" s="459">
        <v>44197</v>
      </c>
      <c r="B143" s="460">
        <v>30</v>
      </c>
      <c r="C143" s="460">
        <v>410</v>
      </c>
    </row>
    <row r="144" spans="1:3" x14ac:dyDescent="0.35">
      <c r="A144" s="459">
        <v>44228</v>
      </c>
      <c r="B144" s="460">
        <v>0</v>
      </c>
      <c r="C144" s="460">
        <v>420</v>
      </c>
    </row>
    <row r="145" spans="1:3" x14ac:dyDescent="0.35">
      <c r="A145" s="459">
        <v>44256</v>
      </c>
      <c r="B145" s="460">
        <v>0</v>
      </c>
      <c r="C145" s="460">
        <v>250</v>
      </c>
    </row>
    <row r="146" spans="1:3" x14ac:dyDescent="0.35">
      <c r="A146" s="459">
        <v>44287</v>
      </c>
      <c r="B146" s="460">
        <v>0</v>
      </c>
      <c r="C146" s="460">
        <v>120</v>
      </c>
    </row>
    <row r="147" spans="1:3" x14ac:dyDescent="0.35">
      <c r="A147" s="459">
        <v>44317</v>
      </c>
      <c r="B147" s="460" t="s">
        <v>958</v>
      </c>
      <c r="C147" s="460">
        <v>280</v>
      </c>
    </row>
    <row r="148" spans="1:3" x14ac:dyDescent="0.35">
      <c r="A148" s="459">
        <v>44348</v>
      </c>
      <c r="B148" s="460" t="s">
        <v>958</v>
      </c>
      <c r="C148" s="460">
        <v>300</v>
      </c>
    </row>
    <row r="149" spans="1:3" x14ac:dyDescent="0.35">
      <c r="A149" s="459">
        <v>44378</v>
      </c>
      <c r="B149" s="460" t="s">
        <v>958</v>
      </c>
      <c r="C149" s="460">
        <v>250</v>
      </c>
    </row>
    <row r="150" spans="1:3" x14ac:dyDescent="0.35">
      <c r="A150" s="459">
        <v>44409</v>
      </c>
      <c r="B150" s="460" t="s">
        <v>958</v>
      </c>
      <c r="C150" s="460">
        <v>130</v>
      </c>
    </row>
    <row r="151" spans="1:3" x14ac:dyDescent="0.35">
      <c r="A151" s="530">
        <v>44440</v>
      </c>
      <c r="B151" s="531" t="s">
        <v>958</v>
      </c>
      <c r="C151" s="531">
        <v>130</v>
      </c>
    </row>
    <row r="152" spans="1:3" x14ac:dyDescent="0.35">
      <c r="A152" s="530">
        <v>44470</v>
      </c>
      <c r="B152" s="531">
        <v>0</v>
      </c>
      <c r="C152" s="531">
        <v>220</v>
      </c>
    </row>
    <row r="153" spans="1:3" x14ac:dyDescent="0.35">
      <c r="A153" s="595">
        <v>44501</v>
      </c>
      <c r="B153" s="596">
        <v>0</v>
      </c>
      <c r="C153" s="596">
        <v>130</v>
      </c>
    </row>
    <row r="154" spans="1:3" x14ac:dyDescent="0.35">
      <c r="A154" s="595">
        <v>44531</v>
      </c>
      <c r="B154" s="596">
        <v>0</v>
      </c>
      <c r="C154" s="596">
        <v>200</v>
      </c>
    </row>
    <row r="155" spans="1:3" x14ac:dyDescent="0.35">
      <c r="A155" s="595">
        <v>44562</v>
      </c>
      <c r="B155" s="596">
        <v>0</v>
      </c>
      <c r="C155" s="596">
        <v>20</v>
      </c>
    </row>
    <row r="156" spans="1:3" x14ac:dyDescent="0.35">
      <c r="A156" s="636">
        <v>44593</v>
      </c>
      <c r="B156" s="637">
        <v>0</v>
      </c>
      <c r="C156" s="637">
        <v>40</v>
      </c>
    </row>
    <row r="157" spans="1:3" x14ac:dyDescent="0.35">
      <c r="A157" s="636">
        <v>44621</v>
      </c>
      <c r="B157" s="637">
        <v>0</v>
      </c>
      <c r="C157" s="637">
        <v>30</v>
      </c>
    </row>
    <row r="158" spans="1:3" x14ac:dyDescent="0.35">
      <c r="A158" s="636">
        <v>44652</v>
      </c>
      <c r="B158" s="637">
        <v>0</v>
      </c>
      <c r="C158" s="637">
        <v>80</v>
      </c>
    </row>
  </sheetData>
  <hyperlinks>
    <hyperlink ref="A9" location="Contents!A1" display="&lt;&lt; link back to contents &gt;&gt;"/>
  </hyperlinks>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topLeftCell="A13" workbookViewId="0">
      <selection activeCell="B153" sqref="B153"/>
    </sheetView>
  </sheetViews>
  <sheetFormatPr defaultRowHeight="14.5" x14ac:dyDescent="0.35"/>
  <cols>
    <col min="1" max="1" width="11.1796875" style="417" customWidth="1"/>
    <col min="2" max="2" width="46.7265625" style="456" customWidth="1"/>
    <col min="3" max="3" width="34.81640625" style="456" customWidth="1"/>
  </cols>
  <sheetData>
    <row r="1" spans="1:3" s="359" customFormat="1" ht="36" customHeight="1" x14ac:dyDescent="0.4">
      <c r="A1" s="415" t="s">
        <v>961</v>
      </c>
      <c r="B1" s="455"/>
      <c r="C1" s="455"/>
    </row>
    <row r="2" spans="1:3" s="359" customFormat="1" ht="36.65" customHeight="1" x14ac:dyDescent="0.35">
      <c r="A2" s="416" t="s">
        <v>962</v>
      </c>
      <c r="B2" s="455"/>
      <c r="C2" s="455"/>
    </row>
    <row r="3" spans="1:3" ht="36.65" customHeight="1" x14ac:dyDescent="0.35">
      <c r="A3" s="416" t="s">
        <v>952</v>
      </c>
    </row>
    <row r="4" spans="1:3" ht="36.65" customHeight="1" x14ac:dyDescent="0.35">
      <c r="A4" s="416" t="s">
        <v>953</v>
      </c>
    </row>
    <row r="5" spans="1:3" ht="36.65" customHeight="1" x14ac:dyDescent="0.35">
      <c r="A5" s="416" t="s">
        <v>954</v>
      </c>
    </row>
    <row r="6" spans="1:3" ht="36.65" customHeight="1" x14ac:dyDescent="0.35">
      <c r="A6" s="453" t="s">
        <v>955</v>
      </c>
    </row>
    <row r="7" spans="1:3" ht="36.65" customHeight="1" x14ac:dyDescent="0.35">
      <c r="A7" s="453" t="s">
        <v>956</v>
      </c>
    </row>
    <row r="8" spans="1:3" ht="36.65" customHeight="1" x14ac:dyDescent="0.35">
      <c r="A8" s="453" t="s">
        <v>957</v>
      </c>
    </row>
    <row r="9" spans="1:3" s="100" customFormat="1" ht="36" customHeight="1" x14ac:dyDescent="0.3">
      <c r="A9" s="201" t="s">
        <v>97</v>
      </c>
    </row>
  </sheetData>
  <hyperlinks>
    <hyperlink ref="A9" location="Contents!A1" display="&lt;&lt; link back to contents &gt;&g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showGridLines="0" workbookViewId="0">
      <selection activeCell="O11" sqref="O11"/>
    </sheetView>
  </sheetViews>
  <sheetFormatPr defaultRowHeight="32.15" customHeight="1" x14ac:dyDescent="0.35"/>
  <cols>
    <col min="1" max="1" width="40.81640625" customWidth="1"/>
    <col min="2" max="3" width="9.81640625" customWidth="1"/>
    <col min="4" max="4" width="9.54296875" customWidth="1"/>
    <col min="5" max="5" width="10.1796875" customWidth="1"/>
    <col min="6" max="6" width="9.81640625" customWidth="1"/>
    <col min="7" max="7" width="9.1796875" customWidth="1"/>
  </cols>
  <sheetData>
    <row r="1" spans="1:15" ht="32.15" customHeight="1" x14ac:dyDescent="0.4">
      <c r="A1" s="380" t="s">
        <v>849</v>
      </c>
    </row>
    <row r="2" spans="1:15" ht="32.15" customHeight="1" x14ac:dyDescent="0.35">
      <c r="A2" s="381" t="s">
        <v>796</v>
      </c>
    </row>
    <row r="3" spans="1:15" ht="32.15" customHeight="1" x14ac:dyDescent="0.35">
      <c r="A3" s="384" t="s">
        <v>827</v>
      </c>
    </row>
    <row r="4" spans="1:15" s="100" customFormat="1" ht="32.15" customHeight="1" x14ac:dyDescent="0.3">
      <c r="A4" s="104" t="s">
        <v>97</v>
      </c>
      <c r="B4" s="23"/>
      <c r="C4" s="23"/>
      <c r="D4" s="23"/>
      <c r="E4" s="23"/>
      <c r="F4" s="23"/>
      <c r="G4" s="23"/>
    </row>
    <row r="5" spans="1:15" ht="32.15" customHeight="1" x14ac:dyDescent="0.35">
      <c r="A5" s="360" t="s">
        <v>818</v>
      </c>
      <c r="B5" s="394" t="s">
        <v>444</v>
      </c>
      <c r="C5" s="394" t="s">
        <v>445</v>
      </c>
      <c r="D5" s="394" t="s">
        <v>644</v>
      </c>
      <c r="E5" s="394" t="s">
        <v>645</v>
      </c>
      <c r="F5" s="394" t="s">
        <v>780</v>
      </c>
      <c r="G5" s="394" t="s">
        <v>823</v>
      </c>
      <c r="H5" s="394" t="s">
        <v>1051</v>
      </c>
      <c r="I5" s="558" t="s">
        <v>1076</v>
      </c>
      <c r="J5" s="558" t="s">
        <v>1172</v>
      </c>
      <c r="K5" s="558" t="s">
        <v>1173</v>
      </c>
      <c r="L5" s="558" t="s">
        <v>1174</v>
      </c>
      <c r="M5" s="639" t="s">
        <v>1305</v>
      </c>
      <c r="N5" s="639" t="s">
        <v>1306</v>
      </c>
      <c r="O5" s="639" t="s">
        <v>1307</v>
      </c>
    </row>
    <row r="6" spans="1:15" ht="32.15" customHeight="1" x14ac:dyDescent="0.35">
      <c r="A6" s="382" t="s">
        <v>850</v>
      </c>
      <c r="B6" s="387">
        <v>8.0000000000000002E-3</v>
      </c>
      <c r="C6" s="387">
        <v>8.9999999999999993E-3</v>
      </c>
      <c r="D6" s="387">
        <v>6.0000000000000001E-3</v>
      </c>
      <c r="E6" s="387">
        <v>6.0000000000000001E-3</v>
      </c>
      <c r="F6" s="387">
        <v>4.0000000000000001E-3</v>
      </c>
      <c r="G6" s="387">
        <v>6.0000000000000001E-3</v>
      </c>
      <c r="H6" s="387">
        <v>8.9999999999999993E-3</v>
      </c>
      <c r="I6" s="562">
        <v>6.0000000000000001E-3</v>
      </c>
      <c r="J6" s="562">
        <v>5.0000000000000001E-3</v>
      </c>
      <c r="K6" s="562">
        <v>5.0000000000000001E-3</v>
      </c>
      <c r="L6" s="562">
        <v>7.0000000000000001E-3</v>
      </c>
      <c r="M6" s="638">
        <v>4.0000000000000001E-3</v>
      </c>
      <c r="N6" s="638">
        <v>3.0000000000000001E-3</v>
      </c>
      <c r="O6" s="638">
        <v>7.0000000000000001E-3</v>
      </c>
    </row>
    <row r="7" spans="1:15" ht="32.15" customHeight="1" x14ac:dyDescent="0.35">
      <c r="A7" s="382" t="s">
        <v>851</v>
      </c>
      <c r="B7" s="387">
        <v>2.1000000000000001E-2</v>
      </c>
      <c r="C7" s="387">
        <v>2.1999999999999999E-2</v>
      </c>
      <c r="D7" s="387">
        <v>2.1000000000000001E-2</v>
      </c>
      <c r="E7" s="387">
        <v>1.3000000000000001E-2</v>
      </c>
      <c r="F7" s="387">
        <v>1.7999999999999999E-2</v>
      </c>
      <c r="G7" s="387">
        <v>1.9E-2</v>
      </c>
      <c r="H7" s="387">
        <v>2.9000000000000001E-2</v>
      </c>
      <c r="I7" s="562">
        <v>2.1999999999999999E-2</v>
      </c>
      <c r="J7" s="562">
        <v>2.1999999999999999E-2</v>
      </c>
      <c r="K7" s="562">
        <v>1.7000000000000001E-2</v>
      </c>
      <c r="L7" s="562">
        <v>0.02</v>
      </c>
      <c r="M7" s="638">
        <v>2.7E-2</v>
      </c>
      <c r="N7" s="638">
        <v>2.1000000000000001E-2</v>
      </c>
      <c r="O7" s="638">
        <v>1.7999999999999999E-2</v>
      </c>
    </row>
    <row r="8" spans="1:15" ht="32.15" customHeight="1" x14ac:dyDescent="0.35">
      <c r="A8" s="382" t="s">
        <v>852</v>
      </c>
      <c r="B8" s="387">
        <v>0.29299999999999998</v>
      </c>
      <c r="C8" s="387">
        <v>0.29699999999999999</v>
      </c>
      <c r="D8" s="387">
        <v>0.27700000000000002</v>
      </c>
      <c r="E8" s="387">
        <v>0.251</v>
      </c>
      <c r="F8" s="387">
        <v>0.26400000000000001</v>
      </c>
      <c r="G8" s="387">
        <v>0.26400000000000001</v>
      </c>
      <c r="H8" s="387">
        <v>0.28999999999999998</v>
      </c>
      <c r="I8" s="562">
        <v>0.312</v>
      </c>
      <c r="J8" s="562">
        <v>0.29799999999999999</v>
      </c>
      <c r="K8" s="562">
        <v>0.29199999999999998</v>
      </c>
      <c r="L8" s="562">
        <v>0.27900000000000003</v>
      </c>
      <c r="M8" s="638">
        <v>0.308</v>
      </c>
      <c r="N8" s="638">
        <v>0.33100000000000002</v>
      </c>
      <c r="O8" s="638">
        <v>0.23899999999999999</v>
      </c>
    </row>
    <row r="9" spans="1:15" ht="32.15" customHeight="1" x14ac:dyDescent="0.35">
      <c r="A9" s="382" t="s">
        <v>853</v>
      </c>
      <c r="B9" s="387">
        <v>0.66299999999999992</v>
      </c>
      <c r="C9" s="387">
        <v>0.64200000000000002</v>
      </c>
      <c r="D9" s="387">
        <v>0.66600000000000004</v>
      </c>
      <c r="E9" s="387">
        <v>0.71200000000000008</v>
      </c>
      <c r="F9" s="387">
        <v>0.69399999999999995</v>
      </c>
      <c r="G9" s="387">
        <v>0.69499999999999995</v>
      </c>
      <c r="H9" s="387">
        <v>0.64900000000000002</v>
      </c>
      <c r="I9" s="562">
        <v>0.64</v>
      </c>
      <c r="J9" s="562">
        <v>0.65500000000000003</v>
      </c>
      <c r="K9" s="562">
        <v>0.66100000000000003</v>
      </c>
      <c r="L9" s="562">
        <v>0.68400000000000005</v>
      </c>
      <c r="M9" s="638">
        <v>0.64300000000000002</v>
      </c>
      <c r="N9" s="638">
        <v>0.62</v>
      </c>
      <c r="O9" s="638">
        <v>0.57199999999999995</v>
      </c>
    </row>
    <row r="10" spans="1:15" ht="32.15" customHeight="1" x14ac:dyDescent="0.35">
      <c r="A10" s="382" t="s">
        <v>842</v>
      </c>
      <c r="B10" s="387">
        <v>1.4999999999999999E-2</v>
      </c>
      <c r="C10" s="387">
        <v>0.03</v>
      </c>
      <c r="D10" s="387">
        <v>2.9000000000000005E-2</v>
      </c>
      <c r="E10" s="387">
        <v>1.7999999999999999E-2</v>
      </c>
      <c r="F10" s="387">
        <v>0.02</v>
      </c>
      <c r="G10" s="387">
        <v>1.7000000000000001E-2</v>
      </c>
      <c r="H10" s="387">
        <v>2.3E-2</v>
      </c>
      <c r="I10" s="562">
        <v>0.02</v>
      </c>
      <c r="J10" s="562">
        <v>2.1000000000000001E-2</v>
      </c>
      <c r="K10" s="562">
        <v>2.5000000000000001E-2</v>
      </c>
      <c r="L10" s="562">
        <v>1.0999999999999999E-2</v>
      </c>
      <c r="M10" s="638">
        <v>1.7999999999999999E-2</v>
      </c>
      <c r="N10" s="638">
        <v>2.4E-2</v>
      </c>
      <c r="O10" s="638">
        <v>0.16300000000000001</v>
      </c>
    </row>
  </sheetData>
  <hyperlinks>
    <hyperlink ref="A4" location="Contents!A1" display="&lt;&lt; link back to contents &gt;&gt;"/>
  </hyperlinks>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showGridLines="0" workbookViewId="0">
      <selection activeCell="O13" sqref="O13"/>
    </sheetView>
  </sheetViews>
  <sheetFormatPr defaultRowHeight="30.65" customHeight="1" x14ac:dyDescent="0.35"/>
  <cols>
    <col min="1" max="1" width="40.81640625" customWidth="1"/>
    <col min="2" max="3" width="9.81640625" customWidth="1"/>
    <col min="4" max="4" width="9.54296875" customWidth="1"/>
    <col min="5" max="5" width="10.1796875" customWidth="1"/>
    <col min="6" max="6" width="9.81640625" customWidth="1"/>
    <col min="7" max="7" width="9.1796875" customWidth="1"/>
  </cols>
  <sheetData>
    <row r="1" spans="1:15" ht="30.65" customHeight="1" x14ac:dyDescent="0.4">
      <c r="A1" s="380" t="s">
        <v>1175</v>
      </c>
    </row>
    <row r="2" spans="1:15" ht="30.65" customHeight="1" x14ac:dyDescent="0.35">
      <c r="A2" s="381" t="s">
        <v>796</v>
      </c>
    </row>
    <row r="3" spans="1:15" ht="30.65" customHeight="1" x14ac:dyDescent="0.35">
      <c r="A3" s="381" t="s">
        <v>1176</v>
      </c>
    </row>
    <row r="4" spans="1:15" ht="30.65" customHeight="1" x14ac:dyDescent="0.35">
      <c r="A4" s="384" t="s">
        <v>827</v>
      </c>
    </row>
    <row r="5" spans="1:15" s="100" customFormat="1" ht="30.65" customHeight="1" x14ac:dyDescent="0.3">
      <c r="A5" s="104" t="s">
        <v>97</v>
      </c>
      <c r="B5" s="23"/>
      <c r="C5" s="23"/>
      <c r="D5" s="23"/>
      <c r="E5" s="23"/>
      <c r="F5" s="23"/>
      <c r="G5" s="23"/>
    </row>
    <row r="6" spans="1:15" ht="30.65" customHeight="1" x14ac:dyDescent="0.35">
      <c r="A6" s="360" t="s">
        <v>818</v>
      </c>
      <c r="B6" s="394" t="s">
        <v>444</v>
      </c>
      <c r="C6" s="394" t="s">
        <v>445</v>
      </c>
      <c r="D6" s="394" t="s">
        <v>644</v>
      </c>
      <c r="E6" s="394" t="s">
        <v>645</v>
      </c>
      <c r="F6" s="394" t="s">
        <v>780</v>
      </c>
      <c r="G6" s="394" t="s">
        <v>823</v>
      </c>
      <c r="H6" s="394" t="s">
        <v>1051</v>
      </c>
      <c r="I6" s="558" t="s">
        <v>1076</v>
      </c>
      <c r="J6" s="558" t="s">
        <v>1172</v>
      </c>
      <c r="K6" s="558" t="s">
        <v>1173</v>
      </c>
      <c r="L6" s="558" t="s">
        <v>1174</v>
      </c>
      <c r="M6" s="639" t="s">
        <v>1305</v>
      </c>
      <c r="N6" s="639" t="s">
        <v>1306</v>
      </c>
      <c r="O6" s="639" t="s">
        <v>1307</v>
      </c>
    </row>
    <row r="7" spans="1:15" ht="30.65" customHeight="1" x14ac:dyDescent="0.35">
      <c r="A7" s="382" t="s">
        <v>844</v>
      </c>
      <c r="B7" s="387">
        <v>2.7000000000000003E-2</v>
      </c>
      <c r="C7" s="387">
        <v>3.7999999999999999E-2</v>
      </c>
      <c r="D7" s="387">
        <v>3.2000000000000001E-2</v>
      </c>
      <c r="E7" s="387">
        <v>3.7999999999999999E-2</v>
      </c>
      <c r="F7" s="387">
        <v>2.8999999999999998E-2</v>
      </c>
      <c r="G7" s="387">
        <v>0.02</v>
      </c>
      <c r="H7" s="387">
        <v>3.1E-2</v>
      </c>
      <c r="I7" s="562">
        <v>2.5000000000000001E-2</v>
      </c>
      <c r="J7" s="562">
        <v>0.02</v>
      </c>
      <c r="K7" s="562">
        <v>1.8000000000000002E-2</v>
      </c>
      <c r="L7" s="562">
        <v>2.4E-2</v>
      </c>
      <c r="M7" s="638">
        <v>1.7999999999999999E-2</v>
      </c>
      <c r="N7" s="638">
        <v>1.2999999999999999E-2</v>
      </c>
      <c r="O7" s="638">
        <v>8.0000000000000002E-3</v>
      </c>
    </row>
    <row r="8" spans="1:15" ht="30.65" customHeight="1" x14ac:dyDescent="0.35">
      <c r="A8" s="382" t="s">
        <v>845</v>
      </c>
      <c r="B8" s="387">
        <v>7.0999999999999994E-2</v>
      </c>
      <c r="C8" s="387">
        <v>6.2E-2</v>
      </c>
      <c r="D8" s="387">
        <v>7.400000000000001E-2</v>
      </c>
      <c r="E8" s="387">
        <v>7.2000000000000008E-2</v>
      </c>
      <c r="F8" s="387">
        <v>5.9000000000000004E-2</v>
      </c>
      <c r="G8" s="387">
        <v>5.5E-2</v>
      </c>
      <c r="H8" s="387">
        <v>5.5E-2</v>
      </c>
      <c r="I8" s="562">
        <v>0.05</v>
      </c>
      <c r="J8" s="562">
        <v>3.7999999999999999E-2</v>
      </c>
      <c r="K8" s="562">
        <v>4.7E-2</v>
      </c>
      <c r="L8" s="562">
        <v>6.0999999999999999E-2</v>
      </c>
      <c r="M8" s="638">
        <v>4.7E-2</v>
      </c>
      <c r="N8" s="638">
        <v>4.2000000000000003E-2</v>
      </c>
      <c r="O8" s="638">
        <v>2.1000000000000001E-2</v>
      </c>
    </row>
    <row r="9" spans="1:15" ht="30.65" customHeight="1" x14ac:dyDescent="0.35">
      <c r="A9" s="382" t="s">
        <v>846</v>
      </c>
      <c r="B9" s="387">
        <v>0.124</v>
      </c>
      <c r="C9" s="387">
        <v>0.11599999999999999</v>
      </c>
      <c r="D9" s="387">
        <v>0.11699999999999999</v>
      </c>
      <c r="E9" s="387">
        <v>9.1999999999999998E-2</v>
      </c>
      <c r="F9" s="387">
        <v>9.1999999999999998E-2</v>
      </c>
      <c r="G9" s="387">
        <v>6.5000000000000002E-2</v>
      </c>
      <c r="H9" s="387">
        <v>9.4E-2</v>
      </c>
      <c r="I9" s="562">
        <v>7.9000000000000001E-2</v>
      </c>
      <c r="J9" s="562">
        <v>8.4000000000000005E-2</v>
      </c>
      <c r="K9" s="562">
        <v>8.199999999999999E-2</v>
      </c>
      <c r="L9" s="562">
        <v>6.5000000000000002E-2</v>
      </c>
      <c r="M9" s="638">
        <v>8.7999999999999995E-2</v>
      </c>
      <c r="N9" s="638">
        <v>6.5000000000000002E-2</v>
      </c>
      <c r="O9" s="638">
        <v>5.3999999999999999E-2</v>
      </c>
    </row>
    <row r="10" spans="1:15" ht="30.65" customHeight="1" x14ac:dyDescent="0.35">
      <c r="A10" s="382" t="s">
        <v>847</v>
      </c>
      <c r="B10" s="387">
        <v>0.50600000000000001</v>
      </c>
      <c r="C10" s="387">
        <v>0.43200000000000005</v>
      </c>
      <c r="D10" s="387">
        <v>0.439</v>
      </c>
      <c r="E10" s="387">
        <v>0.45500000000000002</v>
      </c>
      <c r="F10" s="387">
        <v>0.46500000000000002</v>
      </c>
      <c r="G10" s="387">
        <v>0.48100000000000004</v>
      </c>
      <c r="H10" s="387">
        <v>0.46799999999999997</v>
      </c>
      <c r="I10" s="562">
        <v>0.45799999999999996</v>
      </c>
      <c r="J10" s="562">
        <v>0.44500000000000001</v>
      </c>
      <c r="K10" s="562">
        <v>0.49200000000000005</v>
      </c>
      <c r="L10" s="562">
        <v>0.48700000000000004</v>
      </c>
      <c r="M10" s="638">
        <v>0.48699999999999999</v>
      </c>
      <c r="N10" s="638">
        <v>0.51</v>
      </c>
      <c r="O10" s="638">
        <v>0.4</v>
      </c>
    </row>
    <row r="11" spans="1:15" ht="30.65" customHeight="1" x14ac:dyDescent="0.35">
      <c r="A11" s="382" t="s">
        <v>848</v>
      </c>
      <c r="B11" s="387">
        <v>0.26300000000000001</v>
      </c>
      <c r="C11" s="387">
        <v>0.32100000000000001</v>
      </c>
      <c r="D11" s="387">
        <v>0.317</v>
      </c>
      <c r="E11" s="387">
        <v>0.32400000000000001</v>
      </c>
      <c r="F11" s="387">
        <v>0.33</v>
      </c>
      <c r="G11" s="387">
        <v>0.35499999999999998</v>
      </c>
      <c r="H11" s="387">
        <v>0.32</v>
      </c>
      <c r="I11" s="562">
        <v>0.36299999999999999</v>
      </c>
      <c r="J11" s="562">
        <v>0.39</v>
      </c>
      <c r="K11" s="562">
        <v>0.33799999999999997</v>
      </c>
      <c r="L11" s="562">
        <v>0.34700000000000003</v>
      </c>
      <c r="M11" s="638">
        <v>0.34399999999999997</v>
      </c>
      <c r="N11" s="638">
        <v>0.34399999999999997</v>
      </c>
      <c r="O11" s="638">
        <v>0.35299999999999998</v>
      </c>
    </row>
    <row r="12" spans="1:15" ht="30.65" customHeight="1" x14ac:dyDescent="0.35">
      <c r="A12" s="382" t="s">
        <v>842</v>
      </c>
      <c r="B12" s="387">
        <v>9.0000000000000011E-3</v>
      </c>
      <c r="C12" s="387">
        <v>3.2000000000000001E-2</v>
      </c>
      <c r="D12" s="387">
        <v>2.2000000000000002E-2</v>
      </c>
      <c r="E12" s="387">
        <v>0.02</v>
      </c>
      <c r="F12" s="387">
        <v>2.5000000000000001E-2</v>
      </c>
      <c r="G12" s="387">
        <v>2.5000000000000001E-2</v>
      </c>
      <c r="H12" s="387">
        <v>0.03</v>
      </c>
      <c r="I12" s="562">
        <v>2.6000000000000002E-2</v>
      </c>
      <c r="J12" s="562">
        <v>2.3E-2</v>
      </c>
      <c r="K12" s="562">
        <v>2.2000000000000002E-2</v>
      </c>
      <c r="L12" s="562">
        <v>1.6E-2</v>
      </c>
      <c r="M12" s="638">
        <v>1.4999999999999999E-2</v>
      </c>
      <c r="N12" s="638">
        <v>2.7E-2</v>
      </c>
      <c r="O12" s="638">
        <v>0.16400000000000001</v>
      </c>
    </row>
  </sheetData>
  <hyperlinks>
    <hyperlink ref="A5" location="Contents!A1" display="&lt;&lt; link back to contents &gt;&gt;"/>
  </hyperlinks>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election activeCell="O17" sqref="O17"/>
    </sheetView>
  </sheetViews>
  <sheetFormatPr defaultRowHeight="14.5" x14ac:dyDescent="0.35"/>
  <cols>
    <col min="1" max="1" width="40.81640625" customWidth="1"/>
    <col min="2" max="3" width="9.81640625" customWidth="1"/>
    <col min="4" max="4" width="9.54296875" customWidth="1"/>
    <col min="5" max="5" width="10.1796875" customWidth="1"/>
    <col min="6" max="6" width="9.81640625" customWidth="1"/>
    <col min="7" max="7" width="9.1796875" customWidth="1"/>
  </cols>
  <sheetData>
    <row r="1" spans="1:15" ht="24" customHeight="1" x14ac:dyDescent="0.4">
      <c r="A1" s="380" t="s">
        <v>837</v>
      </c>
    </row>
    <row r="2" spans="1:15" ht="24" customHeight="1" x14ac:dyDescent="0.35">
      <c r="A2" s="381" t="s">
        <v>821</v>
      </c>
    </row>
    <row r="3" spans="1:15" ht="24" customHeight="1" x14ac:dyDescent="0.35">
      <c r="A3" s="384" t="s">
        <v>827</v>
      </c>
    </row>
    <row r="4" spans="1:15" s="100" customFormat="1" ht="24" customHeight="1" x14ac:dyDescent="0.3">
      <c r="A4" s="104" t="s">
        <v>97</v>
      </c>
      <c r="B4" s="23"/>
      <c r="C4" s="23"/>
      <c r="D4" s="23"/>
      <c r="E4" s="23"/>
      <c r="F4" s="23"/>
      <c r="G4" s="23"/>
    </row>
    <row r="5" spans="1:15" ht="24" customHeight="1" x14ac:dyDescent="0.35">
      <c r="A5" s="360" t="s">
        <v>822</v>
      </c>
      <c r="B5" s="394" t="s">
        <v>444</v>
      </c>
      <c r="C5" s="394" t="s">
        <v>445</v>
      </c>
      <c r="D5" s="394" t="s">
        <v>644</v>
      </c>
      <c r="E5" s="394" t="s">
        <v>645</v>
      </c>
      <c r="F5" s="394" t="s">
        <v>780</v>
      </c>
      <c r="G5" s="394" t="s">
        <v>823</v>
      </c>
      <c r="H5" s="394" t="s">
        <v>1051</v>
      </c>
      <c r="I5" s="558" t="s">
        <v>1076</v>
      </c>
      <c r="J5" s="558" t="s">
        <v>1172</v>
      </c>
      <c r="K5" s="558" t="s">
        <v>1173</v>
      </c>
      <c r="L5" s="558" t="s">
        <v>1174</v>
      </c>
      <c r="M5" s="639" t="s">
        <v>1305</v>
      </c>
      <c r="N5" s="639" t="s">
        <v>1306</v>
      </c>
      <c r="O5" s="639" t="s">
        <v>1307</v>
      </c>
    </row>
    <row r="6" spans="1:15" ht="24" customHeight="1" x14ac:dyDescent="0.35">
      <c r="A6" s="146" t="s">
        <v>838</v>
      </c>
      <c r="B6" s="393">
        <v>8.0000000000000002E-3</v>
      </c>
      <c r="C6" s="393">
        <v>1.4999999999999999E-2</v>
      </c>
      <c r="D6" s="393">
        <v>2.1000000000000001E-2</v>
      </c>
      <c r="E6" s="393">
        <v>3.5000000000000003E-2</v>
      </c>
      <c r="F6" s="393">
        <v>0.05</v>
      </c>
      <c r="G6" s="393">
        <v>4.4000000000000004E-2</v>
      </c>
      <c r="H6" s="393">
        <v>6.8000000000000005E-2</v>
      </c>
      <c r="I6" s="557">
        <v>6.5000000000000002E-2</v>
      </c>
      <c r="J6" s="557">
        <v>8.5999999999999993E-2</v>
      </c>
      <c r="K6" s="557">
        <v>6.5000000000000002E-2</v>
      </c>
      <c r="L6" s="557">
        <v>4.4999999999999998E-2</v>
      </c>
      <c r="M6" s="640">
        <v>7.2999999999999995E-2</v>
      </c>
      <c r="N6" s="640">
        <v>0.13800000000000001</v>
      </c>
      <c r="O6" s="640">
        <v>0.14299999999999999</v>
      </c>
    </row>
    <row r="7" spans="1:15" ht="24" customHeight="1" x14ac:dyDescent="0.35">
      <c r="A7" s="146" t="s">
        <v>839</v>
      </c>
      <c r="B7" s="393">
        <v>2.9000000000000005E-2</v>
      </c>
      <c r="C7" s="393">
        <v>1.9E-2</v>
      </c>
      <c r="D7" s="393">
        <v>3.2000000000000001E-2</v>
      </c>
      <c r="E7" s="393">
        <v>3.7999999999999999E-2</v>
      </c>
      <c r="F7" s="393">
        <v>7.0000000000000007E-2</v>
      </c>
      <c r="G7" s="393">
        <v>6.6000000000000003E-2</v>
      </c>
      <c r="H7" s="393">
        <v>8.8999999999999996E-2</v>
      </c>
      <c r="I7" s="557">
        <v>8.8999999999999996E-2</v>
      </c>
      <c r="J7" s="557">
        <v>8.3000000000000004E-2</v>
      </c>
      <c r="K7" s="557">
        <v>7.6999999999999999E-2</v>
      </c>
      <c r="L7" s="557">
        <v>6.7000000000000004E-2</v>
      </c>
      <c r="M7" s="640">
        <v>8.8999999999999996E-2</v>
      </c>
      <c r="N7" s="640">
        <v>0.13800000000000001</v>
      </c>
      <c r="O7" s="640">
        <v>0.122</v>
      </c>
    </row>
    <row r="8" spans="1:15" ht="24" customHeight="1" x14ac:dyDescent="0.35">
      <c r="A8" s="360" t="s">
        <v>840</v>
      </c>
      <c r="B8" s="393">
        <v>0.222</v>
      </c>
      <c r="C8" s="393">
        <v>0.25</v>
      </c>
      <c r="D8" s="393">
        <v>0.22800000000000001</v>
      </c>
      <c r="E8" s="393">
        <v>0.253</v>
      </c>
      <c r="F8" s="393">
        <v>0.33100000000000002</v>
      </c>
      <c r="G8" s="393">
        <v>0.33799999999999997</v>
      </c>
      <c r="H8" s="393">
        <v>0.36199999999999999</v>
      </c>
      <c r="I8" s="557">
        <v>0.35299999999999998</v>
      </c>
      <c r="J8" s="557">
        <v>0.35600000000000004</v>
      </c>
      <c r="K8" s="557">
        <v>0.32400000000000001</v>
      </c>
      <c r="L8" s="557">
        <v>0.31900000000000001</v>
      </c>
      <c r="M8" s="640">
        <v>0.32600000000000001</v>
      </c>
      <c r="N8" s="640">
        <v>0.33100000000000002</v>
      </c>
      <c r="O8" s="640">
        <v>0.255</v>
      </c>
    </row>
    <row r="9" spans="1:15" ht="24" customHeight="1" x14ac:dyDescent="0.35">
      <c r="A9" s="360" t="s">
        <v>841</v>
      </c>
      <c r="B9" s="393">
        <v>0.73</v>
      </c>
      <c r="C9" s="393">
        <v>0.68500000000000005</v>
      </c>
      <c r="D9" s="393">
        <v>0.69799999999999995</v>
      </c>
      <c r="E9" s="393">
        <v>0.64500000000000002</v>
      </c>
      <c r="F9" s="393">
        <v>0.52200000000000002</v>
      </c>
      <c r="G9" s="393">
        <v>0.52700000000000002</v>
      </c>
      <c r="H9" s="393">
        <v>0.44500000000000001</v>
      </c>
      <c r="I9" s="557">
        <v>0.46300000000000002</v>
      </c>
      <c r="J9" s="557">
        <v>0.44799999999999995</v>
      </c>
      <c r="K9" s="557">
        <v>0.50600000000000001</v>
      </c>
      <c r="L9" s="557">
        <v>0.55000000000000004</v>
      </c>
      <c r="M9" s="640">
        <v>0.48799999999999999</v>
      </c>
      <c r="N9" s="640">
        <v>0.35899999999999999</v>
      </c>
      <c r="O9" s="640">
        <v>0.30599999999999999</v>
      </c>
    </row>
    <row r="10" spans="1:15" ht="24" customHeight="1" x14ac:dyDescent="0.35">
      <c r="A10" s="360" t="s">
        <v>842</v>
      </c>
      <c r="B10" s="393">
        <v>1.0999999999999999E-2</v>
      </c>
      <c r="C10" s="393">
        <v>3.1E-2</v>
      </c>
      <c r="D10" s="393">
        <v>2.1000000000000001E-2</v>
      </c>
      <c r="E10" s="393">
        <v>2.9000000000000005E-2</v>
      </c>
      <c r="F10" s="393">
        <v>2.7000000000000003E-2</v>
      </c>
      <c r="G10" s="393">
        <v>2.5000000000000001E-2</v>
      </c>
      <c r="H10" s="393">
        <v>3.5999999999999997E-2</v>
      </c>
      <c r="I10" s="557">
        <v>2.9000000000000001E-2</v>
      </c>
      <c r="J10" s="557">
        <v>2.7000000000000003E-2</v>
      </c>
      <c r="K10" s="557">
        <v>2.7999999999999997E-2</v>
      </c>
      <c r="L10" s="557">
        <v>0.02</v>
      </c>
      <c r="M10" s="640">
        <v>2.5000000000000001E-2</v>
      </c>
      <c r="N10" s="640">
        <v>3.5000000000000003E-2</v>
      </c>
      <c r="O10" s="640">
        <v>0.17399999999999999</v>
      </c>
    </row>
    <row r="11" spans="1:15" ht="24" customHeight="1" x14ac:dyDescent="0.35">
      <c r="A11" s="360" t="s">
        <v>834</v>
      </c>
      <c r="B11" s="394" t="s">
        <v>444</v>
      </c>
      <c r="C11" s="394" t="s">
        <v>445</v>
      </c>
      <c r="D11" s="394" t="s">
        <v>644</v>
      </c>
      <c r="E11" s="394" t="s">
        <v>645</v>
      </c>
      <c r="F11" s="394" t="s">
        <v>780</v>
      </c>
      <c r="G11" s="394" t="s">
        <v>823</v>
      </c>
      <c r="H11" s="394" t="s">
        <v>1051</v>
      </c>
      <c r="I11" s="558" t="s">
        <v>1076</v>
      </c>
      <c r="J11" s="558" t="s">
        <v>1172</v>
      </c>
      <c r="K11" s="558" t="s">
        <v>1173</v>
      </c>
      <c r="L11" s="558" t="s">
        <v>1174</v>
      </c>
      <c r="M11" s="639" t="s">
        <v>1305</v>
      </c>
      <c r="N11" s="639" t="s">
        <v>1306</v>
      </c>
      <c r="O11" s="639" t="s">
        <v>1307</v>
      </c>
    </row>
    <row r="12" spans="1:15" ht="24" customHeight="1" x14ac:dyDescent="0.35">
      <c r="A12" s="146" t="s">
        <v>838</v>
      </c>
      <c r="B12" s="393">
        <v>1.4999999999999999E-2</v>
      </c>
      <c r="C12" s="393">
        <v>1.2E-2</v>
      </c>
      <c r="D12" s="393">
        <v>8.9999999999999993E-3</v>
      </c>
      <c r="E12" s="393">
        <v>1.6E-2</v>
      </c>
      <c r="F12" s="393">
        <v>1.7999999999999999E-2</v>
      </c>
      <c r="G12" s="393">
        <v>1.8000000000000002E-2</v>
      </c>
      <c r="H12" s="393">
        <v>4.3999999999999997E-2</v>
      </c>
      <c r="I12" s="557">
        <v>2.9000000000000001E-2</v>
      </c>
      <c r="J12" s="557">
        <v>4.2999999999999997E-2</v>
      </c>
      <c r="K12" s="557">
        <v>3.4000000000000002E-2</v>
      </c>
      <c r="L12" s="557">
        <v>3.4000000000000002E-2</v>
      </c>
      <c r="M12" s="640">
        <v>3.5999999999999997E-2</v>
      </c>
      <c r="N12" s="640">
        <v>7.9000000000000001E-2</v>
      </c>
      <c r="O12" s="640">
        <v>9.7000000000000003E-2</v>
      </c>
    </row>
    <row r="13" spans="1:15" ht="24" customHeight="1" x14ac:dyDescent="0.35">
      <c r="A13" s="146" t="s">
        <v>839</v>
      </c>
      <c r="B13" s="393">
        <v>1.3000000000000001E-2</v>
      </c>
      <c r="C13" s="393">
        <v>7.000000000000001E-3</v>
      </c>
      <c r="D13" s="393">
        <v>1.4000000000000002E-2</v>
      </c>
      <c r="E13" s="393">
        <v>0.02</v>
      </c>
      <c r="F13" s="393">
        <v>2.7000000000000003E-2</v>
      </c>
      <c r="G13" s="393">
        <v>3.2000000000000001E-2</v>
      </c>
      <c r="H13" s="393">
        <v>6.4000000000000001E-2</v>
      </c>
      <c r="I13" s="557">
        <v>4.2999999999999997E-2</v>
      </c>
      <c r="J13" s="557">
        <v>5.5999999999999994E-2</v>
      </c>
      <c r="K13" s="557">
        <v>3.6000000000000004E-2</v>
      </c>
      <c r="L13" s="557">
        <v>3.7999999999999999E-2</v>
      </c>
      <c r="M13" s="640">
        <v>7.0999999999999994E-2</v>
      </c>
      <c r="N13" s="640">
        <v>0.107</v>
      </c>
      <c r="O13" s="640">
        <v>0.124</v>
      </c>
    </row>
    <row r="14" spans="1:15" ht="24" customHeight="1" x14ac:dyDescent="0.35">
      <c r="A14" s="360" t="s">
        <v>840</v>
      </c>
      <c r="B14" s="393">
        <v>0.21299999999999999</v>
      </c>
      <c r="C14" s="393">
        <v>0.184</v>
      </c>
      <c r="D14" s="393">
        <v>0.22</v>
      </c>
      <c r="E14" s="393">
        <v>0.218</v>
      </c>
      <c r="F14" s="393">
        <v>0.29599999999999999</v>
      </c>
      <c r="G14" s="393">
        <v>0.32299999999999995</v>
      </c>
      <c r="H14" s="393">
        <v>0.32500000000000001</v>
      </c>
      <c r="I14" s="557">
        <v>0.34200000000000003</v>
      </c>
      <c r="J14" s="557">
        <v>0.34299999999999997</v>
      </c>
      <c r="K14" s="557">
        <v>0.33700000000000002</v>
      </c>
      <c r="L14" s="557">
        <v>0.31900000000000001</v>
      </c>
      <c r="M14" s="640">
        <v>0.32300000000000001</v>
      </c>
      <c r="N14" s="640">
        <v>0.35399999999999998</v>
      </c>
      <c r="O14" s="640">
        <v>0.27400000000000002</v>
      </c>
    </row>
    <row r="15" spans="1:15" ht="24" customHeight="1" x14ac:dyDescent="0.35">
      <c r="A15" s="360" t="s">
        <v>841</v>
      </c>
      <c r="B15" s="393">
        <v>0.75</v>
      </c>
      <c r="C15" s="393">
        <v>0.77200000000000002</v>
      </c>
      <c r="D15" s="393">
        <v>0.73</v>
      </c>
      <c r="E15" s="393">
        <v>0.72799999999999998</v>
      </c>
      <c r="F15" s="393">
        <v>0.63600000000000001</v>
      </c>
      <c r="G15" s="393">
        <v>0.60599999999999998</v>
      </c>
      <c r="H15" s="393">
        <v>0.54</v>
      </c>
      <c r="I15" s="557">
        <v>0.56499999999999995</v>
      </c>
      <c r="J15" s="557">
        <v>0.52700000000000002</v>
      </c>
      <c r="K15" s="557">
        <v>0.55899999999999994</v>
      </c>
      <c r="L15" s="557">
        <v>0.59699999999999998</v>
      </c>
      <c r="M15" s="640">
        <v>0.54200000000000004</v>
      </c>
      <c r="N15" s="640">
        <v>0.42499999999999999</v>
      </c>
      <c r="O15" s="640">
        <v>0.35099999999999998</v>
      </c>
    </row>
    <row r="16" spans="1:15" ht="24" customHeight="1" x14ac:dyDescent="0.35">
      <c r="A16" s="360" t="s">
        <v>842</v>
      </c>
      <c r="B16" s="393">
        <v>8.9999999999999993E-3</v>
      </c>
      <c r="C16" s="393">
        <v>2.5000000000000001E-2</v>
      </c>
      <c r="D16" s="393">
        <v>2.7000000000000003E-2</v>
      </c>
      <c r="E16" s="393">
        <v>1.9E-2</v>
      </c>
      <c r="F16" s="393">
        <v>2.3E-2</v>
      </c>
      <c r="G16" s="393">
        <v>0.02</v>
      </c>
      <c r="H16" s="393">
        <v>2.5999999999999999E-2</v>
      </c>
      <c r="I16" s="557">
        <v>2.1000000000000001E-2</v>
      </c>
      <c r="J16" s="557">
        <v>3.1E-2</v>
      </c>
      <c r="K16" s="557">
        <v>3.3000000000000002E-2</v>
      </c>
      <c r="L16" s="557">
        <v>1.3000000000000001E-2</v>
      </c>
      <c r="M16" s="640">
        <v>2.8000000000000001E-2</v>
      </c>
      <c r="N16" s="640">
        <v>3.5000000000000003E-2</v>
      </c>
      <c r="O16" s="640">
        <v>0.154</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showGridLines="0" workbookViewId="0">
      <selection activeCell="K10" sqref="K10"/>
    </sheetView>
  </sheetViews>
  <sheetFormatPr defaultRowHeight="24" customHeight="1" x14ac:dyDescent="0.35"/>
  <cols>
    <col min="1" max="1" width="40.81640625" customWidth="1"/>
    <col min="2" max="3" width="9.81640625" customWidth="1"/>
    <col min="4" max="4" width="9.54296875" customWidth="1"/>
    <col min="5" max="5" width="10.1796875" customWidth="1"/>
    <col min="6" max="6" width="9.81640625" customWidth="1"/>
    <col min="7" max="7" width="9.1796875" customWidth="1"/>
    <col min="9" max="16" width="10.453125" bestFit="1" customWidth="1"/>
  </cols>
  <sheetData>
    <row r="1" spans="1:10" ht="24" customHeight="1" x14ac:dyDescent="0.4">
      <c r="A1" s="380" t="s">
        <v>1054</v>
      </c>
    </row>
    <row r="2" spans="1:10" ht="24" customHeight="1" x14ac:dyDescent="0.35">
      <c r="A2" s="381" t="s">
        <v>821</v>
      </c>
    </row>
    <row r="3" spans="1:10" ht="24" customHeight="1" x14ac:dyDescent="0.35">
      <c r="A3" s="384" t="s">
        <v>827</v>
      </c>
    </row>
    <row r="4" spans="1:10" ht="24" customHeight="1" x14ac:dyDescent="0.35">
      <c r="A4" s="384" t="s">
        <v>1053</v>
      </c>
    </row>
    <row r="5" spans="1:10" s="100" customFormat="1" ht="24" customHeight="1" x14ac:dyDescent="0.3">
      <c r="A5" s="104" t="s">
        <v>97</v>
      </c>
      <c r="B5" s="23"/>
      <c r="C5" s="23"/>
      <c r="D5" s="23"/>
      <c r="E5" s="23"/>
      <c r="F5" s="23"/>
      <c r="G5" s="23"/>
    </row>
    <row r="6" spans="1:10" ht="24" customHeight="1" x14ac:dyDescent="0.35">
      <c r="A6" s="360" t="s">
        <v>822</v>
      </c>
      <c r="B6" s="394" t="s">
        <v>444</v>
      </c>
      <c r="C6" s="394" t="s">
        <v>445</v>
      </c>
      <c r="D6" s="394" t="s">
        <v>644</v>
      </c>
      <c r="E6" s="394" t="s">
        <v>645</v>
      </c>
      <c r="F6" s="394" t="s">
        <v>780</v>
      </c>
      <c r="G6" s="394" t="s">
        <v>823</v>
      </c>
      <c r="H6" s="394" t="s">
        <v>1051</v>
      </c>
      <c r="I6" s="558" t="s">
        <v>1076</v>
      </c>
      <c r="J6" s="558" t="s">
        <v>1172</v>
      </c>
    </row>
    <row r="7" spans="1:10" ht="24" customHeight="1" x14ac:dyDescent="0.35">
      <c r="A7" s="146" t="s">
        <v>829</v>
      </c>
      <c r="B7" s="393">
        <v>9.3000000000000013E-2</v>
      </c>
      <c r="C7" s="393">
        <v>8.1000000000000003E-2</v>
      </c>
      <c r="D7" s="393">
        <v>5.0999999999999997E-2</v>
      </c>
      <c r="E7" s="393">
        <v>5.2999999999999999E-2</v>
      </c>
      <c r="F7" s="393">
        <v>3.3000000000000002E-2</v>
      </c>
      <c r="G7" s="393">
        <v>2.3E-2</v>
      </c>
      <c r="H7" s="393">
        <v>1.9E-2</v>
      </c>
      <c r="I7" s="557">
        <v>1.6E-2</v>
      </c>
      <c r="J7" s="557">
        <v>9.0000000000000011E-3</v>
      </c>
    </row>
    <row r="8" spans="1:10" ht="24" customHeight="1" x14ac:dyDescent="0.35">
      <c r="A8" s="146" t="s">
        <v>830</v>
      </c>
      <c r="B8" s="393">
        <v>0.10400000000000001</v>
      </c>
      <c r="C8" s="393">
        <v>9.8000000000000004E-2</v>
      </c>
      <c r="D8" s="393">
        <v>7.2999999999999995E-2</v>
      </c>
      <c r="E8" s="393">
        <v>6.2E-2</v>
      </c>
      <c r="F8" s="393">
        <v>4.5999999999999999E-2</v>
      </c>
      <c r="G8" s="393">
        <v>4.0999999999999995E-2</v>
      </c>
      <c r="H8" s="393">
        <v>3.5000000000000003E-2</v>
      </c>
      <c r="I8" s="557">
        <v>4.1000000000000002E-2</v>
      </c>
      <c r="J8" s="557">
        <v>0.02</v>
      </c>
    </row>
    <row r="9" spans="1:10" ht="24" customHeight="1" x14ac:dyDescent="0.35">
      <c r="A9" s="360" t="s">
        <v>831</v>
      </c>
      <c r="B9" s="393">
        <v>0.105</v>
      </c>
      <c r="C9" s="393">
        <v>0.10299999999999999</v>
      </c>
      <c r="D9" s="393">
        <v>7.6999999999999999E-2</v>
      </c>
      <c r="E9" s="393">
        <v>0.09</v>
      </c>
      <c r="F9" s="393">
        <v>8.7999999999999995E-2</v>
      </c>
      <c r="G9" s="393">
        <v>9.3000000000000013E-2</v>
      </c>
      <c r="H9" s="393">
        <v>7.1999999999999995E-2</v>
      </c>
      <c r="I9" s="557">
        <v>6.2E-2</v>
      </c>
      <c r="J9" s="557">
        <v>5.4000000000000006E-2</v>
      </c>
    </row>
    <row r="10" spans="1:10" ht="24" customHeight="1" x14ac:dyDescent="0.35">
      <c r="A10" s="360" t="s">
        <v>828</v>
      </c>
      <c r="B10" s="393">
        <v>0.14099999999999999</v>
      </c>
      <c r="C10" s="393">
        <v>0.13300000000000001</v>
      </c>
      <c r="D10" s="393">
        <v>0.126</v>
      </c>
      <c r="E10" s="393">
        <v>0.13300000000000001</v>
      </c>
      <c r="F10" s="393">
        <v>0.14899999999999999</v>
      </c>
      <c r="G10" s="393">
        <v>0.114</v>
      </c>
      <c r="H10" s="393">
        <v>9.8000000000000004E-2</v>
      </c>
      <c r="I10" s="557">
        <v>9.7000000000000003E-2</v>
      </c>
      <c r="J10" s="557">
        <v>9.5000000000000001E-2</v>
      </c>
    </row>
    <row r="11" spans="1:10" ht="24" customHeight="1" x14ac:dyDescent="0.35">
      <c r="A11" s="360" t="s">
        <v>832</v>
      </c>
      <c r="B11" s="393">
        <v>0.53700000000000003</v>
      </c>
      <c r="C11" s="393">
        <v>0.54600000000000004</v>
      </c>
      <c r="D11" s="393">
        <v>0.6409999999999999</v>
      </c>
      <c r="E11" s="393">
        <v>0.63300000000000001</v>
      </c>
      <c r="F11" s="393">
        <v>0.65500000000000003</v>
      </c>
      <c r="G11" s="393">
        <v>0.63800000000000001</v>
      </c>
      <c r="H11" s="393">
        <v>0.59299999999999997</v>
      </c>
      <c r="I11" s="557">
        <v>0.57399999999999995</v>
      </c>
      <c r="J11" s="557">
        <v>0.59799999999999998</v>
      </c>
    </row>
    <row r="12" spans="1:10" ht="24" customHeight="1" x14ac:dyDescent="0.35">
      <c r="A12" s="360" t="s">
        <v>1052</v>
      </c>
      <c r="B12" s="501" t="s">
        <v>893</v>
      </c>
      <c r="C12" s="501" t="s">
        <v>893</v>
      </c>
      <c r="D12" s="501" t="s">
        <v>893</v>
      </c>
      <c r="E12" s="501" t="s">
        <v>893</v>
      </c>
      <c r="F12" s="501" t="s">
        <v>893</v>
      </c>
      <c r="G12" s="501" t="s">
        <v>893</v>
      </c>
      <c r="H12" s="393">
        <v>0.13500000000000001</v>
      </c>
      <c r="I12" s="557">
        <v>0.16400000000000001</v>
      </c>
      <c r="J12" s="557">
        <v>0.18899999999999997</v>
      </c>
    </row>
    <row r="13" spans="1:10" ht="24" customHeight="1" x14ac:dyDescent="0.35">
      <c r="A13" s="360" t="s">
        <v>833</v>
      </c>
      <c r="B13" s="393">
        <v>1.9E-2</v>
      </c>
      <c r="C13" s="393">
        <v>3.9E-2</v>
      </c>
      <c r="D13" s="393">
        <v>3.2000000000000001E-2</v>
      </c>
      <c r="E13" s="393">
        <v>2.9000000000000005E-2</v>
      </c>
      <c r="F13" s="393">
        <v>2.9000000000000005E-2</v>
      </c>
      <c r="G13" s="393">
        <v>9.0999999999999998E-2</v>
      </c>
      <c r="H13" s="393">
        <v>4.8000000000000001E-2</v>
      </c>
      <c r="I13" s="557">
        <v>4.4999999999999998E-2</v>
      </c>
      <c r="J13" s="557">
        <v>3.4000000000000002E-2</v>
      </c>
    </row>
    <row r="14" spans="1:10" ht="24" customHeight="1" x14ac:dyDescent="0.35">
      <c r="A14" s="360" t="s">
        <v>834</v>
      </c>
      <c r="B14" s="394" t="s">
        <v>444</v>
      </c>
      <c r="C14" s="394" t="s">
        <v>445</v>
      </c>
      <c r="D14" s="394" t="s">
        <v>644</v>
      </c>
      <c r="E14" s="394" t="s">
        <v>645</v>
      </c>
      <c r="F14" s="394" t="s">
        <v>780</v>
      </c>
      <c r="G14" s="394" t="s">
        <v>823</v>
      </c>
      <c r="H14" s="394" t="s">
        <v>1051</v>
      </c>
      <c r="I14" s="558" t="s">
        <v>1076</v>
      </c>
      <c r="J14" s="558" t="s">
        <v>1172</v>
      </c>
    </row>
    <row r="15" spans="1:10" ht="24" customHeight="1" x14ac:dyDescent="0.35">
      <c r="A15" s="146" t="s">
        <v>829</v>
      </c>
      <c r="B15" s="393">
        <v>0.05</v>
      </c>
      <c r="C15" s="393">
        <v>4.2999999999999997E-2</v>
      </c>
      <c r="D15" s="393">
        <v>2.1000000000000001E-2</v>
      </c>
      <c r="E15" s="393">
        <v>2.3E-2</v>
      </c>
      <c r="F15" s="393">
        <v>0.02</v>
      </c>
      <c r="G15" s="393">
        <v>1.6E-2</v>
      </c>
      <c r="H15" s="393">
        <v>1.4E-2</v>
      </c>
      <c r="I15" s="557">
        <v>7.0000000000000001E-3</v>
      </c>
      <c r="J15" s="557">
        <v>6.9999999999999993E-3</v>
      </c>
    </row>
    <row r="16" spans="1:10" ht="24" customHeight="1" x14ac:dyDescent="0.35">
      <c r="A16" s="146" t="s">
        <v>830</v>
      </c>
      <c r="B16" s="393">
        <v>6.8000000000000005E-2</v>
      </c>
      <c r="C16" s="393">
        <v>4.3999999999999997E-2</v>
      </c>
      <c r="D16" s="393">
        <v>6.6000000000000003E-2</v>
      </c>
      <c r="E16" s="393">
        <v>4.1000000000000009E-2</v>
      </c>
      <c r="F16" s="393">
        <v>3.3000000000000002E-2</v>
      </c>
      <c r="G16" s="393">
        <v>2.7999999999999997E-2</v>
      </c>
      <c r="H16" s="393">
        <v>3.5000000000000003E-2</v>
      </c>
      <c r="I16" s="557">
        <v>2.7E-2</v>
      </c>
      <c r="J16" s="557">
        <v>1.9E-2</v>
      </c>
    </row>
    <row r="17" spans="1:17" ht="24" customHeight="1" x14ac:dyDescent="0.35">
      <c r="A17" s="360" t="s">
        <v>831</v>
      </c>
      <c r="B17" s="393">
        <v>0.12</v>
      </c>
      <c r="C17" s="393">
        <v>6.4000000000000001E-2</v>
      </c>
      <c r="D17" s="393">
        <v>8.3000000000000004E-2</v>
      </c>
      <c r="E17" s="393">
        <v>9.6000000000000002E-2</v>
      </c>
      <c r="F17" s="393">
        <v>7.0000000000000007E-2</v>
      </c>
      <c r="G17" s="393">
        <v>6.9000000000000006E-2</v>
      </c>
      <c r="H17" s="393">
        <v>5.5E-2</v>
      </c>
      <c r="I17" s="557">
        <v>4.7E-2</v>
      </c>
      <c r="J17" s="557">
        <v>3.1E-2</v>
      </c>
    </row>
    <row r="18" spans="1:17" ht="24" customHeight="1" x14ac:dyDescent="0.35">
      <c r="A18" s="360" t="s">
        <v>828</v>
      </c>
      <c r="B18" s="393">
        <v>0.11200000000000002</v>
      </c>
      <c r="C18" s="393">
        <v>0.127</v>
      </c>
      <c r="D18" s="393">
        <v>0.126</v>
      </c>
      <c r="E18" s="393">
        <v>0.13300000000000001</v>
      </c>
      <c r="F18" s="393">
        <v>0.156</v>
      </c>
      <c r="G18" s="393">
        <v>0.13900000000000001</v>
      </c>
      <c r="H18" s="393">
        <v>0.11</v>
      </c>
      <c r="I18" s="557">
        <v>0.11899999999999999</v>
      </c>
      <c r="J18" s="557">
        <v>0.10400000000000001</v>
      </c>
    </row>
    <row r="19" spans="1:17" ht="24" customHeight="1" x14ac:dyDescent="0.35">
      <c r="A19" s="360" t="s">
        <v>832</v>
      </c>
      <c r="B19" s="393">
        <v>0.63200000000000001</v>
      </c>
      <c r="C19" s="393">
        <v>0.68700000000000006</v>
      </c>
      <c r="D19" s="393">
        <v>0.65400000000000003</v>
      </c>
      <c r="E19" s="393">
        <v>0.68700000000000006</v>
      </c>
      <c r="F19" s="393">
        <v>0.69399999999999995</v>
      </c>
      <c r="G19" s="393">
        <v>0.67700000000000005</v>
      </c>
      <c r="H19" s="393">
        <v>0.65300000000000002</v>
      </c>
      <c r="I19" s="557">
        <v>0.67900000000000005</v>
      </c>
      <c r="J19" s="557">
        <v>0.68200000000000005</v>
      </c>
    </row>
    <row r="20" spans="1:17" ht="24" customHeight="1" x14ac:dyDescent="0.35">
      <c r="A20" s="360" t="s">
        <v>1052</v>
      </c>
      <c r="B20" s="501" t="s">
        <v>893</v>
      </c>
      <c r="C20" s="501" t="s">
        <v>893</v>
      </c>
      <c r="D20" s="501" t="s">
        <v>893</v>
      </c>
      <c r="E20" s="501" t="s">
        <v>893</v>
      </c>
      <c r="F20" s="501" t="s">
        <v>893</v>
      </c>
      <c r="G20" s="501" t="s">
        <v>893</v>
      </c>
      <c r="H20" s="393">
        <v>8.3000000000000004E-2</v>
      </c>
      <c r="I20" s="557">
        <v>8.5000000000000006E-2</v>
      </c>
      <c r="J20" s="557">
        <v>0.122</v>
      </c>
    </row>
    <row r="21" spans="1:17" ht="24" customHeight="1" x14ac:dyDescent="0.35">
      <c r="A21" s="360" t="s">
        <v>833</v>
      </c>
      <c r="B21" s="393">
        <v>1.7000000000000001E-2</v>
      </c>
      <c r="C21" s="393">
        <v>3.4000000000000002E-2</v>
      </c>
      <c r="D21" s="393">
        <v>4.9000000000000002E-2</v>
      </c>
      <c r="E21" s="393">
        <v>2.1000000000000001E-2</v>
      </c>
      <c r="F21" s="393">
        <v>2.7000000000000003E-2</v>
      </c>
      <c r="G21" s="393">
        <v>7.0999999999999994E-2</v>
      </c>
      <c r="H21" s="393">
        <v>4.9000000000000002E-2</v>
      </c>
      <c r="I21" s="557">
        <v>3.6999999999999998E-2</v>
      </c>
      <c r="J21" s="557">
        <v>3.6000000000000004E-2</v>
      </c>
    </row>
    <row r="23" spans="1:17" ht="24" customHeight="1" x14ac:dyDescent="0.35">
      <c r="A23" s="502"/>
      <c r="B23" s="570" t="s">
        <v>444</v>
      </c>
      <c r="C23" s="570" t="s">
        <v>445</v>
      </c>
      <c r="D23" s="570" t="s">
        <v>644</v>
      </c>
      <c r="E23" s="570" t="s">
        <v>645</v>
      </c>
      <c r="F23" s="570" t="s">
        <v>780</v>
      </c>
      <c r="G23" s="570" t="s">
        <v>823</v>
      </c>
      <c r="H23" s="571" t="str">
        <f>Safe_Journey_Overseas[[#Headers],[Aug-21]]</f>
        <v>Aug-21</v>
      </c>
      <c r="I23" s="569" t="str">
        <f>Safe_Journey_Overseas[[#Headers],[Sep-21]]</f>
        <v>Sep-21</v>
      </c>
      <c r="J23" s="569" t="str">
        <f>Safe_Journey_Overseas[[#Headers],[Oct-21]]</f>
        <v>Oct-21</v>
      </c>
      <c r="K23" s="569">
        <v>44501</v>
      </c>
      <c r="L23" s="569">
        <v>44531</v>
      </c>
      <c r="M23" s="569">
        <v>44562</v>
      </c>
      <c r="N23" s="569">
        <v>44593</v>
      </c>
      <c r="O23" s="569">
        <v>44621</v>
      </c>
      <c r="P23" s="569">
        <v>44652</v>
      </c>
    </row>
    <row r="24" spans="1:17" ht="24" customHeight="1" x14ac:dyDescent="0.35">
      <c r="A24" s="502" t="s">
        <v>874</v>
      </c>
      <c r="B24" s="503">
        <f>B18+B19</f>
        <v>0.74399999999999999</v>
      </c>
      <c r="C24" s="503">
        <f t="shared" ref="C24:J24" si="0">C18+C19</f>
        <v>0.81400000000000006</v>
      </c>
      <c r="D24" s="503">
        <f t="shared" si="0"/>
        <v>0.78</v>
      </c>
      <c r="E24" s="503">
        <f t="shared" si="0"/>
        <v>0.82000000000000006</v>
      </c>
      <c r="F24" s="503">
        <f t="shared" si="0"/>
        <v>0.85</v>
      </c>
      <c r="G24" s="503">
        <f t="shared" si="0"/>
        <v>0.81600000000000006</v>
      </c>
      <c r="H24" s="503">
        <f t="shared" si="0"/>
        <v>0.76300000000000001</v>
      </c>
      <c r="I24" s="503">
        <f t="shared" si="0"/>
        <v>0.79800000000000004</v>
      </c>
      <c r="J24" s="503">
        <f t="shared" si="0"/>
        <v>0.78600000000000003</v>
      </c>
      <c r="K24" s="503">
        <f t="shared" ref="K24:Q24" si="1">L18+L19</f>
        <v>0</v>
      </c>
      <c r="L24" s="503">
        <f t="shared" si="1"/>
        <v>0</v>
      </c>
      <c r="M24" s="503">
        <f t="shared" si="1"/>
        <v>0</v>
      </c>
      <c r="N24" s="503">
        <f t="shared" si="1"/>
        <v>0</v>
      </c>
      <c r="O24" s="503">
        <f t="shared" si="1"/>
        <v>0</v>
      </c>
      <c r="P24" s="503">
        <f t="shared" si="1"/>
        <v>0</v>
      </c>
      <c r="Q24" s="503">
        <f t="shared" si="1"/>
        <v>0</v>
      </c>
    </row>
  </sheetData>
  <hyperlinks>
    <hyperlink ref="A5" location="Contents!A1" display="&lt;&lt; link back to contents &gt;&gt;"/>
  </hyperlinks>
  <pageMargins left="0.7" right="0.7" top="0.75" bottom="0.75" header="0.3" footer="0.3"/>
  <pageSetup paperSize="9" orientation="portrait" r:id="rId1"/>
  <tableParts count="2">
    <tablePart r:id="rId2"/>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election activeCell="K10" sqref="K10"/>
    </sheetView>
  </sheetViews>
  <sheetFormatPr defaultRowHeight="14.5" x14ac:dyDescent="0.35"/>
  <cols>
    <col min="1" max="1" width="40.81640625" customWidth="1"/>
    <col min="2" max="3" width="9.81640625" customWidth="1"/>
    <col min="4" max="4" width="9.54296875" customWidth="1"/>
    <col min="5" max="5" width="10.1796875" customWidth="1"/>
    <col min="6" max="6" width="9.81640625" customWidth="1"/>
    <col min="7" max="7" width="9.1796875" customWidth="1"/>
  </cols>
  <sheetData>
    <row r="1" spans="1:10" ht="24" customHeight="1" x14ac:dyDescent="0.4">
      <c r="A1" s="380" t="s">
        <v>1055</v>
      </c>
    </row>
    <row r="2" spans="1:10" ht="24" customHeight="1" x14ac:dyDescent="0.35">
      <c r="A2" s="381" t="s">
        <v>821</v>
      </c>
    </row>
    <row r="3" spans="1:10" ht="24" customHeight="1" x14ac:dyDescent="0.35">
      <c r="A3" s="384" t="s">
        <v>827</v>
      </c>
    </row>
    <row r="4" spans="1:10" ht="24" customHeight="1" x14ac:dyDescent="0.35">
      <c r="A4" s="384" t="s">
        <v>1053</v>
      </c>
    </row>
    <row r="5" spans="1:10" s="100" customFormat="1" ht="24" customHeight="1" x14ac:dyDescent="0.3">
      <c r="A5" s="104" t="s">
        <v>97</v>
      </c>
      <c r="B5" s="23"/>
      <c r="C5" s="23"/>
      <c r="D5" s="23"/>
      <c r="E5" s="23"/>
      <c r="F5" s="23"/>
      <c r="G5" s="23"/>
    </row>
    <row r="6" spans="1:10" ht="24" customHeight="1" x14ac:dyDescent="0.35">
      <c r="A6" s="360" t="s">
        <v>822</v>
      </c>
      <c r="B6" s="394" t="s">
        <v>444</v>
      </c>
      <c r="C6" s="394" t="s">
        <v>445</v>
      </c>
      <c r="D6" s="394" t="s">
        <v>644</v>
      </c>
      <c r="E6" s="394" t="s">
        <v>645</v>
      </c>
      <c r="F6" s="394" t="s">
        <v>780</v>
      </c>
      <c r="G6" s="394" t="s">
        <v>823</v>
      </c>
      <c r="H6" s="394" t="s">
        <v>1051</v>
      </c>
      <c r="I6" s="558" t="s">
        <v>1076</v>
      </c>
      <c r="J6" s="558" t="s">
        <v>1172</v>
      </c>
    </row>
    <row r="7" spans="1:10" ht="24" customHeight="1" x14ac:dyDescent="0.35">
      <c r="A7" s="146" t="s">
        <v>829</v>
      </c>
      <c r="B7" s="393">
        <v>9.6000000000000002E-2</v>
      </c>
      <c r="C7" s="393">
        <v>6.7000000000000004E-2</v>
      </c>
      <c r="D7" s="393">
        <v>0.04</v>
      </c>
      <c r="E7" s="393">
        <v>3.3000000000000002E-2</v>
      </c>
      <c r="F7" s="393">
        <v>3.5000000000000003E-2</v>
      </c>
      <c r="G7" s="393">
        <v>3.6000000000000004E-2</v>
      </c>
      <c r="H7" s="393">
        <v>1.9E-2</v>
      </c>
      <c r="I7" s="557">
        <v>1.7999999999999999E-2</v>
      </c>
      <c r="J7" s="557">
        <v>8.0000000000000002E-3</v>
      </c>
    </row>
    <row r="8" spans="1:10" ht="24" customHeight="1" x14ac:dyDescent="0.35">
      <c r="A8" s="146" t="s">
        <v>830</v>
      </c>
      <c r="B8" s="393">
        <v>8.7999999999999995E-2</v>
      </c>
      <c r="C8" s="393">
        <v>0.08</v>
      </c>
      <c r="D8" s="393">
        <v>6.2E-2</v>
      </c>
      <c r="E8" s="393">
        <v>5.4000000000000006E-2</v>
      </c>
      <c r="F8" s="393">
        <v>4.9000000000000002E-2</v>
      </c>
      <c r="G8" s="393">
        <v>3.9E-2</v>
      </c>
      <c r="H8" s="393">
        <v>2.5000000000000001E-2</v>
      </c>
      <c r="I8" s="557">
        <v>3.7999999999999999E-2</v>
      </c>
      <c r="J8" s="557">
        <v>1.8000000000000002E-2</v>
      </c>
    </row>
    <row r="9" spans="1:10" ht="24" customHeight="1" x14ac:dyDescent="0.35">
      <c r="A9" s="360" t="s">
        <v>831</v>
      </c>
      <c r="B9" s="393">
        <v>9.9000000000000005E-2</v>
      </c>
      <c r="C9" s="393">
        <v>8.5999999999999993E-2</v>
      </c>
      <c r="D9" s="393">
        <v>6.4000000000000001E-2</v>
      </c>
      <c r="E9" s="393">
        <v>7.3999999999999996E-2</v>
      </c>
      <c r="F9" s="393">
        <v>8.900000000000001E-2</v>
      </c>
      <c r="G9" s="393">
        <v>0.08</v>
      </c>
      <c r="H9" s="393">
        <v>6.4000000000000001E-2</v>
      </c>
      <c r="I9" s="557">
        <v>0.06</v>
      </c>
      <c r="J9" s="557">
        <v>5.2000000000000005E-2</v>
      </c>
    </row>
    <row r="10" spans="1:10" ht="24" customHeight="1" x14ac:dyDescent="0.35">
      <c r="A10" s="360" t="s">
        <v>828</v>
      </c>
      <c r="B10" s="393">
        <v>0.113</v>
      </c>
      <c r="C10" s="393">
        <v>0.13700000000000001</v>
      </c>
      <c r="D10" s="393">
        <v>0.151</v>
      </c>
      <c r="E10" s="393">
        <v>0.13</v>
      </c>
      <c r="F10" s="393">
        <v>0.13400000000000001</v>
      </c>
      <c r="G10" s="393">
        <v>0.111</v>
      </c>
      <c r="H10" s="393">
        <v>8.7999999999999995E-2</v>
      </c>
      <c r="I10" s="557">
        <v>0.105</v>
      </c>
      <c r="J10" s="557">
        <v>9.8000000000000004E-2</v>
      </c>
    </row>
    <row r="11" spans="1:10" ht="24" customHeight="1" x14ac:dyDescent="0.35">
      <c r="A11" s="360" t="s">
        <v>832</v>
      </c>
      <c r="B11" s="393">
        <v>0.58899999999999997</v>
      </c>
      <c r="C11" s="393">
        <v>0.59199999999999997</v>
      </c>
      <c r="D11" s="393">
        <v>0.65500000000000003</v>
      </c>
      <c r="E11" s="393">
        <v>0.68600000000000005</v>
      </c>
      <c r="F11" s="393">
        <v>0.66200000000000003</v>
      </c>
      <c r="G11" s="393">
        <v>0.64200000000000002</v>
      </c>
      <c r="H11" s="393">
        <v>0.66800000000000004</v>
      </c>
      <c r="I11" s="557">
        <v>0.63200000000000001</v>
      </c>
      <c r="J11" s="557">
        <v>0.66299999999999992</v>
      </c>
    </row>
    <row r="12" spans="1:10" ht="24" customHeight="1" x14ac:dyDescent="0.35">
      <c r="A12" s="360" t="s">
        <v>1052</v>
      </c>
      <c r="B12" s="501" t="s">
        <v>893</v>
      </c>
      <c r="C12" s="501" t="s">
        <v>893</v>
      </c>
      <c r="D12" s="501" t="s">
        <v>893</v>
      </c>
      <c r="E12" s="501" t="s">
        <v>893</v>
      </c>
      <c r="F12" s="501" t="s">
        <v>893</v>
      </c>
      <c r="G12" s="501" t="s">
        <v>893</v>
      </c>
      <c r="H12" s="501">
        <v>8.5999999999999993E-2</v>
      </c>
      <c r="I12" s="561">
        <v>0.10199999999999999</v>
      </c>
      <c r="J12" s="561">
        <v>0.124</v>
      </c>
    </row>
    <row r="13" spans="1:10" ht="24" customHeight="1" x14ac:dyDescent="0.35">
      <c r="A13" s="360" t="s">
        <v>833</v>
      </c>
      <c r="B13" s="501">
        <v>1.4999999999999999E-2</v>
      </c>
      <c r="C13" s="501">
        <v>3.7999999999999999E-2</v>
      </c>
      <c r="D13" s="501">
        <v>0.03</v>
      </c>
      <c r="E13" s="501">
        <v>2.3E-2</v>
      </c>
      <c r="F13" s="501">
        <v>3.1E-2</v>
      </c>
      <c r="G13" s="501">
        <v>9.0999999999999998E-2</v>
      </c>
      <c r="H13" s="501">
        <v>0.05</v>
      </c>
      <c r="I13" s="561">
        <v>4.4999999999999998E-2</v>
      </c>
      <c r="J13" s="561">
        <v>3.7000000000000005E-2</v>
      </c>
    </row>
    <row r="14" spans="1:10" ht="24" customHeight="1" x14ac:dyDescent="0.35">
      <c r="A14" s="360" t="s">
        <v>834</v>
      </c>
      <c r="B14" s="394" t="s">
        <v>444</v>
      </c>
      <c r="C14" s="394" t="s">
        <v>445</v>
      </c>
      <c r="D14" s="394" t="s">
        <v>644</v>
      </c>
      <c r="E14" s="394" t="s">
        <v>645</v>
      </c>
      <c r="F14" s="394" t="s">
        <v>780</v>
      </c>
      <c r="G14" s="394" t="s">
        <v>823</v>
      </c>
      <c r="H14" s="394" t="s">
        <v>1051</v>
      </c>
      <c r="I14" s="558" t="s">
        <v>1076</v>
      </c>
      <c r="J14" s="558" t="s">
        <v>1172</v>
      </c>
    </row>
    <row r="15" spans="1:10" ht="24" customHeight="1" x14ac:dyDescent="0.35">
      <c r="A15" s="146" t="s">
        <v>829</v>
      </c>
      <c r="B15" s="501">
        <v>0.06</v>
      </c>
      <c r="C15" s="501">
        <v>3.5000000000000003E-2</v>
      </c>
      <c r="D15" s="501">
        <v>2.3E-2</v>
      </c>
      <c r="E15" s="501">
        <v>2.3E-2</v>
      </c>
      <c r="F15" s="501">
        <v>2.4E-2</v>
      </c>
      <c r="G15" s="501">
        <v>1.7000000000000001E-2</v>
      </c>
      <c r="H15" s="501">
        <v>1.0999999999999999E-2</v>
      </c>
      <c r="I15" s="561">
        <v>1.4E-2</v>
      </c>
      <c r="J15" s="561">
        <v>8.0000000000000002E-3</v>
      </c>
    </row>
    <row r="16" spans="1:10" ht="24" customHeight="1" x14ac:dyDescent="0.35">
      <c r="A16" s="146" t="s">
        <v>830</v>
      </c>
      <c r="B16" s="501">
        <v>7.1999999999999995E-2</v>
      </c>
      <c r="C16" s="501">
        <v>5.800000000000001E-2</v>
      </c>
      <c r="D16" s="501">
        <v>6.0999999999999999E-2</v>
      </c>
      <c r="E16" s="501">
        <v>3.1E-2</v>
      </c>
      <c r="F16" s="501">
        <v>5.2000000000000005E-2</v>
      </c>
      <c r="G16" s="501">
        <v>3.6000000000000004E-2</v>
      </c>
      <c r="H16" s="501">
        <v>2.1000000000000001E-2</v>
      </c>
      <c r="I16" s="561">
        <v>2.8000000000000001E-2</v>
      </c>
      <c r="J16" s="561">
        <v>1.8000000000000002E-2</v>
      </c>
    </row>
    <row r="17" spans="1:10" ht="24" customHeight="1" x14ac:dyDescent="0.35">
      <c r="A17" s="360" t="s">
        <v>831</v>
      </c>
      <c r="B17" s="501">
        <v>9.5000000000000001E-2</v>
      </c>
      <c r="C17" s="501">
        <v>0.05</v>
      </c>
      <c r="D17" s="501">
        <v>6.3E-2</v>
      </c>
      <c r="E17" s="501">
        <v>7.2999999999999995E-2</v>
      </c>
      <c r="F17" s="501">
        <v>7.0000000000000007E-2</v>
      </c>
      <c r="G17" s="501">
        <v>6.4000000000000001E-2</v>
      </c>
      <c r="H17" s="501">
        <v>3.9E-2</v>
      </c>
      <c r="I17" s="561">
        <v>4.7E-2</v>
      </c>
      <c r="J17" s="561">
        <v>3.5000000000000003E-2</v>
      </c>
    </row>
    <row r="18" spans="1:10" ht="24" customHeight="1" x14ac:dyDescent="0.35">
      <c r="A18" s="360" t="s">
        <v>828</v>
      </c>
      <c r="B18" s="501">
        <v>0.11799999999999999</v>
      </c>
      <c r="C18" s="501">
        <v>0.13500000000000001</v>
      </c>
      <c r="D18" s="501">
        <v>0.126</v>
      </c>
      <c r="E18" s="501">
        <v>0.14299999999999999</v>
      </c>
      <c r="F18" s="501">
        <v>0.14599999999999999</v>
      </c>
      <c r="G18" s="501">
        <v>0.14800000000000002</v>
      </c>
      <c r="H18" s="501">
        <v>0.12</v>
      </c>
      <c r="I18" s="561">
        <v>0.123</v>
      </c>
      <c r="J18" s="561">
        <v>9.9000000000000005E-2</v>
      </c>
    </row>
    <row r="19" spans="1:10" ht="24" customHeight="1" x14ac:dyDescent="0.35">
      <c r="A19" s="360" t="s">
        <v>832</v>
      </c>
      <c r="B19" s="501">
        <v>0.63400000000000001</v>
      </c>
      <c r="C19" s="501">
        <v>0.68799999999999994</v>
      </c>
      <c r="D19" s="501">
        <v>0.67400000000000004</v>
      </c>
      <c r="E19" s="501">
        <v>0.70499999999999996</v>
      </c>
      <c r="F19" s="501">
        <v>0.68</v>
      </c>
      <c r="G19" s="501">
        <v>0.66299999999999992</v>
      </c>
      <c r="H19" s="501">
        <v>0.69399999999999995</v>
      </c>
      <c r="I19" s="561">
        <v>0.68899999999999995</v>
      </c>
      <c r="J19" s="561">
        <v>0.70299999999999996</v>
      </c>
    </row>
    <row r="20" spans="1:10" ht="18.649999999999999" customHeight="1" x14ac:dyDescent="0.35">
      <c r="A20" s="360" t="s">
        <v>1052</v>
      </c>
      <c r="B20" s="501" t="s">
        <v>893</v>
      </c>
      <c r="C20" s="501" t="s">
        <v>893</v>
      </c>
      <c r="D20" s="501" t="s">
        <v>893</v>
      </c>
      <c r="E20" s="501" t="s">
        <v>893</v>
      </c>
      <c r="F20" s="501" t="s">
        <v>893</v>
      </c>
      <c r="G20" s="501" t="s">
        <v>893</v>
      </c>
      <c r="H20" s="501">
        <v>6.0999999999999999E-2</v>
      </c>
      <c r="I20" s="561">
        <v>5.8999999999999997E-2</v>
      </c>
      <c r="J20" s="561">
        <v>9.8000000000000004E-2</v>
      </c>
    </row>
    <row r="21" spans="1:10" ht="18.649999999999999" customHeight="1" x14ac:dyDescent="0.35">
      <c r="A21" s="360" t="s">
        <v>833</v>
      </c>
      <c r="B21" s="393">
        <v>2.1000000000000001E-2</v>
      </c>
      <c r="C21" s="393">
        <v>3.4000000000000002E-2</v>
      </c>
      <c r="D21" s="393">
        <v>5.2000000000000005E-2</v>
      </c>
      <c r="E21" s="393">
        <v>2.5000000000000001E-2</v>
      </c>
      <c r="F21" s="393">
        <v>2.9000000000000005E-2</v>
      </c>
      <c r="G21" s="393">
        <v>7.2000000000000008E-2</v>
      </c>
      <c r="H21" s="393">
        <v>5.2999999999999999E-2</v>
      </c>
      <c r="I21" s="557">
        <v>0.04</v>
      </c>
      <c r="J21" s="557">
        <v>4.0999999999999995E-2</v>
      </c>
    </row>
  </sheetData>
  <hyperlinks>
    <hyperlink ref="A5" location="Contents!A1" display="&lt;&lt; link back to contents &gt;&gt;"/>
  </hyperlinks>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heetViews>
  <sheetFormatPr defaultColWidth="8.7265625" defaultRowHeight="53.5" customHeight="1" x14ac:dyDescent="0.35"/>
  <cols>
    <col min="1" max="1" width="219.453125" style="611" customWidth="1"/>
    <col min="2" max="16384" width="8.7265625" style="112"/>
  </cols>
  <sheetData>
    <row r="1" spans="1:1" ht="53.5" customHeight="1" x14ac:dyDescent="0.35">
      <c r="A1" s="611" t="s">
        <v>1218</v>
      </c>
    </row>
    <row r="2" spans="1:1" ht="53.5" customHeight="1" x14ac:dyDescent="0.35">
      <c r="A2" s="612" t="s">
        <v>1219</v>
      </c>
    </row>
    <row r="3" spans="1:1" ht="53.5" customHeight="1" x14ac:dyDescent="0.35">
      <c r="A3" s="612" t="s">
        <v>1220</v>
      </c>
    </row>
    <row r="4" spans="1:1" ht="53.5" customHeight="1" x14ac:dyDescent="0.35">
      <c r="A4" s="612" t="s">
        <v>1221</v>
      </c>
    </row>
    <row r="5" spans="1:1" ht="53.5" customHeight="1" x14ac:dyDescent="0.35">
      <c r="A5" s="612" t="s">
        <v>1222</v>
      </c>
    </row>
    <row r="6" spans="1:1" ht="53.5" customHeight="1" x14ac:dyDescent="0.35">
      <c r="A6" s="612" t="s">
        <v>1223</v>
      </c>
    </row>
    <row r="7" spans="1:1" ht="53.5" customHeight="1" x14ac:dyDescent="0.35">
      <c r="A7" s="612" t="s">
        <v>1224</v>
      </c>
    </row>
    <row r="8" spans="1:1" ht="53.5" customHeight="1" x14ac:dyDescent="0.35">
      <c r="A8" s="612" t="s">
        <v>143</v>
      </c>
    </row>
    <row r="9" spans="1:1" ht="53.5" customHeight="1" x14ac:dyDescent="0.35">
      <c r="A9" s="612" t="s">
        <v>1225</v>
      </c>
    </row>
    <row r="10" spans="1:1" ht="53.5" customHeight="1" x14ac:dyDescent="0.35">
      <c r="A10" s="612" t="s">
        <v>215</v>
      </c>
    </row>
    <row r="11" spans="1:1" ht="53.5" customHeight="1" x14ac:dyDescent="0.35">
      <c r="A11" s="612" t="s">
        <v>1226</v>
      </c>
    </row>
    <row r="12" spans="1:1" ht="53.5" customHeight="1" x14ac:dyDescent="0.35">
      <c r="A12" s="612" t="s">
        <v>1227</v>
      </c>
    </row>
    <row r="13" spans="1:1" ht="53.5" customHeight="1" x14ac:dyDescent="0.35">
      <c r="A13" s="612" t="s">
        <v>1228</v>
      </c>
    </row>
    <row r="14" spans="1:1" ht="53.5" customHeight="1" x14ac:dyDescent="0.35">
      <c r="A14" s="78" t="s">
        <v>251</v>
      </c>
    </row>
    <row r="15" spans="1:1" ht="53.5" customHeight="1" x14ac:dyDescent="0.35">
      <c r="A15" s="612" t="s">
        <v>1229</v>
      </c>
    </row>
    <row r="16" spans="1:1" ht="53.5" customHeight="1" x14ac:dyDescent="0.35">
      <c r="A16" s="612" t="s">
        <v>1230</v>
      </c>
    </row>
    <row r="17" spans="1:1" ht="53.5" customHeight="1" x14ac:dyDescent="0.35">
      <c r="A17" s="612" t="s">
        <v>65</v>
      </c>
    </row>
    <row r="18" spans="1:1" ht="53.5" customHeight="1" x14ac:dyDescent="0.35">
      <c r="A18" s="612" t="s">
        <v>99</v>
      </c>
    </row>
    <row r="19" spans="1:1" ht="53.5" customHeight="1" x14ac:dyDescent="0.35">
      <c r="A19" s="612" t="s">
        <v>278</v>
      </c>
    </row>
    <row r="20" spans="1:1" ht="53.5" customHeight="1" x14ac:dyDescent="0.35">
      <c r="A20" s="612" t="s">
        <v>1231</v>
      </c>
    </row>
    <row r="21" spans="1:1" ht="53.5" customHeight="1" x14ac:dyDescent="0.35">
      <c r="A21" s="612" t="s">
        <v>1232</v>
      </c>
    </row>
    <row r="22" spans="1:1" ht="53.5" customHeight="1" x14ac:dyDescent="0.35">
      <c r="A22" s="612" t="s">
        <v>1341</v>
      </c>
    </row>
    <row r="23" spans="1:1" ht="53.5" customHeight="1" x14ac:dyDescent="0.35">
      <c r="A23" s="612" t="s">
        <v>1342</v>
      </c>
    </row>
    <row r="24" spans="1:1" ht="53.5" customHeight="1" x14ac:dyDescent="0.35">
      <c r="A24" s="612" t="s">
        <v>1343</v>
      </c>
    </row>
    <row r="25" spans="1:1" ht="53.5" customHeight="1" x14ac:dyDescent="0.35">
      <c r="A25" s="612" t="s">
        <v>1344</v>
      </c>
    </row>
    <row r="26" spans="1:1" ht="53.5" customHeight="1" x14ac:dyDescent="0.35">
      <c r="A26" s="612" t="s">
        <v>1353</v>
      </c>
    </row>
    <row r="27" spans="1:1" ht="53.5" customHeight="1" x14ac:dyDescent="0.35">
      <c r="A27" s="612" t="s">
        <v>1365</v>
      </c>
    </row>
  </sheetData>
  <hyperlinks>
    <hyperlink ref="A2" location="Contact!A1" display="Link to contact for Tourism Statistics (including this publication)"/>
    <hyperlink ref="A3" r:id="rId1"/>
    <hyperlink ref="A4" r:id="rId2"/>
    <hyperlink ref="A5" r:id="rId3"/>
    <hyperlink ref="A6" r:id="rId4"/>
    <hyperlink ref="A7" r:id="rId5"/>
    <hyperlink ref="A8" r:id="rId6"/>
    <hyperlink ref="A9" r:id="rId7"/>
    <hyperlink ref="A10" r:id="rId8"/>
    <hyperlink ref="A11" r:id="rId9"/>
    <hyperlink ref="A12" r:id="rId10"/>
    <hyperlink ref="A13" r:id="rId11"/>
    <hyperlink ref="A14" r:id="rId12"/>
    <hyperlink ref="A15" r:id="rId13"/>
    <hyperlink ref="A16" r:id="rId14"/>
    <hyperlink ref="A17" r:id="rId15"/>
    <hyperlink ref="A18" r:id="rId16"/>
    <hyperlink ref="A19" r:id="rId17"/>
    <hyperlink ref="A20" r:id="rId18"/>
    <hyperlink ref="A21" r:id="rId19"/>
    <hyperlink ref="A22" r:id="rId20"/>
    <hyperlink ref="A23" r:id="rId21"/>
    <hyperlink ref="A27" location="Contents!A1" display="Link back to Contents (end of information on this page_"/>
    <hyperlink ref="A24" r:id="rId22"/>
    <hyperlink ref="A25" r:id="rId23"/>
    <hyperlink ref="A26" r:id="rId24"/>
  </hyperlinks>
  <pageMargins left="0.7" right="0.7" top="0.75" bottom="0.75" header="0.3" footer="0.3"/>
  <pageSetup paperSize="9" orientation="portrait" r:id="rId2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election activeCell="K10" sqref="K10"/>
    </sheetView>
  </sheetViews>
  <sheetFormatPr defaultRowHeight="33.65" customHeight="1" x14ac:dyDescent="0.35"/>
  <cols>
    <col min="1" max="1" width="41.26953125" customWidth="1"/>
    <col min="2" max="2" width="9.1796875" style="392" customWidth="1"/>
    <col min="3" max="3" width="9" style="392" customWidth="1"/>
    <col min="4" max="4" width="8.81640625" style="392" customWidth="1"/>
    <col min="5" max="5" width="9.26953125" style="392" customWidth="1"/>
    <col min="6" max="6" width="9.1796875" style="392" customWidth="1"/>
    <col min="7" max="7" width="8.7265625" style="392"/>
  </cols>
  <sheetData>
    <row r="1" spans="1:12" s="128" customFormat="1" ht="33.65" customHeight="1" x14ac:dyDescent="0.4">
      <c r="A1" s="380" t="s">
        <v>826</v>
      </c>
      <c r="B1" s="388"/>
      <c r="C1" s="388"/>
      <c r="D1" s="388"/>
      <c r="E1" s="388"/>
      <c r="F1" s="388"/>
      <c r="G1" s="388"/>
    </row>
    <row r="2" spans="1:12" s="128" customFormat="1" ht="33.65" customHeight="1" x14ac:dyDescent="0.3">
      <c r="A2" s="381" t="s">
        <v>821</v>
      </c>
      <c r="B2" s="388"/>
      <c r="C2" s="388"/>
      <c r="D2" s="388"/>
      <c r="E2" s="388"/>
      <c r="F2" s="388"/>
      <c r="G2" s="388"/>
    </row>
    <row r="3" spans="1:12" s="375" customFormat="1" ht="33.65" customHeight="1" x14ac:dyDescent="0.3">
      <c r="A3" s="384" t="s">
        <v>827</v>
      </c>
      <c r="B3" s="389"/>
      <c r="C3" s="389"/>
      <c r="D3" s="389"/>
      <c r="E3" s="389"/>
      <c r="F3" s="389"/>
      <c r="G3" s="389"/>
    </row>
    <row r="4" spans="1:12" s="100" customFormat="1" ht="33.65" customHeight="1" x14ac:dyDescent="0.3">
      <c r="A4" s="104" t="s">
        <v>97</v>
      </c>
      <c r="B4" s="23"/>
      <c r="C4" s="23"/>
      <c r="D4" s="23"/>
      <c r="E4" s="23"/>
      <c r="F4" s="23"/>
      <c r="G4" s="23"/>
    </row>
    <row r="5" spans="1:12" ht="33.65" customHeight="1" x14ac:dyDescent="0.35">
      <c r="A5" s="382" t="s">
        <v>822</v>
      </c>
      <c r="B5" s="390" t="s">
        <v>444</v>
      </c>
      <c r="C5" s="390" t="s">
        <v>445</v>
      </c>
      <c r="D5" s="390" t="s">
        <v>644</v>
      </c>
      <c r="E5" s="390" t="s">
        <v>645</v>
      </c>
      <c r="F5" s="390" t="s">
        <v>780</v>
      </c>
      <c r="G5" s="390" t="s">
        <v>823</v>
      </c>
      <c r="H5" s="560" t="s">
        <v>1051</v>
      </c>
      <c r="I5" s="560" t="s">
        <v>1076</v>
      </c>
      <c r="J5" s="560" t="s">
        <v>1172</v>
      </c>
      <c r="K5" s="560" t="s">
        <v>1173</v>
      </c>
      <c r="L5" s="560" t="s">
        <v>1174</v>
      </c>
    </row>
    <row r="6" spans="1:12" ht="33.65" customHeight="1" x14ac:dyDescent="0.35">
      <c r="A6" s="382" t="s">
        <v>282</v>
      </c>
      <c r="B6" s="391">
        <v>0.06</v>
      </c>
      <c r="C6" s="391">
        <v>8.7999999999999995E-2</v>
      </c>
      <c r="D6" s="391">
        <v>0.23899999999999999</v>
      </c>
      <c r="E6" s="391">
        <v>0.38900000000000001</v>
      </c>
      <c r="F6" s="391">
        <v>0.622</v>
      </c>
      <c r="G6" s="391">
        <v>0.78200000000000003</v>
      </c>
      <c r="H6" s="559">
        <v>0.82</v>
      </c>
      <c r="I6" s="559">
        <v>0.89300000000000002</v>
      </c>
      <c r="J6" s="559">
        <v>0.92099999999999993</v>
      </c>
      <c r="K6" s="559">
        <v>0.92200000000000004</v>
      </c>
      <c r="L6" s="559">
        <v>0.93900000000000006</v>
      </c>
    </row>
    <row r="7" spans="1:12" ht="33.65" customHeight="1" x14ac:dyDescent="0.35">
      <c r="A7" s="382" t="s">
        <v>132</v>
      </c>
      <c r="B7" s="391">
        <v>0.92500000000000004</v>
      </c>
      <c r="C7" s="391">
        <v>0.88</v>
      </c>
      <c r="D7" s="391">
        <v>0.73699999999999999</v>
      </c>
      <c r="E7" s="391">
        <v>0.58499999999999996</v>
      </c>
      <c r="F7" s="391">
        <v>0.34699999999999998</v>
      </c>
      <c r="G7" s="391">
        <v>0.185</v>
      </c>
      <c r="H7" s="559">
        <v>0.14099999999999999</v>
      </c>
      <c r="I7" s="559">
        <v>7.5999999999999998E-2</v>
      </c>
      <c r="J7" s="559">
        <v>5.4000000000000006E-2</v>
      </c>
      <c r="K7" s="559">
        <v>5.7000000000000002E-2</v>
      </c>
      <c r="L7" s="559">
        <v>3.5000000000000003E-2</v>
      </c>
    </row>
    <row r="8" spans="1:12" ht="33.65" customHeight="1" x14ac:dyDescent="0.35">
      <c r="A8" s="382" t="s">
        <v>819</v>
      </c>
      <c r="B8" s="391">
        <v>1.0999999999999999E-2</v>
      </c>
      <c r="C8" s="391">
        <v>8.9999999999999993E-3</v>
      </c>
      <c r="D8" s="391">
        <v>1.2999999999999999E-2</v>
      </c>
      <c r="E8" s="391">
        <v>0.01</v>
      </c>
      <c r="F8" s="391">
        <v>1.0999999999999999E-2</v>
      </c>
      <c r="G8" s="391">
        <v>1.6E-2</v>
      </c>
      <c r="H8" s="559">
        <v>0.01</v>
      </c>
      <c r="I8" s="559">
        <v>8.9999999999999993E-3</v>
      </c>
      <c r="J8" s="559">
        <v>9.0000000000000011E-3</v>
      </c>
      <c r="K8" s="559">
        <v>6.0000000000000001E-3</v>
      </c>
      <c r="L8" s="559">
        <v>1.3000000000000001E-2</v>
      </c>
    </row>
    <row r="9" spans="1:12" ht="33.65" customHeight="1" x14ac:dyDescent="0.35">
      <c r="A9" s="382" t="s">
        <v>820</v>
      </c>
      <c r="B9" s="391">
        <v>5.0000000000000001E-3</v>
      </c>
      <c r="C9" s="391">
        <v>2.1999999999999999E-2</v>
      </c>
      <c r="D9" s="391">
        <v>1.2E-2</v>
      </c>
      <c r="E9" s="391">
        <v>1.6E-2</v>
      </c>
      <c r="F9" s="391">
        <v>0.02</v>
      </c>
      <c r="G9" s="391">
        <v>1.7000000000000001E-2</v>
      </c>
      <c r="H9" s="559">
        <v>2.8000000000000001E-2</v>
      </c>
      <c r="I9" s="559">
        <v>2.1999999999999999E-2</v>
      </c>
      <c r="J9" s="559">
        <v>1.6E-2</v>
      </c>
      <c r="K9" s="559">
        <v>1.4999999999999999E-2</v>
      </c>
      <c r="L9" s="559">
        <v>1.3000000000000001E-2</v>
      </c>
    </row>
    <row r="10" spans="1:12" ht="33.65" customHeight="1" x14ac:dyDescent="0.35">
      <c r="A10" s="382" t="s">
        <v>824</v>
      </c>
      <c r="B10" s="390" t="s">
        <v>444</v>
      </c>
      <c r="C10" s="390" t="s">
        <v>445</v>
      </c>
      <c r="D10" s="390" t="s">
        <v>644</v>
      </c>
      <c r="E10" s="390" t="s">
        <v>645</v>
      </c>
      <c r="F10" s="390" t="s">
        <v>780</v>
      </c>
      <c r="G10" s="390" t="s">
        <v>823</v>
      </c>
      <c r="H10" s="560" t="s">
        <v>1051</v>
      </c>
      <c r="I10" s="560" t="s">
        <v>1076</v>
      </c>
      <c r="J10" s="560" t="s">
        <v>1172</v>
      </c>
      <c r="K10" s="560" t="s">
        <v>1173</v>
      </c>
      <c r="L10" s="560" t="s">
        <v>1174</v>
      </c>
    </row>
    <row r="11" spans="1:12" ht="33.65" customHeight="1" x14ac:dyDescent="0.35">
      <c r="A11" s="382" t="s">
        <v>282</v>
      </c>
      <c r="B11" s="391">
        <v>9.2999999999999999E-2</v>
      </c>
      <c r="C11" s="391">
        <v>0.11899999999999999</v>
      </c>
      <c r="D11" s="391">
        <v>0.23499999999999999</v>
      </c>
      <c r="E11" s="391">
        <v>0.44</v>
      </c>
      <c r="F11" s="391">
        <v>0.621</v>
      </c>
      <c r="G11" s="391">
        <v>0.78900000000000003</v>
      </c>
      <c r="H11" s="559">
        <v>0.85099999999999998</v>
      </c>
      <c r="I11" s="559">
        <v>0.89</v>
      </c>
      <c r="J11" s="559">
        <v>0.92799999999999994</v>
      </c>
      <c r="K11" s="559">
        <v>0.92700000000000005</v>
      </c>
      <c r="L11" s="559">
        <v>0.92700000000000005</v>
      </c>
    </row>
    <row r="12" spans="1:12" ht="33.65" customHeight="1" x14ac:dyDescent="0.35">
      <c r="A12" s="382" t="s">
        <v>132</v>
      </c>
      <c r="B12" s="391">
        <v>0.88400000000000001</v>
      </c>
      <c r="C12" s="391">
        <v>0.84699999999999998</v>
      </c>
      <c r="D12" s="391">
        <v>0.73699999999999999</v>
      </c>
      <c r="E12" s="391">
        <v>0.52700000000000002</v>
      </c>
      <c r="F12" s="391">
        <v>0.34300000000000003</v>
      </c>
      <c r="G12" s="391">
        <v>0.16900000000000001</v>
      </c>
      <c r="H12" s="559">
        <v>0.109</v>
      </c>
      <c r="I12" s="559">
        <v>8.3000000000000004E-2</v>
      </c>
      <c r="J12" s="559">
        <v>4.4999999999999998E-2</v>
      </c>
      <c r="K12" s="559">
        <v>3.7999999999999999E-2</v>
      </c>
      <c r="L12" s="559">
        <v>4.2000000000000003E-2</v>
      </c>
    </row>
    <row r="13" spans="1:12" ht="33.65" customHeight="1" x14ac:dyDescent="0.35">
      <c r="A13" s="382" t="s">
        <v>819</v>
      </c>
      <c r="B13" s="391">
        <v>1.4E-2</v>
      </c>
      <c r="C13" s="391">
        <v>1.2E-2</v>
      </c>
      <c r="D13" s="391">
        <v>1.0999999999999999E-2</v>
      </c>
      <c r="E13" s="391">
        <v>0.02</v>
      </c>
      <c r="F13" s="391">
        <v>2.1999999999999999E-2</v>
      </c>
      <c r="G13" s="391">
        <v>2.5000000000000001E-2</v>
      </c>
      <c r="H13" s="559">
        <v>2.1000000000000001E-2</v>
      </c>
      <c r="I13" s="559">
        <v>1.4E-2</v>
      </c>
      <c r="J13" s="559">
        <v>0.01</v>
      </c>
      <c r="K13" s="559">
        <v>1.6E-2</v>
      </c>
      <c r="L13" s="559">
        <v>2.1000000000000001E-2</v>
      </c>
    </row>
    <row r="14" spans="1:12" ht="33.65" customHeight="1" x14ac:dyDescent="0.35">
      <c r="A14" s="382" t="s">
        <v>820</v>
      </c>
      <c r="B14" s="391">
        <v>0.01</v>
      </c>
      <c r="C14" s="391">
        <v>2.1999999999999999E-2</v>
      </c>
      <c r="D14" s="391">
        <v>1.7999999999999999E-2</v>
      </c>
      <c r="E14" s="391">
        <v>1.2999999999999999E-2</v>
      </c>
      <c r="F14" s="391">
        <v>1.4E-2</v>
      </c>
      <c r="G14" s="391">
        <v>1.7000000000000001E-2</v>
      </c>
      <c r="H14" s="559">
        <v>0.02</v>
      </c>
      <c r="I14" s="559">
        <v>1.2999999999999999E-2</v>
      </c>
      <c r="J14" s="559">
        <v>1.7000000000000001E-2</v>
      </c>
      <c r="K14" s="559">
        <v>1.9E-2</v>
      </c>
      <c r="L14" s="559">
        <v>0.01</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7"/>
  <sheetViews>
    <sheetView showGridLines="0" workbookViewId="0">
      <selection activeCell="X9" sqref="X9"/>
    </sheetView>
  </sheetViews>
  <sheetFormatPr defaultColWidth="8.7265625" defaultRowHeight="15.5" x14ac:dyDescent="0.35"/>
  <cols>
    <col min="1" max="1" width="42.453125" style="70" customWidth="1"/>
    <col min="2" max="2" width="8.81640625" style="70" customWidth="1"/>
    <col min="3" max="3" width="9.26953125" style="70" customWidth="1"/>
    <col min="4" max="4" width="9.1796875" style="70" customWidth="1"/>
    <col min="5" max="5" width="8.7265625" style="70"/>
    <col min="6" max="6" width="9.453125" style="70" customWidth="1"/>
    <col min="7" max="7" width="9.26953125" style="70" customWidth="1"/>
    <col min="8" max="8" width="8.81640625" style="70" customWidth="1"/>
    <col min="9" max="9" width="9.453125" style="70" customWidth="1"/>
    <col min="10" max="10" width="9.26953125" style="70" customWidth="1"/>
    <col min="11" max="11" width="9" style="112" customWidth="1"/>
    <col min="12" max="12" width="9.1796875" style="112" customWidth="1"/>
    <col min="13" max="13" width="9" style="112" customWidth="1"/>
    <col min="14" max="14" width="7.26953125" style="70" customWidth="1"/>
    <col min="15" max="16" width="8.7265625" style="70"/>
    <col min="17" max="17" width="10.7265625" style="70" customWidth="1"/>
    <col min="18" max="16384" width="8.7265625" style="70"/>
  </cols>
  <sheetData>
    <row r="1" spans="1:109" s="100" customFormat="1" ht="22.5" customHeight="1" thickBot="1" x14ac:dyDescent="0.4">
      <c r="A1" s="137" t="s">
        <v>1193</v>
      </c>
      <c r="B1" s="23"/>
      <c r="C1" s="23"/>
      <c r="D1" s="23"/>
      <c r="E1" s="23"/>
      <c r="F1" s="23"/>
      <c r="G1" s="23"/>
      <c r="H1" s="23"/>
    </row>
    <row r="2" spans="1:109" s="100" customFormat="1" ht="22.5" customHeight="1" thickTop="1" x14ac:dyDescent="0.3">
      <c r="A2" s="135" t="s">
        <v>502</v>
      </c>
      <c r="B2" s="23"/>
      <c r="C2" s="23"/>
      <c r="D2" s="23"/>
      <c r="E2" s="23"/>
      <c r="F2" s="23"/>
      <c r="G2" s="23"/>
      <c r="H2" s="23"/>
    </row>
    <row r="3" spans="1:109" s="100" customFormat="1" ht="21" customHeight="1" x14ac:dyDescent="0.3">
      <c r="A3" s="47" t="s">
        <v>1045</v>
      </c>
      <c r="B3" s="23"/>
      <c r="C3" s="23"/>
      <c r="D3" s="23"/>
      <c r="E3" s="23"/>
      <c r="F3" s="23"/>
      <c r="G3" s="23"/>
      <c r="H3" s="23"/>
      <c r="I3" s="23"/>
      <c r="J3" s="23"/>
      <c r="K3" s="23"/>
      <c r="L3" s="23"/>
      <c r="M3" s="23"/>
      <c r="N3" s="23"/>
    </row>
    <row r="4" spans="1:109" s="100" customFormat="1" ht="21" customHeight="1" x14ac:dyDescent="0.3">
      <c r="A4" s="47" t="s">
        <v>1208</v>
      </c>
      <c r="B4" s="23"/>
      <c r="C4" s="23"/>
      <c r="D4" s="23"/>
      <c r="E4" s="23"/>
      <c r="F4" s="23"/>
      <c r="G4" s="23"/>
      <c r="H4" s="23"/>
      <c r="I4" s="23"/>
      <c r="J4" s="23"/>
      <c r="K4" s="23"/>
      <c r="L4" s="23"/>
      <c r="M4" s="23"/>
      <c r="N4" s="23"/>
    </row>
    <row r="5" spans="1:109" s="134" customFormat="1" ht="22.5" customHeight="1" x14ac:dyDescent="0.35">
      <c r="A5" s="135" t="s">
        <v>142</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row>
    <row r="6" spans="1:109" s="100" customFormat="1" ht="21.65" customHeight="1" x14ac:dyDescent="0.3">
      <c r="A6" s="104" t="s">
        <v>97</v>
      </c>
    </row>
    <row r="7" spans="1:109" s="100" customFormat="1" ht="14" x14ac:dyDescent="0.3">
      <c r="A7" s="154" t="s">
        <v>325</v>
      </c>
      <c r="B7" s="170" t="s">
        <v>428</v>
      </c>
      <c r="C7" s="170" t="s">
        <v>429</v>
      </c>
      <c r="D7" s="170" t="s">
        <v>430</v>
      </c>
      <c r="E7" s="170" t="s">
        <v>431</v>
      </c>
      <c r="F7" s="170" t="s">
        <v>432</v>
      </c>
      <c r="G7" s="170" t="s">
        <v>433</v>
      </c>
      <c r="H7" s="170" t="s">
        <v>434</v>
      </c>
      <c r="I7" s="170" t="s">
        <v>435</v>
      </c>
      <c r="J7" s="170" t="s">
        <v>436</v>
      </c>
      <c r="K7" s="170" t="s">
        <v>443</v>
      </c>
      <c r="L7" s="170" t="s">
        <v>444</v>
      </c>
      <c r="M7" s="170" t="s">
        <v>445</v>
      </c>
      <c r="N7" s="170" t="s">
        <v>644</v>
      </c>
      <c r="O7" s="170" t="s">
        <v>645</v>
      </c>
      <c r="P7" s="170" t="s">
        <v>780</v>
      </c>
      <c r="Q7" s="170" t="s">
        <v>823</v>
      </c>
      <c r="R7" s="170" t="s">
        <v>1051</v>
      </c>
      <c r="S7" s="170" t="s">
        <v>1076</v>
      </c>
      <c r="T7" s="585" t="s">
        <v>1172</v>
      </c>
      <c r="U7" s="585" t="s">
        <v>1173</v>
      </c>
      <c r="V7" s="585" t="s">
        <v>1174</v>
      </c>
      <c r="W7" s="643" t="s">
        <v>1305</v>
      </c>
      <c r="X7" s="643" t="s">
        <v>1306</v>
      </c>
      <c r="Y7" s="643" t="s">
        <v>1307</v>
      </c>
    </row>
    <row r="8" spans="1:109" s="100" customFormat="1" ht="14" x14ac:dyDescent="0.3">
      <c r="A8" s="101" t="s">
        <v>179</v>
      </c>
      <c r="B8" s="99">
        <v>0</v>
      </c>
      <c r="C8" s="99">
        <v>7.9504808744951666E-3</v>
      </c>
      <c r="D8" s="99">
        <v>2.9777951996560716E-2</v>
      </c>
      <c r="E8" s="99">
        <v>6.3299829319313425E-2</v>
      </c>
      <c r="F8" s="99">
        <v>7.7062388432318163E-2</v>
      </c>
      <c r="G8" s="99">
        <v>4.8708472813474568E-2</v>
      </c>
      <c r="H8" s="99">
        <v>2.7997153216930141E-2</v>
      </c>
      <c r="I8" s="99">
        <v>1.8650252985596461E-2</v>
      </c>
      <c r="J8" s="99">
        <v>9.884960079737392E-3</v>
      </c>
      <c r="K8" s="99">
        <v>1.4824656649819962E-3</v>
      </c>
      <c r="L8" s="99">
        <v>6.6541029662583236E-3</v>
      </c>
      <c r="M8" s="99">
        <v>9.6860514384976525E-3</v>
      </c>
      <c r="N8" s="99">
        <v>2.4594899938997609E-2</v>
      </c>
      <c r="O8" s="99">
        <v>2.7641051037219099E-2</v>
      </c>
      <c r="P8" s="99">
        <v>5.2237949295210688E-2</v>
      </c>
      <c r="Q8" s="96">
        <v>8.5974051503833249E-2</v>
      </c>
      <c r="R8" s="99">
        <v>6.7634362005828591E-2</v>
      </c>
      <c r="S8" s="99">
        <v>5.9653061306072591E-2</v>
      </c>
      <c r="T8" s="99">
        <v>0.03</v>
      </c>
      <c r="U8" s="99">
        <v>3.0577517336992089E-2</v>
      </c>
      <c r="V8" s="99">
        <v>0.02</v>
      </c>
      <c r="W8" s="644">
        <v>0.02</v>
      </c>
      <c r="X8" s="644">
        <v>0.02</v>
      </c>
      <c r="Y8" s="644">
        <v>0.03</v>
      </c>
    </row>
    <row r="9" spans="1:109" s="100" customFormat="1" ht="14" x14ac:dyDescent="0.3"/>
    <row r="10" spans="1:109" s="100" customFormat="1" ht="14" x14ac:dyDescent="0.3"/>
    <row r="11" spans="1:109" s="100" customFormat="1" ht="14" x14ac:dyDescent="0.3"/>
    <row r="12" spans="1:109" s="100" customFormat="1" ht="14" x14ac:dyDescent="0.3"/>
    <row r="13" spans="1:109" s="100" customFormat="1" ht="14" x14ac:dyDescent="0.3"/>
    <row r="14" spans="1:109" s="100" customFormat="1" ht="14" x14ac:dyDescent="0.3"/>
    <row r="15" spans="1:109" s="100" customFormat="1" ht="14" x14ac:dyDescent="0.3"/>
    <row r="16" spans="1:109" s="100" customFormat="1" ht="14" x14ac:dyDescent="0.3"/>
    <row r="17" s="100" customFormat="1" ht="14" x14ac:dyDescent="0.3"/>
    <row r="18" s="100" customFormat="1" ht="14" x14ac:dyDescent="0.3"/>
    <row r="19" s="100" customFormat="1" ht="14" x14ac:dyDescent="0.3"/>
    <row r="20" s="100" customFormat="1" ht="14" x14ac:dyDescent="0.3"/>
    <row r="21" s="100" customFormat="1" ht="14" x14ac:dyDescent="0.3"/>
    <row r="22" s="100" customFormat="1" ht="14" x14ac:dyDescent="0.3"/>
    <row r="23" s="100" customFormat="1" ht="14" x14ac:dyDescent="0.3"/>
    <row r="24" s="100" customFormat="1" ht="14" x14ac:dyDescent="0.3"/>
    <row r="25" s="100" customFormat="1" ht="14" x14ac:dyDescent="0.3"/>
    <row r="26" s="100" customFormat="1" ht="14" x14ac:dyDescent="0.3"/>
    <row r="27" s="100" customFormat="1" ht="14" x14ac:dyDescent="0.3"/>
  </sheetData>
  <hyperlinks>
    <hyperlink ref="A6" location="Contents!A1" display="&lt;&lt; link back to contents &gt;&gt;"/>
  </hyperlinks>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J31" sqref="J31"/>
    </sheetView>
  </sheetViews>
  <sheetFormatPr defaultRowHeight="14.5" x14ac:dyDescent="0.35"/>
  <sheetData>
    <row r="1" spans="1:109" s="100" customFormat="1" ht="22.5" customHeight="1" thickBot="1" x14ac:dyDescent="0.4">
      <c r="A1" s="137" t="s">
        <v>1193</v>
      </c>
      <c r="B1" s="23"/>
      <c r="C1" s="23"/>
      <c r="D1" s="23"/>
      <c r="E1" s="23"/>
      <c r="F1" s="23"/>
      <c r="G1" s="23"/>
      <c r="H1" s="23"/>
    </row>
    <row r="2" spans="1:109" s="100" customFormat="1" ht="22.5" customHeight="1" thickTop="1" x14ac:dyDescent="0.3">
      <c r="A2" s="135" t="s">
        <v>457</v>
      </c>
      <c r="B2" s="23"/>
      <c r="C2" s="23"/>
      <c r="D2" s="23"/>
      <c r="E2" s="23"/>
      <c r="F2" s="23"/>
      <c r="G2" s="23"/>
      <c r="H2" s="23"/>
    </row>
    <row r="3" spans="1:109" s="100" customFormat="1" ht="21" customHeight="1" x14ac:dyDescent="0.3">
      <c r="A3" s="47" t="s">
        <v>1045</v>
      </c>
      <c r="B3" s="23"/>
      <c r="C3" s="23"/>
      <c r="D3" s="23"/>
      <c r="E3" s="23"/>
      <c r="F3" s="23"/>
      <c r="G3" s="23"/>
      <c r="H3" s="23"/>
      <c r="I3" s="23"/>
      <c r="J3" s="23"/>
      <c r="K3" s="23"/>
      <c r="L3" s="23"/>
      <c r="M3" s="23"/>
      <c r="N3" s="23"/>
    </row>
    <row r="4" spans="1:109" s="100" customFormat="1" ht="21" customHeight="1" x14ac:dyDescent="0.3">
      <c r="A4" s="47" t="s">
        <v>1208</v>
      </c>
      <c r="B4" s="23"/>
      <c r="C4" s="23"/>
      <c r="D4" s="23"/>
      <c r="E4" s="23"/>
      <c r="F4" s="23"/>
      <c r="G4" s="23"/>
      <c r="H4" s="23"/>
      <c r="I4" s="23"/>
      <c r="J4" s="23"/>
      <c r="K4" s="23"/>
      <c r="L4" s="23"/>
      <c r="M4" s="23"/>
      <c r="N4" s="23"/>
    </row>
    <row r="5" spans="1:109" s="134" customFormat="1" ht="22.5" customHeight="1" x14ac:dyDescent="0.35">
      <c r="A5" s="135" t="s">
        <v>142</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row>
    <row r="6" spans="1:109" s="100" customFormat="1" ht="21.65" customHeight="1" x14ac:dyDescent="0.3">
      <c r="A6" s="104" t="s">
        <v>97</v>
      </c>
    </row>
  </sheetData>
  <hyperlinks>
    <hyperlink ref="A6" location="Contents!A1" display="&lt;&lt; link back to contents &gt;&gt;"/>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8"/>
  <sheetViews>
    <sheetView showGridLines="0" workbookViewId="0">
      <selection activeCell="R8" sqref="R8:Y9"/>
    </sheetView>
  </sheetViews>
  <sheetFormatPr defaultColWidth="8.7265625" defaultRowHeight="14.5" x14ac:dyDescent="0.35"/>
  <cols>
    <col min="1" max="1" width="40" style="103" customWidth="1"/>
    <col min="2" max="14" width="9.26953125" style="158" customWidth="1"/>
    <col min="15" max="22" width="9.26953125" style="103" customWidth="1"/>
    <col min="23" max="16384" width="8.7265625" style="103"/>
  </cols>
  <sheetData>
    <row r="1" spans="1:109" s="100" customFormat="1" ht="21" customHeight="1" thickBot="1" x14ac:dyDescent="0.4">
      <c r="A1" s="137" t="s">
        <v>442</v>
      </c>
      <c r="B1" s="23"/>
      <c r="C1" s="23"/>
      <c r="D1" s="23"/>
      <c r="E1" s="23"/>
      <c r="F1" s="23"/>
      <c r="G1" s="23"/>
      <c r="H1" s="23"/>
      <c r="I1" s="23"/>
      <c r="J1" s="23"/>
      <c r="K1" s="23"/>
      <c r="L1" s="23"/>
      <c r="M1" s="23"/>
      <c r="N1" s="23"/>
    </row>
    <row r="2" spans="1:109" s="134" customFormat="1" ht="21" customHeight="1" thickTop="1" x14ac:dyDescent="0.35">
      <c r="A2" s="135" t="s">
        <v>502</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34" customFormat="1" ht="21"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1" customHeight="1" x14ac:dyDescent="0.3">
      <c r="A4" s="47" t="s">
        <v>1045</v>
      </c>
      <c r="B4" s="23"/>
      <c r="C4" s="23"/>
      <c r="D4" s="23"/>
      <c r="E4" s="23"/>
      <c r="F4" s="23"/>
      <c r="G4" s="23"/>
      <c r="H4" s="23"/>
      <c r="I4" s="23"/>
      <c r="J4" s="23"/>
      <c r="K4" s="23"/>
      <c r="L4" s="23"/>
      <c r="M4" s="23"/>
      <c r="N4" s="23"/>
    </row>
    <row r="5" spans="1:109" s="100" customFormat="1" ht="21" customHeight="1" x14ac:dyDescent="0.3">
      <c r="A5" s="47" t="s">
        <v>1205</v>
      </c>
      <c r="B5" s="23"/>
      <c r="C5" s="23"/>
      <c r="D5" s="23"/>
      <c r="E5" s="23"/>
      <c r="F5" s="23"/>
      <c r="G5" s="23"/>
      <c r="H5" s="23"/>
      <c r="I5" s="23"/>
      <c r="J5" s="23"/>
      <c r="K5" s="23"/>
      <c r="L5" s="23"/>
      <c r="M5" s="23"/>
      <c r="N5" s="23"/>
    </row>
    <row r="6" spans="1:109" s="100" customFormat="1" ht="21.65" customHeight="1" x14ac:dyDescent="0.3">
      <c r="A6" s="104" t="s">
        <v>97</v>
      </c>
    </row>
    <row r="7" spans="1:109" s="100" customFormat="1" ht="27" customHeight="1" x14ac:dyDescent="0.3">
      <c r="A7" s="154" t="s">
        <v>325</v>
      </c>
      <c r="B7" s="585" t="s">
        <v>428</v>
      </c>
      <c r="C7" s="585" t="s">
        <v>429</v>
      </c>
      <c r="D7" s="585" t="s">
        <v>430</v>
      </c>
      <c r="E7" s="585" t="s">
        <v>431</v>
      </c>
      <c r="F7" s="585" t="s">
        <v>432</v>
      </c>
      <c r="G7" s="585" t="s">
        <v>433</v>
      </c>
      <c r="H7" s="585" t="s">
        <v>434</v>
      </c>
      <c r="I7" s="585" t="s">
        <v>435</v>
      </c>
      <c r="J7" s="585" t="s">
        <v>436</v>
      </c>
      <c r="K7" s="585" t="s">
        <v>443</v>
      </c>
      <c r="L7" s="585" t="s">
        <v>444</v>
      </c>
      <c r="M7" s="585" t="s">
        <v>445</v>
      </c>
      <c r="N7" s="585" t="s">
        <v>644</v>
      </c>
      <c r="O7" s="585" t="s">
        <v>645</v>
      </c>
      <c r="P7" s="585" t="s">
        <v>780</v>
      </c>
      <c r="Q7" s="585" t="s">
        <v>823</v>
      </c>
      <c r="R7" s="599" t="s">
        <v>1051</v>
      </c>
      <c r="S7" s="599" t="s">
        <v>1076</v>
      </c>
      <c r="T7" s="599" t="s">
        <v>1172</v>
      </c>
      <c r="U7" s="599" t="s">
        <v>1173</v>
      </c>
      <c r="V7" s="599" t="s">
        <v>1174</v>
      </c>
      <c r="W7" s="643" t="s">
        <v>1305</v>
      </c>
      <c r="X7" s="643" t="s">
        <v>1306</v>
      </c>
      <c r="Y7" s="643" t="s">
        <v>1307</v>
      </c>
    </row>
    <row r="8" spans="1:109" s="100" customFormat="1" ht="27" customHeight="1" x14ac:dyDescent="0.3">
      <c r="A8" s="101" t="s">
        <v>169</v>
      </c>
      <c r="B8" s="95">
        <v>0.54419298097082847</v>
      </c>
      <c r="C8" s="95">
        <v>0.6093230602037788</v>
      </c>
      <c r="D8" s="95">
        <v>0.57316873378964139</v>
      </c>
      <c r="E8" s="95">
        <v>0.54473113780300375</v>
      </c>
      <c r="F8" s="95">
        <v>0.53072258577237619</v>
      </c>
      <c r="G8" s="95">
        <v>0.50550597378855344</v>
      </c>
      <c r="H8" s="95">
        <v>0.55468387203607994</v>
      </c>
      <c r="I8" s="95">
        <v>0.53</v>
      </c>
      <c r="J8" s="95">
        <v>0.54</v>
      </c>
      <c r="K8" s="95">
        <v>0.56653192842831457</v>
      </c>
      <c r="L8" s="95">
        <v>0.58147720129822367</v>
      </c>
      <c r="M8" s="95">
        <v>0.50362705666890895</v>
      </c>
      <c r="N8" s="95">
        <v>0.47328268678800822</v>
      </c>
      <c r="O8" s="95">
        <v>0.51471165421030596</v>
      </c>
      <c r="P8" s="95">
        <v>0.50225092105215108</v>
      </c>
      <c r="Q8" s="160">
        <v>0.55706766940863484</v>
      </c>
      <c r="R8" s="95">
        <v>0.51200581666929446</v>
      </c>
      <c r="S8" s="95">
        <v>0.52572188757202587</v>
      </c>
      <c r="T8" s="598">
        <v>0.52391819632673209</v>
      </c>
      <c r="U8" s="598">
        <v>0.55404596459936306</v>
      </c>
      <c r="V8" s="598">
        <v>0.5037728022278084</v>
      </c>
      <c r="W8" s="645">
        <v>0.47564226777723273</v>
      </c>
      <c r="X8" s="645">
        <v>0.42099999999999999</v>
      </c>
      <c r="Y8" s="645">
        <v>0.38871333878848652</v>
      </c>
    </row>
    <row r="9" spans="1:109" s="100" customFormat="1" ht="27" customHeight="1" x14ac:dyDescent="0.3">
      <c r="A9" s="101" t="s">
        <v>170</v>
      </c>
      <c r="B9" s="95">
        <v>0.19979048430684415</v>
      </c>
      <c r="C9" s="95">
        <v>0.17675844931252965</v>
      </c>
      <c r="D9" s="95">
        <v>0.18026311863574901</v>
      </c>
      <c r="E9" s="95">
        <v>0.10219765591030323</v>
      </c>
      <c r="F9" s="95">
        <v>0.1058688824913589</v>
      </c>
      <c r="G9" s="95">
        <v>0.13262619744754317</v>
      </c>
      <c r="H9" s="95">
        <v>0.10577364037520506</v>
      </c>
      <c r="I9" s="95">
        <v>0.12</v>
      </c>
      <c r="J9" s="95">
        <v>0.12</v>
      </c>
      <c r="K9" s="95">
        <v>0.10777203415808068</v>
      </c>
      <c r="L9" s="95">
        <v>0.10863971725245677</v>
      </c>
      <c r="M9" s="95">
        <v>0.12703006775326486</v>
      </c>
      <c r="N9" s="95">
        <v>6.4741524969591388E-2</v>
      </c>
      <c r="O9" s="95">
        <v>9.0244102168065735E-2</v>
      </c>
      <c r="P9" s="95">
        <v>7.7327101877386381E-2</v>
      </c>
      <c r="Q9" s="160">
        <v>9.4129781480192201E-2</v>
      </c>
      <c r="R9" s="95">
        <v>0.10224792541906759</v>
      </c>
      <c r="S9" s="95">
        <v>9.3091578310215278E-2</v>
      </c>
      <c r="T9" s="598">
        <v>5.8073349337097693E-2</v>
      </c>
      <c r="U9" s="598">
        <v>7.0176794944142487E-2</v>
      </c>
      <c r="V9" s="598">
        <v>7.9583619717759832E-2</v>
      </c>
      <c r="W9" s="645">
        <v>7.7963019971011419E-2</v>
      </c>
      <c r="X9" s="645">
        <v>6.2E-2</v>
      </c>
      <c r="Y9" s="645">
        <v>8.0704546280322836E-2</v>
      </c>
    </row>
    <row r="10" spans="1:109" s="100" customFormat="1" ht="14" x14ac:dyDescent="0.3">
      <c r="B10" s="23"/>
      <c r="C10" s="23"/>
      <c r="D10" s="23"/>
      <c r="E10" s="23"/>
      <c r="F10" s="23"/>
      <c r="G10" s="23"/>
      <c r="H10" s="23"/>
      <c r="I10" s="23"/>
      <c r="J10" s="23"/>
      <c r="K10" s="23"/>
      <c r="L10" s="23"/>
      <c r="M10" s="23"/>
      <c r="N10" s="23"/>
    </row>
    <row r="11" spans="1:109" s="100" customFormat="1" ht="14" x14ac:dyDescent="0.3">
      <c r="A11" s="102"/>
      <c r="B11" s="156"/>
      <c r="C11" s="156"/>
      <c r="D11" s="156"/>
      <c r="E11" s="156"/>
      <c r="F11" s="23"/>
      <c r="G11" s="23"/>
      <c r="H11" s="23"/>
      <c r="I11" s="23"/>
      <c r="J11" s="23"/>
      <c r="K11" s="23"/>
      <c r="L11" s="23"/>
      <c r="M11" s="23"/>
      <c r="N11" s="23"/>
    </row>
    <row r="12" spans="1:109" s="100" customFormat="1" ht="14" x14ac:dyDescent="0.3">
      <c r="A12" s="97"/>
      <c r="B12" s="157"/>
      <c r="C12" s="157"/>
      <c r="D12" s="157"/>
      <c r="E12" s="157"/>
      <c r="F12" s="23"/>
      <c r="G12" s="23"/>
      <c r="H12" s="23"/>
      <c r="I12" s="23"/>
      <c r="J12" s="23"/>
      <c r="K12" s="23"/>
      <c r="L12" s="23"/>
      <c r="M12" s="23"/>
      <c r="N12" s="23"/>
    </row>
    <row r="13" spans="1:109" s="100" customFormat="1" ht="14" x14ac:dyDescent="0.3">
      <c r="A13" s="97"/>
      <c r="B13" s="157"/>
      <c r="C13" s="157"/>
      <c r="D13" s="157"/>
      <c r="E13" s="157"/>
      <c r="F13" s="23"/>
      <c r="G13" s="23"/>
      <c r="H13" s="23"/>
      <c r="I13" s="23"/>
      <c r="J13" s="23"/>
      <c r="K13" s="23"/>
      <c r="L13" s="23"/>
      <c r="M13" s="23"/>
      <c r="N13" s="23"/>
    </row>
    <row r="14" spans="1:109" s="100" customFormat="1" ht="14" x14ac:dyDescent="0.3">
      <c r="A14" s="97"/>
      <c r="B14" s="157"/>
      <c r="C14" s="157"/>
      <c r="D14" s="157"/>
      <c r="E14" s="157"/>
      <c r="F14" s="23"/>
      <c r="G14" s="23"/>
      <c r="H14" s="23"/>
      <c r="I14" s="23"/>
      <c r="J14" s="23"/>
      <c r="K14" s="23"/>
      <c r="L14" s="23"/>
      <c r="M14" s="23"/>
      <c r="N14" s="23"/>
    </row>
    <row r="15" spans="1:109" s="100" customFormat="1" ht="14" x14ac:dyDescent="0.3">
      <c r="A15" s="97"/>
      <c r="B15" s="157"/>
      <c r="C15" s="157"/>
      <c r="D15" s="157"/>
      <c r="E15" s="157"/>
      <c r="F15" s="23"/>
      <c r="G15" s="23"/>
      <c r="H15" s="23"/>
      <c r="I15" s="23"/>
      <c r="J15" s="23"/>
      <c r="K15" s="23"/>
      <c r="L15" s="23"/>
      <c r="M15" s="23"/>
      <c r="N15" s="23"/>
    </row>
    <row r="16" spans="1:109" s="100" customFormat="1" ht="14" x14ac:dyDescent="0.3">
      <c r="A16" s="97"/>
      <c r="B16" s="157"/>
      <c r="C16" s="157"/>
      <c r="D16" s="157"/>
      <c r="E16" s="157"/>
      <c r="F16" s="23"/>
      <c r="G16" s="23"/>
      <c r="H16" s="23"/>
      <c r="I16" s="23"/>
      <c r="J16" s="23"/>
      <c r="K16" s="23"/>
      <c r="L16" s="23"/>
      <c r="M16" s="23"/>
      <c r="N16" s="23"/>
    </row>
    <row r="17" spans="1:14" s="100" customFormat="1" ht="14" x14ac:dyDescent="0.3">
      <c r="A17" s="97"/>
      <c r="B17" s="157"/>
      <c r="C17" s="157"/>
      <c r="D17" s="157"/>
      <c r="E17" s="157"/>
      <c r="F17" s="23"/>
      <c r="G17" s="23"/>
      <c r="H17" s="23"/>
      <c r="I17" s="23"/>
      <c r="J17" s="23"/>
      <c r="K17" s="23"/>
      <c r="L17" s="23"/>
      <c r="M17" s="23"/>
      <c r="N17" s="23"/>
    </row>
    <row r="18" spans="1:14" s="100" customFormat="1" ht="14" x14ac:dyDescent="0.3">
      <c r="A18" s="97"/>
      <c r="B18" s="157"/>
      <c r="C18" s="157"/>
      <c r="D18" s="157"/>
      <c r="E18" s="157"/>
      <c r="F18" s="23"/>
      <c r="G18" s="23"/>
      <c r="H18" s="23"/>
      <c r="I18" s="23"/>
      <c r="J18" s="23"/>
      <c r="K18" s="23"/>
      <c r="L18" s="23"/>
      <c r="M18" s="23"/>
      <c r="N18" s="23"/>
    </row>
    <row r="19" spans="1:14" s="100" customFormat="1" ht="14" x14ac:dyDescent="0.3">
      <c r="A19" s="97"/>
      <c r="B19" s="157"/>
      <c r="C19" s="157"/>
      <c r="D19" s="157"/>
      <c r="E19" s="157"/>
      <c r="F19" s="23"/>
      <c r="G19" s="23"/>
      <c r="H19" s="23"/>
      <c r="I19" s="23"/>
      <c r="J19" s="23"/>
      <c r="K19" s="23"/>
      <c r="L19" s="23"/>
      <c r="M19" s="23"/>
      <c r="N19" s="23"/>
    </row>
    <row r="20" spans="1:14" s="100" customFormat="1" ht="14" x14ac:dyDescent="0.3">
      <c r="A20" s="97"/>
      <c r="B20" s="157"/>
      <c r="C20" s="157"/>
      <c r="D20" s="157"/>
      <c r="E20" s="157"/>
      <c r="F20" s="23"/>
      <c r="G20" s="23"/>
      <c r="H20" s="23"/>
      <c r="I20" s="23"/>
      <c r="J20" s="23"/>
      <c r="K20" s="23"/>
      <c r="L20" s="23"/>
      <c r="M20" s="23"/>
      <c r="N20" s="23"/>
    </row>
    <row r="21" spans="1:14" s="100" customFormat="1" ht="14" x14ac:dyDescent="0.3">
      <c r="B21" s="23"/>
      <c r="C21" s="23"/>
      <c r="D21" s="23"/>
      <c r="E21" s="23"/>
      <c r="F21" s="23"/>
      <c r="G21" s="23"/>
      <c r="H21" s="23"/>
      <c r="I21" s="23"/>
      <c r="J21" s="23"/>
      <c r="K21" s="23"/>
      <c r="L21" s="23"/>
      <c r="M21" s="23"/>
      <c r="N21" s="23"/>
    </row>
    <row r="22" spans="1:14" s="100" customFormat="1" ht="14" x14ac:dyDescent="0.3">
      <c r="B22" s="23"/>
      <c r="C22" s="23"/>
      <c r="D22" s="23"/>
      <c r="E22" s="23"/>
      <c r="F22" s="23"/>
      <c r="G22" s="23"/>
      <c r="H22" s="23"/>
      <c r="I22" s="23"/>
      <c r="J22" s="23"/>
      <c r="K22" s="23"/>
      <c r="L22" s="23"/>
      <c r="M22" s="23"/>
      <c r="N22" s="23"/>
    </row>
    <row r="23" spans="1:14" s="100" customFormat="1" ht="14" x14ac:dyDescent="0.3">
      <c r="B23" s="23"/>
      <c r="C23" s="23"/>
      <c r="D23" s="23"/>
      <c r="E23" s="23"/>
      <c r="F23" s="23"/>
      <c r="G23" s="23"/>
      <c r="H23" s="23"/>
      <c r="I23" s="23"/>
      <c r="J23" s="23"/>
      <c r="K23" s="23"/>
      <c r="L23" s="23"/>
      <c r="M23" s="23"/>
      <c r="N23" s="23"/>
    </row>
    <row r="24" spans="1:14" s="100" customFormat="1" ht="14" x14ac:dyDescent="0.3">
      <c r="B24" s="23"/>
      <c r="C24" s="23"/>
      <c r="D24" s="23"/>
      <c r="E24" s="23"/>
      <c r="F24" s="23"/>
      <c r="G24" s="23"/>
      <c r="H24" s="23"/>
      <c r="I24" s="23"/>
      <c r="J24" s="23"/>
      <c r="K24" s="23"/>
      <c r="L24" s="23"/>
      <c r="M24" s="23"/>
      <c r="N24" s="23"/>
    </row>
    <row r="25" spans="1:14" s="100" customFormat="1" ht="14" x14ac:dyDescent="0.3">
      <c r="B25" s="23"/>
      <c r="C25" s="23"/>
      <c r="D25" s="23"/>
      <c r="E25" s="23"/>
      <c r="F25" s="23"/>
      <c r="G25" s="23"/>
      <c r="H25" s="23"/>
      <c r="I25" s="23"/>
      <c r="J25" s="23"/>
      <c r="K25" s="23"/>
      <c r="L25" s="23"/>
      <c r="M25" s="23"/>
      <c r="N25" s="23"/>
    </row>
    <row r="28" spans="1:14" s="100" customFormat="1" ht="14" x14ac:dyDescent="0.3">
      <c r="B28" s="23"/>
      <c r="C28" s="23"/>
      <c r="D28" s="23"/>
      <c r="E28" s="23"/>
      <c r="F28" s="23"/>
      <c r="G28" s="23"/>
      <c r="H28" s="23"/>
      <c r="I28" s="23"/>
      <c r="J28" s="23"/>
      <c r="K28" s="23"/>
      <c r="L28" s="23"/>
      <c r="M28" s="23"/>
      <c r="N28" s="23"/>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A3" sqref="A3"/>
    </sheetView>
  </sheetViews>
  <sheetFormatPr defaultRowHeight="14.5" x14ac:dyDescent="0.35"/>
  <sheetData>
    <row r="1" spans="1:109" s="100" customFormat="1" ht="22" customHeight="1" thickBot="1" x14ac:dyDescent="0.4">
      <c r="A1" s="137" t="s">
        <v>1046</v>
      </c>
    </row>
    <row r="2" spans="1:109" s="134" customFormat="1" ht="22" customHeight="1" thickTop="1" x14ac:dyDescent="0.35">
      <c r="A2" s="135" t="s">
        <v>1206</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34" customFormat="1" ht="22"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 customHeight="1" x14ac:dyDescent="0.3">
      <c r="A4" s="47" t="s">
        <v>1045</v>
      </c>
    </row>
    <row r="5" spans="1:109" s="100" customFormat="1" ht="21" customHeight="1" x14ac:dyDescent="0.3">
      <c r="A5" s="47" t="s">
        <v>1097</v>
      </c>
      <c r="B5" s="23"/>
      <c r="C5" s="23"/>
      <c r="D5" s="23"/>
      <c r="E5" s="23"/>
      <c r="F5" s="23"/>
      <c r="G5" s="23"/>
      <c r="H5" s="23"/>
      <c r="I5" s="23"/>
      <c r="J5" s="23"/>
      <c r="K5" s="23"/>
      <c r="L5" s="23"/>
      <c r="M5" s="23"/>
      <c r="N5" s="23"/>
    </row>
    <row r="6" spans="1:109" s="100" customFormat="1" ht="22" customHeight="1" x14ac:dyDescent="0.3">
      <c r="A6" s="104" t="s">
        <v>97</v>
      </c>
    </row>
  </sheetData>
  <hyperlinks>
    <hyperlink ref="A6" location="Contents!A1" display="&lt;&lt; link back to contents &gt;&gt;"/>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3"/>
  <sheetViews>
    <sheetView workbookViewId="0">
      <selection activeCell="B8" sqref="B8:H14"/>
    </sheetView>
  </sheetViews>
  <sheetFormatPr defaultColWidth="8.7265625" defaultRowHeight="15.5" x14ac:dyDescent="0.35"/>
  <cols>
    <col min="1" max="1" width="55.81640625" style="112" customWidth="1"/>
    <col min="2" max="16384" width="8.7265625" style="112"/>
  </cols>
  <sheetData>
    <row r="1" spans="1:92" s="100" customFormat="1" ht="22.5" customHeight="1" thickBot="1" x14ac:dyDescent="0.4">
      <c r="A1" s="137" t="s">
        <v>1193</v>
      </c>
    </row>
    <row r="2" spans="1:92" s="100" customFormat="1" ht="22.5" customHeight="1" thickTop="1" x14ac:dyDescent="0.3">
      <c r="A2" s="135" t="s">
        <v>502</v>
      </c>
    </row>
    <row r="3" spans="1:92" s="100" customFormat="1" ht="21" customHeight="1" x14ac:dyDescent="0.3">
      <c r="A3" s="47" t="s">
        <v>1045</v>
      </c>
    </row>
    <row r="4" spans="1:92" s="100" customFormat="1" ht="21" customHeight="1" x14ac:dyDescent="0.3">
      <c r="A4" s="47" t="s">
        <v>1194</v>
      </c>
    </row>
    <row r="5" spans="1:92" s="134" customFormat="1" ht="22.5" customHeight="1" x14ac:dyDescent="0.35">
      <c r="A5" s="135" t="s">
        <v>142</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row>
    <row r="6" spans="1:92" s="100" customFormat="1" ht="21.65" customHeight="1" x14ac:dyDescent="0.3">
      <c r="A6" s="104" t="s">
        <v>97</v>
      </c>
    </row>
    <row r="7" spans="1:92" s="100" customFormat="1" ht="14" x14ac:dyDescent="0.3">
      <c r="A7" s="154" t="s">
        <v>325</v>
      </c>
      <c r="B7" s="170" t="s">
        <v>1076</v>
      </c>
      <c r="C7" s="585" t="s">
        <v>1172</v>
      </c>
      <c r="D7" s="585" t="s">
        <v>1173</v>
      </c>
      <c r="E7" s="585" t="s">
        <v>1174</v>
      </c>
      <c r="F7" s="642" t="s">
        <v>1305</v>
      </c>
      <c r="G7" s="642" t="s">
        <v>1306</v>
      </c>
      <c r="H7" s="642" t="s">
        <v>1307</v>
      </c>
    </row>
    <row r="8" spans="1:92" s="100" customFormat="1" ht="14" x14ac:dyDescent="0.3">
      <c r="A8" s="207" t="s">
        <v>1195</v>
      </c>
      <c r="B8" s="609">
        <v>2.1881077513626328E-2</v>
      </c>
      <c r="C8" s="610">
        <v>7.8677352740810017E-2</v>
      </c>
      <c r="D8" s="610">
        <v>5.5182345337114663E-2</v>
      </c>
      <c r="E8" s="610">
        <v>5.3088926308705993E-2</v>
      </c>
      <c r="F8" s="641">
        <v>6.9401700714702017E-2</v>
      </c>
      <c r="G8" s="641">
        <v>8.410261817875099E-2</v>
      </c>
      <c r="H8" s="641">
        <v>5.1181698329673987E-2</v>
      </c>
    </row>
    <row r="9" spans="1:92" s="100" customFormat="1" ht="14" x14ac:dyDescent="0.3">
      <c r="A9" s="207" t="s">
        <v>1196</v>
      </c>
      <c r="B9" s="609">
        <v>0.16394545423695156</v>
      </c>
      <c r="C9" s="610">
        <v>0.19709438993479422</v>
      </c>
      <c r="D9" s="610">
        <v>0.1730112972811732</v>
      </c>
      <c r="E9" s="610">
        <v>0.20205513425015126</v>
      </c>
      <c r="F9" s="641">
        <v>0.14724327335386633</v>
      </c>
      <c r="G9" s="641">
        <v>0.10884349734319375</v>
      </c>
      <c r="H9" s="641">
        <v>0.13319847811230026</v>
      </c>
    </row>
    <row r="10" spans="1:92" s="100" customFormat="1" ht="14" x14ac:dyDescent="0.3">
      <c r="A10" s="207" t="s">
        <v>1197</v>
      </c>
      <c r="B10" s="609">
        <v>0.19602215003641721</v>
      </c>
      <c r="C10" s="610">
        <v>0.29492192000948564</v>
      </c>
      <c r="D10" s="610">
        <v>0.3346709433370782</v>
      </c>
      <c r="E10" s="610">
        <v>0.30911569838665387</v>
      </c>
      <c r="F10" s="641">
        <v>0.31024091200108439</v>
      </c>
      <c r="G10" s="641">
        <v>0.28007692518880956</v>
      </c>
      <c r="H10" s="641">
        <v>0.32738727669569245</v>
      </c>
    </row>
    <row r="11" spans="1:92" s="100" customFormat="1" ht="14" x14ac:dyDescent="0.3">
      <c r="A11" s="207" t="s">
        <v>1198</v>
      </c>
      <c r="B11" s="609">
        <v>1.3342362062141554E-2</v>
      </c>
      <c r="C11" s="610">
        <v>1.393324443880648E-2</v>
      </c>
      <c r="D11" s="610">
        <v>2.0631574575302222E-2</v>
      </c>
      <c r="E11" s="610">
        <v>3.7247470827063679E-2</v>
      </c>
      <c r="F11" s="641">
        <v>5.7712728389786236E-3</v>
      </c>
      <c r="G11" s="641">
        <v>1.3555042409055466E-2</v>
      </c>
      <c r="H11" s="641">
        <v>2.746720550240914E-2</v>
      </c>
    </row>
    <row r="12" spans="1:92" s="100" customFormat="1" ht="14" x14ac:dyDescent="0.3">
      <c r="A12" s="101" t="s">
        <v>1199</v>
      </c>
      <c r="B12" s="99">
        <v>6.4392939320494433E-2</v>
      </c>
      <c r="C12" s="99">
        <v>3.5782371745852762E-2</v>
      </c>
      <c r="D12" s="99">
        <v>3.1867854706064527E-2</v>
      </c>
      <c r="E12" s="99">
        <v>1.5618764510854217E-2</v>
      </c>
      <c r="F12" s="641">
        <v>1.2420483850307817E-2</v>
      </c>
      <c r="G12" s="641">
        <v>3.2248222304006161E-2</v>
      </c>
      <c r="H12" s="641">
        <v>3.0761140904097359E-2</v>
      </c>
    </row>
    <row r="13" spans="1:92" s="100" customFormat="1" ht="14" x14ac:dyDescent="0.3">
      <c r="A13" s="101" t="s">
        <v>1200</v>
      </c>
      <c r="B13" s="608">
        <v>9.502910256452864E-3</v>
      </c>
      <c r="C13" s="608">
        <v>6.9725464237777156E-3</v>
      </c>
      <c r="D13" s="608">
        <v>6.437356148608837E-3</v>
      </c>
      <c r="E13" s="608">
        <v>4.2448464100555217E-3</v>
      </c>
      <c r="F13" s="641">
        <v>3.1700188522968474E-3</v>
      </c>
      <c r="G13" s="641">
        <v>7.5349287938466271E-3</v>
      </c>
      <c r="H13" s="641">
        <v>1.3676213392792382E-2</v>
      </c>
    </row>
    <row r="14" spans="1:92" s="100" customFormat="1" ht="14" x14ac:dyDescent="0.3">
      <c r="A14" s="101" t="s">
        <v>1201</v>
      </c>
      <c r="B14" s="608">
        <v>3.1754654142474484E-2</v>
      </c>
      <c r="C14" s="608">
        <v>2.5360899653504871E-2</v>
      </c>
      <c r="D14" s="608">
        <v>1.2504533354468796E-2</v>
      </c>
      <c r="E14" s="608">
        <v>1.7706885827460273E-2</v>
      </c>
      <c r="F14" s="641">
        <v>8.3691326054085267E-3</v>
      </c>
      <c r="G14" s="641">
        <v>3.1062139621826138E-2</v>
      </c>
      <c r="H14" s="641">
        <v>2.2262197755008171E-2</v>
      </c>
    </row>
    <row r="15" spans="1:92" s="100" customFormat="1" ht="14" x14ac:dyDescent="0.3"/>
    <row r="16" spans="1:92" s="100" customFormat="1" ht="14" x14ac:dyDescent="0.3"/>
    <row r="17" spans="1:5" s="100" customFormat="1" ht="14" x14ac:dyDescent="0.3"/>
    <row r="18" spans="1:5" s="100" customFormat="1" ht="14" x14ac:dyDescent="0.3"/>
    <row r="19" spans="1:5" s="100" customFormat="1" ht="14" x14ac:dyDescent="0.3"/>
    <row r="20" spans="1:5" s="100" customFormat="1" ht="14" x14ac:dyDescent="0.3"/>
    <row r="21" spans="1:5" s="100" customFormat="1" ht="14" x14ac:dyDescent="0.3"/>
    <row r="22" spans="1:5" s="100" customFormat="1" ht="14" x14ac:dyDescent="0.3"/>
    <row r="23" spans="1:5" s="100" customFormat="1" ht="14" x14ac:dyDescent="0.3"/>
    <row r="24" spans="1:5" s="100" customFormat="1" ht="14" x14ac:dyDescent="0.3"/>
    <row r="25" spans="1:5" s="100" customFormat="1" ht="14" x14ac:dyDescent="0.3"/>
    <row r="26" spans="1:5" s="100" customFormat="1" ht="14" x14ac:dyDescent="0.3"/>
    <row r="27" spans="1:5" s="100" customFormat="1" ht="14" x14ac:dyDescent="0.3"/>
    <row r="28" spans="1:5" x14ac:dyDescent="0.35">
      <c r="A28" s="100"/>
      <c r="B28" s="100"/>
      <c r="C28" s="100"/>
      <c r="D28" s="100"/>
      <c r="E28" s="100"/>
    </row>
    <row r="29" spans="1:5" x14ac:dyDescent="0.35">
      <c r="A29" s="100"/>
      <c r="B29" s="100"/>
      <c r="C29" s="100"/>
      <c r="D29" s="100"/>
      <c r="E29" s="100"/>
    </row>
    <row r="30" spans="1:5" x14ac:dyDescent="0.35">
      <c r="A30" s="100"/>
      <c r="B30" s="100"/>
      <c r="C30" s="100"/>
      <c r="D30" s="100"/>
      <c r="E30" s="100"/>
    </row>
    <row r="31" spans="1:5" x14ac:dyDescent="0.35">
      <c r="A31" s="100"/>
      <c r="B31" s="100"/>
      <c r="C31" s="100"/>
      <c r="D31" s="100"/>
      <c r="E31" s="100"/>
    </row>
    <row r="32" spans="1:5" x14ac:dyDescent="0.35">
      <c r="A32" s="100"/>
      <c r="B32" s="100"/>
      <c r="C32" s="100"/>
      <c r="D32" s="100"/>
      <c r="E32" s="100"/>
    </row>
    <row r="33" spans="1:5" x14ac:dyDescent="0.35">
      <c r="A33" s="100"/>
      <c r="B33" s="100"/>
      <c r="C33" s="100"/>
      <c r="D33" s="100"/>
      <c r="E33" s="100"/>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4"/>
  <sheetViews>
    <sheetView workbookViewId="0">
      <selection activeCell="N5" sqref="N5"/>
    </sheetView>
  </sheetViews>
  <sheetFormatPr defaultColWidth="8.7265625" defaultRowHeight="15.5" x14ac:dyDescent="0.35"/>
  <cols>
    <col min="1" max="1" width="55.81640625" style="112" customWidth="1"/>
    <col min="2" max="16384" width="8.7265625" style="112"/>
  </cols>
  <sheetData>
    <row r="1" spans="1:92" s="100" customFormat="1" ht="22.5" customHeight="1" thickBot="1" x14ac:dyDescent="0.4">
      <c r="A1" s="137" t="s">
        <v>1193</v>
      </c>
    </row>
    <row r="2" spans="1:92" s="100" customFormat="1" ht="22.5" customHeight="1" thickTop="1" x14ac:dyDescent="0.3">
      <c r="A2" s="135" t="s">
        <v>1207</v>
      </c>
    </row>
    <row r="3" spans="1:92" s="100" customFormat="1" ht="21" customHeight="1" x14ac:dyDescent="0.3">
      <c r="A3" s="47" t="s">
        <v>1045</v>
      </c>
    </row>
    <row r="4" spans="1:92" s="100" customFormat="1" ht="21" customHeight="1" x14ac:dyDescent="0.3">
      <c r="A4" s="47" t="s">
        <v>1194</v>
      </c>
    </row>
    <row r="5" spans="1:92" s="134" customFormat="1" ht="22.5" customHeight="1" x14ac:dyDescent="0.35">
      <c r="A5" s="135" t="s">
        <v>142</v>
      </c>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row>
    <row r="6" spans="1:92" s="100" customFormat="1" ht="21.65" customHeight="1" x14ac:dyDescent="0.3">
      <c r="A6" s="104" t="s">
        <v>97</v>
      </c>
    </row>
    <row r="7" spans="1:92" s="100" customFormat="1" ht="14" x14ac:dyDescent="0.3">
      <c r="A7" s="154" t="s">
        <v>325</v>
      </c>
      <c r="B7" s="170" t="s">
        <v>1076</v>
      </c>
      <c r="C7" s="585" t="s">
        <v>1172</v>
      </c>
      <c r="D7" s="585" t="s">
        <v>1173</v>
      </c>
      <c r="E7" s="585" t="s">
        <v>1174</v>
      </c>
    </row>
    <row r="8" spans="1:92" s="100" customFormat="1" ht="14" x14ac:dyDescent="0.3">
      <c r="A8" s="207" t="s">
        <v>1202</v>
      </c>
      <c r="B8" s="609">
        <v>5.9653061306072591E-2</v>
      </c>
      <c r="C8" s="610">
        <v>0.03</v>
      </c>
      <c r="D8" s="610">
        <v>3.0577517336992089E-2</v>
      </c>
      <c r="E8" s="610">
        <v>0.02</v>
      </c>
    </row>
    <row r="9" spans="1:92" s="100" customFormat="1" ht="14" x14ac:dyDescent="0.3">
      <c r="A9" s="207" t="s">
        <v>1195</v>
      </c>
      <c r="B9" s="609">
        <v>2.089933952564299E-2</v>
      </c>
      <c r="C9" s="610">
        <v>8.1922793771826777E-2</v>
      </c>
      <c r="D9" s="610">
        <v>5.5188417624664282E-2</v>
      </c>
      <c r="E9" s="610">
        <v>5.2759475735280038E-2</v>
      </c>
    </row>
    <row r="10" spans="1:92" s="100" customFormat="1" ht="14" x14ac:dyDescent="0.3">
      <c r="A10" s="207" t="s">
        <v>1196</v>
      </c>
      <c r="B10" s="609">
        <v>0.16584724731747022</v>
      </c>
      <c r="C10" s="610">
        <v>0.1997971419070817</v>
      </c>
      <c r="D10" s="610">
        <v>0.17078927528801593</v>
      </c>
      <c r="E10" s="610">
        <v>0.20286412946127819</v>
      </c>
    </row>
    <row r="11" spans="1:92" s="100" customFormat="1" ht="14" x14ac:dyDescent="0.3">
      <c r="A11" s="207" t="s">
        <v>1197</v>
      </c>
      <c r="B11" s="609">
        <v>0.19709408736049128</v>
      </c>
      <c r="C11" s="610">
        <v>0.296040615566312</v>
      </c>
      <c r="D11" s="610">
        <v>0.3327810866521454</v>
      </c>
      <c r="E11" s="610">
        <v>0.30850535352898917</v>
      </c>
    </row>
    <row r="12" spans="1:92" s="100" customFormat="1" ht="14" x14ac:dyDescent="0.3">
      <c r="A12" s="207" t="s">
        <v>1198</v>
      </c>
      <c r="B12" s="609">
        <v>1.2490834694725634E-2</v>
      </c>
      <c r="C12" s="610">
        <v>1.3824972113149078E-2</v>
      </c>
      <c r="D12" s="610">
        <v>1.9638958389743198E-2</v>
      </c>
      <c r="E12" s="610">
        <v>3.8030683674969451E-2</v>
      </c>
    </row>
    <row r="13" spans="1:92" s="100" customFormat="1" ht="14" x14ac:dyDescent="0.3">
      <c r="A13" s="101" t="s">
        <v>1199</v>
      </c>
      <c r="B13" s="99">
        <v>4.5153725639828703E-2</v>
      </c>
      <c r="C13" s="99">
        <v>3.6084000400509797E-2</v>
      </c>
      <c r="D13" s="99">
        <v>3.2710256813413628E-2</v>
      </c>
      <c r="E13" s="99">
        <v>1.5311345171859017E-2</v>
      </c>
    </row>
    <row r="14" spans="1:92" s="100" customFormat="1" ht="14" x14ac:dyDescent="0.3">
      <c r="A14" s="101" t="s">
        <v>1200</v>
      </c>
      <c r="B14" s="608">
        <v>7.7700066104256626E-3</v>
      </c>
      <c r="C14" s="608">
        <v>6.9644318651456514E-3</v>
      </c>
      <c r="D14" s="608">
        <v>6.426162717087648E-3</v>
      </c>
      <c r="E14" s="608">
        <v>4.5023379263244064E-3</v>
      </c>
    </row>
    <row r="15" spans="1:92" s="100" customFormat="1" ht="14" x14ac:dyDescent="0.3">
      <c r="A15" s="101" t="s">
        <v>1201</v>
      </c>
      <c r="B15" s="608">
        <v>1.9518875866298687E-2</v>
      </c>
      <c r="C15" s="608">
        <v>2.5460708170388729E-2</v>
      </c>
      <c r="D15" s="608">
        <v>1.2098582160350662E-2</v>
      </c>
      <c r="E15" s="608">
        <v>1.7681323734323521E-2</v>
      </c>
    </row>
    <row r="16" spans="1:92" s="100" customFormat="1" ht="14" x14ac:dyDescent="0.3"/>
    <row r="17" spans="1:5" s="100" customFormat="1" ht="14" x14ac:dyDescent="0.3"/>
    <row r="18" spans="1:5" s="100" customFormat="1" ht="14" x14ac:dyDescent="0.3"/>
    <row r="19" spans="1:5" s="100" customFormat="1" ht="14" x14ac:dyDescent="0.3"/>
    <row r="20" spans="1:5" s="100" customFormat="1" ht="14" x14ac:dyDescent="0.3"/>
    <row r="21" spans="1:5" s="100" customFormat="1" ht="14" x14ac:dyDescent="0.3"/>
    <row r="22" spans="1:5" s="100" customFormat="1" ht="14" x14ac:dyDescent="0.3"/>
    <row r="23" spans="1:5" s="100" customFormat="1" ht="14" x14ac:dyDescent="0.3"/>
    <row r="24" spans="1:5" s="100" customFormat="1" ht="14" x14ac:dyDescent="0.3"/>
    <row r="25" spans="1:5" s="100" customFormat="1" ht="14" x14ac:dyDescent="0.3"/>
    <row r="26" spans="1:5" s="100" customFormat="1" ht="14" x14ac:dyDescent="0.3"/>
    <row r="27" spans="1:5" s="100" customFormat="1" ht="14" x14ac:dyDescent="0.3"/>
    <row r="28" spans="1:5" s="100" customFormat="1" ht="14" x14ac:dyDescent="0.3"/>
    <row r="29" spans="1:5" x14ac:dyDescent="0.35">
      <c r="A29" s="100"/>
      <c r="B29" s="100"/>
      <c r="C29" s="100"/>
      <c r="D29" s="100"/>
      <c r="E29" s="100"/>
    </row>
    <row r="30" spans="1:5" x14ac:dyDescent="0.35">
      <c r="A30" s="100"/>
      <c r="B30" s="100"/>
      <c r="C30" s="100"/>
      <c r="D30" s="100"/>
      <c r="E30" s="100"/>
    </row>
    <row r="31" spans="1:5" x14ac:dyDescent="0.35">
      <c r="A31" s="100"/>
      <c r="B31" s="100"/>
      <c r="C31" s="100"/>
      <c r="D31" s="100"/>
      <c r="E31" s="100"/>
    </row>
    <row r="32" spans="1:5" x14ac:dyDescent="0.35">
      <c r="A32" s="100"/>
      <c r="B32" s="100"/>
      <c r="C32" s="100"/>
      <c r="D32" s="100"/>
      <c r="E32" s="100"/>
    </row>
    <row r="33" spans="1:5" x14ac:dyDescent="0.35">
      <c r="A33" s="100"/>
      <c r="B33" s="100"/>
      <c r="C33" s="100"/>
      <c r="D33" s="100"/>
      <c r="E33" s="100"/>
    </row>
    <row r="34" spans="1:5" x14ac:dyDescent="0.35">
      <c r="A34" s="100"/>
      <c r="B34" s="100"/>
      <c r="C34" s="100"/>
      <c r="D34" s="100"/>
      <c r="E34" s="100"/>
    </row>
  </sheetData>
  <hyperlinks>
    <hyperlink ref="A6" location="Contents!A1" display="&lt;&lt; link back to contents &gt;&gt;"/>
  </hyperlinks>
  <pageMargins left="0.7" right="0.7" top="0.75" bottom="0.75" header="0.3" footer="0.3"/>
  <pageSetup paperSize="9" orientation="portrait"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sqref="A1:XFD1048576"/>
    </sheetView>
  </sheetViews>
  <sheetFormatPr defaultColWidth="8.7265625" defaultRowHeight="15.5" x14ac:dyDescent="0.35"/>
  <cols>
    <col min="1" max="16384" width="8.7265625" style="112"/>
  </cols>
  <sheetData>
    <row r="1" spans="1:26" s="100" customFormat="1" ht="36.65" customHeight="1" thickBot="1" x14ac:dyDescent="0.4">
      <c r="A1" s="255" t="s">
        <v>1318</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26" s="100" customFormat="1" ht="36.65" customHeight="1" thickTop="1" x14ac:dyDescent="0.35">
      <c r="A2" s="172" t="s">
        <v>1321</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26" ht="36.65" customHeight="1" x14ac:dyDescent="0.35">
      <c r="A3" s="112" t="s">
        <v>301</v>
      </c>
    </row>
    <row r="4" spans="1:26" ht="36.65" customHeight="1" x14ac:dyDescent="0.35">
      <c r="A4" s="112" t="s">
        <v>1322</v>
      </c>
    </row>
    <row r="5" spans="1:26" ht="36.65" customHeight="1" x14ac:dyDescent="0.35">
      <c r="A5" s="112" t="s">
        <v>1323</v>
      </c>
    </row>
    <row r="6" spans="1:26" ht="36.65" customHeight="1" x14ac:dyDescent="0.35">
      <c r="A6" s="112" t="s">
        <v>1350</v>
      </c>
    </row>
    <row r="7" spans="1:26" ht="36.65" customHeight="1" x14ac:dyDescent="0.35">
      <c r="A7" s="112" t="s">
        <v>1324</v>
      </c>
    </row>
    <row r="8" spans="1:26" ht="36.65" customHeight="1" x14ac:dyDescent="0.35">
      <c r="A8" s="112" t="s">
        <v>1325</v>
      </c>
    </row>
    <row r="9" spans="1:26" ht="36.65" customHeight="1" x14ac:dyDescent="0.35">
      <c r="A9" s="6" t="s">
        <v>97</v>
      </c>
    </row>
  </sheetData>
  <hyperlinks>
    <hyperlink ref="A9" location="Contents!A1" display="&lt;&lt; link back to contents &gt;&g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workbookViewId="0">
      <selection sqref="A1:XFD1048576"/>
    </sheetView>
  </sheetViews>
  <sheetFormatPr defaultColWidth="8.7265625" defaultRowHeight="15.5" x14ac:dyDescent="0.35"/>
  <cols>
    <col min="1" max="16384" width="8.7265625" style="112"/>
  </cols>
  <sheetData>
    <row r="1" spans="1:26" s="100" customFormat="1" ht="36.65" customHeight="1" thickBot="1" x14ac:dyDescent="0.4">
      <c r="A1" s="255" t="s">
        <v>1326</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26" s="100" customFormat="1" ht="36.65" customHeight="1" thickTop="1" x14ac:dyDescent="0.35">
      <c r="A2" s="172" t="s">
        <v>1329</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26" ht="36.65" customHeight="1" x14ac:dyDescent="0.35">
      <c r="A3" s="112" t="s">
        <v>301</v>
      </c>
    </row>
    <row r="4" spans="1:26" ht="36.65" customHeight="1" x14ac:dyDescent="0.35">
      <c r="A4" s="112" t="s">
        <v>1330</v>
      </c>
    </row>
    <row r="5" spans="1:26" ht="36.65" customHeight="1" x14ac:dyDescent="0.35">
      <c r="A5" s="112" t="s">
        <v>1331</v>
      </c>
    </row>
    <row r="6" spans="1:26" ht="36.65" customHeight="1" x14ac:dyDescent="0.35">
      <c r="A6" s="112" t="s">
        <v>1332</v>
      </c>
    </row>
    <row r="7" spans="1:26" ht="36.65" customHeight="1" x14ac:dyDescent="0.35">
      <c r="A7" s="112" t="s">
        <v>1333</v>
      </c>
    </row>
    <row r="8" spans="1:26" ht="36.65" customHeight="1" x14ac:dyDescent="0.35">
      <c r="A8" s="112" t="s">
        <v>1334</v>
      </c>
    </row>
    <row r="9" spans="1:26" ht="36.65" customHeight="1" x14ac:dyDescent="0.35">
      <c r="A9" s="112" t="s">
        <v>1335</v>
      </c>
    </row>
    <row r="10" spans="1:26" ht="36.65" customHeight="1" x14ac:dyDescent="0.35">
      <c r="A10" s="112" t="s">
        <v>1336</v>
      </c>
    </row>
    <row r="11" spans="1:26" ht="36.65" customHeight="1" x14ac:dyDescent="0.35">
      <c r="A11" s="112" t="s">
        <v>1337</v>
      </c>
    </row>
    <row r="12" spans="1:26" ht="36.65" customHeight="1" x14ac:dyDescent="0.35">
      <c r="A12" s="112" t="s">
        <v>1338</v>
      </c>
    </row>
    <row r="13" spans="1:26" ht="36.65" customHeight="1" x14ac:dyDescent="0.35">
      <c r="A13" s="112" t="s">
        <v>1339</v>
      </c>
    </row>
    <row r="14" spans="1:26" ht="36.65" customHeight="1" x14ac:dyDescent="0.35">
      <c r="A14" s="112" t="s">
        <v>1340</v>
      </c>
    </row>
    <row r="15" spans="1:26" ht="36.65" customHeight="1" x14ac:dyDescent="0.35">
      <c r="A15" s="6" t="s">
        <v>97</v>
      </c>
    </row>
  </sheetData>
  <hyperlinks>
    <hyperlink ref="A15" location="Contents!A1" display="&lt;&lt; link back to contents &gt;&gt;"/>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workbookViewId="0">
      <selection activeCell="B3" sqref="B3"/>
    </sheetView>
  </sheetViews>
  <sheetFormatPr defaultColWidth="8.7265625" defaultRowHeight="15.5" x14ac:dyDescent="0.35"/>
  <cols>
    <col min="1" max="16384" width="8.7265625" style="112"/>
  </cols>
  <sheetData>
    <row r="1" spans="1:26" s="100" customFormat="1" ht="36.65" customHeight="1" thickBot="1" x14ac:dyDescent="0.4">
      <c r="A1" s="255" t="s">
        <v>1351</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26" s="100" customFormat="1" ht="36.65" customHeight="1" thickTop="1" x14ac:dyDescent="0.35">
      <c r="A2" s="172" t="s">
        <v>1559</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26" ht="36.65" customHeight="1" x14ac:dyDescent="0.35">
      <c r="A3" s="112" t="s">
        <v>1352</v>
      </c>
    </row>
    <row r="4" spans="1:26" ht="36.65" customHeight="1" x14ac:dyDescent="0.35">
      <c r="A4" s="112" t="s">
        <v>1560</v>
      </c>
    </row>
    <row r="5" spans="1:26" ht="36.65" customHeight="1" x14ac:dyDescent="0.35">
      <c r="A5" s="112" t="s">
        <v>1561</v>
      </c>
    </row>
    <row r="6" spans="1:26" ht="36.65" customHeight="1" x14ac:dyDescent="0.35">
      <c r="A6" s="112" t="s">
        <v>1562</v>
      </c>
    </row>
    <row r="7" spans="1:26" ht="36.65" customHeight="1" x14ac:dyDescent="0.35">
      <c r="A7" s="112" t="s">
        <v>1563</v>
      </c>
    </row>
    <row r="8" spans="1:26" ht="36.65" customHeight="1" x14ac:dyDescent="0.35">
      <c r="A8" s="6" t="s">
        <v>97</v>
      </c>
    </row>
  </sheetData>
  <hyperlinks>
    <hyperlink ref="A8" location="Contents!A1" display="&lt;&lt; link back to contents &gt;&g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C7" sqref="C7"/>
    </sheetView>
  </sheetViews>
  <sheetFormatPr defaultColWidth="72.453125" defaultRowHeight="281.5" customHeight="1" x14ac:dyDescent="0.35"/>
  <cols>
    <col min="1" max="1" width="2.54296875" style="112" customWidth="1"/>
    <col min="2" max="2" width="86.453125" style="61" customWidth="1"/>
    <col min="3" max="3" width="87.1796875" style="61" customWidth="1"/>
    <col min="4" max="16384" width="72.453125" style="61"/>
  </cols>
  <sheetData>
    <row r="1" spans="1:4" s="112" customFormat="1" ht="15.65" customHeight="1" thickBot="1" x14ac:dyDescent="0.4"/>
    <row r="2" spans="1:4" s="70" customFormat="1" ht="186.65" customHeight="1" thickBot="1" x14ac:dyDescent="0.4">
      <c r="A2" s="112"/>
      <c r="B2" s="65" t="s">
        <v>161</v>
      </c>
      <c r="C2" s="65" t="s">
        <v>191</v>
      </c>
      <c r="D2" s="65" t="s">
        <v>309</v>
      </c>
    </row>
    <row r="3" spans="1:4" ht="186.65" customHeight="1" thickBot="1" x14ac:dyDescent="0.4">
      <c r="B3" s="65" t="s">
        <v>115</v>
      </c>
      <c r="C3" s="65" t="s">
        <v>113</v>
      </c>
      <c r="D3" s="65" t="s">
        <v>142</v>
      </c>
    </row>
    <row r="4" spans="1:4" ht="186.65" customHeight="1" thickBot="1" x14ac:dyDescent="0.4">
      <c r="B4" s="65" t="s">
        <v>115</v>
      </c>
      <c r="C4" s="65" t="s">
        <v>184</v>
      </c>
      <c r="D4" s="65" t="s">
        <v>875</v>
      </c>
    </row>
    <row r="5" spans="1:4" s="70" customFormat="1" ht="31" customHeight="1" x14ac:dyDescent="0.35">
      <c r="A5" s="112"/>
      <c r="B5" s="70" t="s">
        <v>1167</v>
      </c>
      <c r="C5" s="77"/>
      <c r="D5" s="77"/>
    </row>
    <row r="6" spans="1:4" s="70" customFormat="1" ht="24.65" customHeight="1" x14ac:dyDescent="0.35">
      <c r="A6" s="112"/>
      <c r="B6" s="70" t="s">
        <v>137</v>
      </c>
    </row>
  </sheetData>
  <hyperlinks>
    <hyperlink ref="B3" location="'ASHE - furlough'!A1" display="Source: NISRA, Annual Survey of Hours and Earnings"/>
    <hyperlink ref="B4" location="'ASHE - furlough'!A1" display="Source: NISRA, Annual Survey of Hours and Earnings"/>
    <hyperlink ref="C3" location="'reasons not open in Jul'!A1" display="Source: NISRA Tourism Statistics Branch"/>
    <hyperlink ref="C4" location="'COVID CSU survey'!A1" display="INSERT FROM CSU COVID IMPACT"/>
    <hyperlink ref="D3" location="'COVIDOP left house'!A1" display="Source: NISRA Coronavirus (COVID-19) Opinion Survey"/>
    <hyperlink ref="B2" r:id="rId1"/>
    <hyperlink ref="C2" r:id="rId2"/>
    <hyperlink ref="D2" location="'COVIDOP impact you'!A1" display="Source: NISRA Coronavirus (COVID-19) Opinion Survey"/>
    <hyperlink ref="D4" location="'Travellers SD safety journey'!A1" display="Source: ONS, International Passenger Survey"/>
  </hyperlinks>
  <pageMargins left="0.7" right="0.7" top="0.75" bottom="0.75" header="0.3" footer="0.3"/>
  <pageSetup paperSize="9" orientation="portrait" r:id="rId3"/>
  <drawing r:id="rId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showGridLines="0" topLeftCell="A112" workbookViewId="0">
      <selection activeCell="B123" sqref="B123:B134"/>
    </sheetView>
  </sheetViews>
  <sheetFormatPr defaultRowHeight="14.5" x14ac:dyDescent="0.35"/>
  <cols>
    <col min="1" max="1" width="22.453125" style="417" customWidth="1"/>
    <col min="2" max="7" width="23.453125" customWidth="1"/>
    <col min="8" max="9" width="29.1796875" customWidth="1"/>
  </cols>
  <sheetData>
    <row r="1" spans="1:9" s="359" customFormat="1" ht="36" customHeight="1" x14ac:dyDescent="0.4">
      <c r="A1" s="415" t="s">
        <v>951</v>
      </c>
    </row>
    <row r="2" spans="1:9" s="359" customFormat="1" ht="36" customHeight="1" x14ac:dyDescent="0.35">
      <c r="A2" s="416" t="s">
        <v>502</v>
      </c>
    </row>
    <row r="3" spans="1:9" ht="36" customHeight="1" x14ac:dyDescent="0.35">
      <c r="A3" s="416" t="s">
        <v>309</v>
      </c>
    </row>
    <row r="4" spans="1:9" ht="36" customHeight="1" x14ac:dyDescent="0.35">
      <c r="A4" s="416" t="s">
        <v>876</v>
      </c>
    </row>
    <row r="5" spans="1:9" ht="36" customHeight="1" x14ac:dyDescent="0.35">
      <c r="A5" s="416" t="s">
        <v>877</v>
      </c>
    </row>
    <row r="6" spans="1:9" ht="36" customHeight="1" x14ac:dyDescent="0.35">
      <c r="A6" s="416" t="s">
        <v>878</v>
      </c>
    </row>
    <row r="7" spans="1:9" ht="36" customHeight="1" x14ac:dyDescent="0.35">
      <c r="A7" s="416" t="s">
        <v>1128</v>
      </c>
    </row>
    <row r="8" spans="1:9" s="100" customFormat="1" ht="36" customHeight="1" x14ac:dyDescent="0.3">
      <c r="A8" s="201" t="s">
        <v>97</v>
      </c>
    </row>
    <row r="9" spans="1:9" ht="77.5" x14ac:dyDescent="0.35">
      <c r="A9" s="419" t="s">
        <v>879</v>
      </c>
      <c r="B9" s="420" t="s">
        <v>880</v>
      </c>
      <c r="C9" s="421" t="s">
        <v>881</v>
      </c>
      <c r="D9" s="420" t="s">
        <v>882</v>
      </c>
      <c r="E9" s="422" t="s">
        <v>1059</v>
      </c>
      <c r="F9" s="421" t="s">
        <v>883</v>
      </c>
      <c r="G9" s="422" t="s">
        <v>884</v>
      </c>
      <c r="H9" s="421" t="s">
        <v>885</v>
      </c>
      <c r="I9" s="421" t="s">
        <v>886</v>
      </c>
    </row>
    <row r="10" spans="1:9" ht="15.5" x14ac:dyDescent="0.35">
      <c r="A10" s="418">
        <v>40909</v>
      </c>
      <c r="B10" s="406">
        <v>0</v>
      </c>
      <c r="C10" s="407">
        <v>0</v>
      </c>
      <c r="D10" s="406">
        <v>0</v>
      </c>
      <c r="E10" s="408">
        <v>0</v>
      </c>
      <c r="F10" s="407">
        <v>0</v>
      </c>
      <c r="G10" s="408">
        <v>0</v>
      </c>
      <c r="H10" s="409">
        <f>B10+D10+F10</f>
        <v>0</v>
      </c>
      <c r="I10" s="409">
        <f>C10+E10+G10</f>
        <v>0</v>
      </c>
    </row>
    <row r="11" spans="1:9" ht="15.5" x14ac:dyDescent="0.35">
      <c r="A11" s="418">
        <v>40940</v>
      </c>
      <c r="B11" s="406">
        <v>0</v>
      </c>
      <c r="C11" s="407">
        <v>0</v>
      </c>
      <c r="D11" s="406">
        <v>0</v>
      </c>
      <c r="E11" s="408">
        <v>0</v>
      </c>
      <c r="F11" s="407">
        <v>0</v>
      </c>
      <c r="G11" s="408">
        <v>0</v>
      </c>
      <c r="H11" s="409">
        <f t="shared" ref="H11:I74" si="0">B11+D11+F11</f>
        <v>0</v>
      </c>
      <c r="I11" s="409">
        <f t="shared" si="0"/>
        <v>0</v>
      </c>
    </row>
    <row r="12" spans="1:9" ht="15.5" x14ac:dyDescent="0.35">
      <c r="A12" s="418">
        <v>40969</v>
      </c>
      <c r="B12" s="406">
        <v>0</v>
      </c>
      <c r="C12" s="407">
        <v>0</v>
      </c>
      <c r="D12" s="406">
        <v>0</v>
      </c>
      <c r="E12" s="408">
        <v>0</v>
      </c>
      <c r="F12" s="407">
        <v>0</v>
      </c>
      <c r="G12" s="408">
        <v>0</v>
      </c>
      <c r="H12" s="409">
        <f t="shared" si="0"/>
        <v>0</v>
      </c>
      <c r="I12" s="409">
        <f t="shared" si="0"/>
        <v>0</v>
      </c>
    </row>
    <row r="13" spans="1:9" ht="15.5" x14ac:dyDescent="0.35">
      <c r="A13" s="418">
        <v>41000</v>
      </c>
      <c r="B13" s="406">
        <v>3</v>
      </c>
      <c r="C13" s="407">
        <v>4023</v>
      </c>
      <c r="D13" s="406">
        <v>0</v>
      </c>
      <c r="E13" s="408">
        <v>0</v>
      </c>
      <c r="F13" s="407">
        <v>0</v>
      </c>
      <c r="G13" s="408">
        <v>0</v>
      </c>
      <c r="H13" s="409">
        <f t="shared" si="0"/>
        <v>3</v>
      </c>
      <c r="I13" s="409">
        <f t="shared" si="0"/>
        <v>4023</v>
      </c>
    </row>
    <row r="14" spans="1:9" ht="15.5" x14ac:dyDescent="0.35">
      <c r="A14" s="418">
        <v>41030</v>
      </c>
      <c r="B14" s="406">
        <v>7</v>
      </c>
      <c r="C14" s="407">
        <v>13793</v>
      </c>
      <c r="D14" s="406">
        <v>1</v>
      </c>
      <c r="E14" s="408">
        <v>500</v>
      </c>
      <c r="F14" s="407">
        <v>0</v>
      </c>
      <c r="G14" s="408">
        <v>0</v>
      </c>
      <c r="H14" s="409">
        <f t="shared" si="0"/>
        <v>8</v>
      </c>
      <c r="I14" s="409">
        <f t="shared" si="0"/>
        <v>14293</v>
      </c>
    </row>
    <row r="15" spans="1:9" ht="15.5" x14ac:dyDescent="0.35">
      <c r="A15" s="418">
        <v>41061</v>
      </c>
      <c r="B15" s="406">
        <v>8</v>
      </c>
      <c r="C15" s="407">
        <v>15698</v>
      </c>
      <c r="D15" s="406">
        <v>0</v>
      </c>
      <c r="E15" s="408">
        <v>0</v>
      </c>
      <c r="F15" s="407">
        <v>0</v>
      </c>
      <c r="G15" s="408">
        <v>0</v>
      </c>
      <c r="H15" s="409">
        <f t="shared" si="0"/>
        <v>8</v>
      </c>
      <c r="I15" s="409">
        <f t="shared" si="0"/>
        <v>15698</v>
      </c>
    </row>
    <row r="16" spans="1:9" ht="15.5" x14ac:dyDescent="0.35">
      <c r="A16" s="418">
        <v>41091</v>
      </c>
      <c r="B16" s="406">
        <v>9</v>
      </c>
      <c r="C16" s="407">
        <v>15035</v>
      </c>
      <c r="D16" s="406">
        <v>2</v>
      </c>
      <c r="E16" s="408">
        <f>793+800</f>
        <v>1593</v>
      </c>
      <c r="F16" s="407">
        <v>0</v>
      </c>
      <c r="G16" s="408">
        <v>0</v>
      </c>
      <c r="H16" s="409">
        <f t="shared" si="0"/>
        <v>11</v>
      </c>
      <c r="I16" s="409">
        <f t="shared" si="0"/>
        <v>16628</v>
      </c>
    </row>
    <row r="17" spans="1:9" ht="15.5" x14ac:dyDescent="0.35">
      <c r="A17" s="418">
        <v>41122</v>
      </c>
      <c r="B17" s="406">
        <v>11</v>
      </c>
      <c r="C17" s="407">
        <v>14821</v>
      </c>
      <c r="D17" s="406">
        <v>2</v>
      </c>
      <c r="E17" s="408">
        <v>670</v>
      </c>
      <c r="F17" s="407">
        <v>0</v>
      </c>
      <c r="G17" s="408">
        <v>0</v>
      </c>
      <c r="H17" s="409">
        <f t="shared" si="0"/>
        <v>13</v>
      </c>
      <c r="I17" s="409">
        <f t="shared" si="0"/>
        <v>15491</v>
      </c>
    </row>
    <row r="18" spans="1:9" ht="15.5" x14ac:dyDescent="0.35">
      <c r="A18" s="418">
        <v>41153</v>
      </c>
      <c r="B18" s="406">
        <v>7</v>
      </c>
      <c r="C18" s="407">
        <v>10346</v>
      </c>
      <c r="D18" s="406">
        <v>3</v>
      </c>
      <c r="E18" s="408">
        <f>650+536+800</f>
        <v>1986</v>
      </c>
      <c r="F18" s="407">
        <v>0</v>
      </c>
      <c r="G18" s="408">
        <v>0</v>
      </c>
      <c r="H18" s="409">
        <f t="shared" si="0"/>
        <v>10</v>
      </c>
      <c r="I18" s="409">
        <f t="shared" si="0"/>
        <v>12332</v>
      </c>
    </row>
    <row r="19" spans="1:9" ht="15.5" x14ac:dyDescent="0.35">
      <c r="A19" s="418">
        <v>41183</v>
      </c>
      <c r="B19" s="406">
        <v>0</v>
      </c>
      <c r="C19" s="407">
        <v>0</v>
      </c>
      <c r="D19" s="406">
        <v>0</v>
      </c>
      <c r="E19" s="408">
        <v>0</v>
      </c>
      <c r="F19" s="407">
        <v>0</v>
      </c>
      <c r="G19" s="408">
        <v>0</v>
      </c>
      <c r="H19" s="409">
        <f t="shared" si="0"/>
        <v>0</v>
      </c>
      <c r="I19" s="409">
        <f t="shared" si="0"/>
        <v>0</v>
      </c>
    </row>
    <row r="20" spans="1:9" ht="15.5" x14ac:dyDescent="0.35">
      <c r="A20" s="418">
        <v>41214</v>
      </c>
      <c r="B20" s="406">
        <v>0</v>
      </c>
      <c r="C20" s="407">
        <v>0</v>
      </c>
      <c r="D20" s="406">
        <v>0</v>
      </c>
      <c r="E20" s="408">
        <v>0</v>
      </c>
      <c r="F20" s="407">
        <v>0</v>
      </c>
      <c r="G20" s="408">
        <v>0</v>
      </c>
      <c r="H20" s="409">
        <f t="shared" si="0"/>
        <v>0</v>
      </c>
      <c r="I20" s="409">
        <f t="shared" si="0"/>
        <v>0</v>
      </c>
    </row>
    <row r="21" spans="1:9" ht="15.5" x14ac:dyDescent="0.35">
      <c r="A21" s="418">
        <v>41244</v>
      </c>
      <c r="B21" s="406">
        <v>0</v>
      </c>
      <c r="C21" s="407">
        <v>0</v>
      </c>
      <c r="D21" s="406">
        <v>0</v>
      </c>
      <c r="E21" s="408">
        <v>0</v>
      </c>
      <c r="F21" s="407">
        <v>0</v>
      </c>
      <c r="G21" s="408">
        <v>0</v>
      </c>
      <c r="H21" s="409">
        <f t="shared" si="0"/>
        <v>0</v>
      </c>
      <c r="I21" s="409">
        <f t="shared" si="0"/>
        <v>0</v>
      </c>
    </row>
    <row r="22" spans="1:9" ht="15.5" x14ac:dyDescent="0.35">
      <c r="A22" s="418">
        <v>41275</v>
      </c>
      <c r="B22" s="406">
        <v>0</v>
      </c>
      <c r="C22" s="407">
        <v>0</v>
      </c>
      <c r="D22" s="406">
        <v>0</v>
      </c>
      <c r="E22" s="408">
        <v>0</v>
      </c>
      <c r="F22" s="407">
        <v>0</v>
      </c>
      <c r="G22" s="408">
        <v>0</v>
      </c>
      <c r="H22" s="409">
        <f t="shared" si="0"/>
        <v>0</v>
      </c>
      <c r="I22" s="409">
        <f t="shared" si="0"/>
        <v>0</v>
      </c>
    </row>
    <row r="23" spans="1:9" ht="15.5" x14ac:dyDescent="0.35">
      <c r="A23" s="418">
        <v>41306</v>
      </c>
      <c r="B23" s="406">
        <v>0</v>
      </c>
      <c r="C23" s="407">
        <v>0</v>
      </c>
      <c r="D23" s="406">
        <v>0</v>
      </c>
      <c r="E23" s="408">
        <v>0</v>
      </c>
      <c r="F23" s="407">
        <v>0</v>
      </c>
      <c r="G23" s="408">
        <v>0</v>
      </c>
      <c r="H23" s="409">
        <f t="shared" si="0"/>
        <v>0</v>
      </c>
      <c r="I23" s="409">
        <f t="shared" si="0"/>
        <v>0</v>
      </c>
    </row>
    <row r="24" spans="1:9" ht="15.5" x14ac:dyDescent="0.35">
      <c r="A24" s="418">
        <v>41334</v>
      </c>
      <c r="B24" s="406">
        <v>0</v>
      </c>
      <c r="C24" s="407">
        <v>0</v>
      </c>
      <c r="D24" s="406">
        <v>0</v>
      </c>
      <c r="E24" s="408">
        <v>0</v>
      </c>
      <c r="F24" s="407">
        <v>0</v>
      </c>
      <c r="G24" s="408">
        <v>0</v>
      </c>
      <c r="H24" s="409">
        <f t="shared" si="0"/>
        <v>0</v>
      </c>
      <c r="I24" s="409">
        <f t="shared" si="0"/>
        <v>0</v>
      </c>
    </row>
    <row r="25" spans="1:9" ht="15.5" x14ac:dyDescent="0.35">
      <c r="A25" s="418">
        <v>41365</v>
      </c>
      <c r="B25" s="406">
        <v>1</v>
      </c>
      <c r="C25" s="407">
        <v>74</v>
      </c>
      <c r="D25" s="406">
        <v>1</v>
      </c>
      <c r="E25" s="408">
        <v>49</v>
      </c>
      <c r="F25" s="407">
        <v>0</v>
      </c>
      <c r="G25" s="408">
        <v>0</v>
      </c>
      <c r="H25" s="409">
        <f t="shared" si="0"/>
        <v>2</v>
      </c>
      <c r="I25" s="409">
        <f t="shared" si="0"/>
        <v>123</v>
      </c>
    </row>
    <row r="26" spans="1:9" ht="15.5" x14ac:dyDescent="0.35">
      <c r="A26" s="418">
        <v>41395</v>
      </c>
      <c r="B26" s="406">
        <v>15</v>
      </c>
      <c r="C26" s="407">
        <v>27775</v>
      </c>
      <c r="D26" s="406">
        <v>1</v>
      </c>
      <c r="E26" s="408">
        <v>500</v>
      </c>
      <c r="F26" s="407">
        <v>0</v>
      </c>
      <c r="G26" s="408">
        <v>0</v>
      </c>
      <c r="H26" s="409">
        <f t="shared" si="0"/>
        <v>16</v>
      </c>
      <c r="I26" s="409">
        <f t="shared" si="0"/>
        <v>28275</v>
      </c>
    </row>
    <row r="27" spans="1:9" ht="15.5" x14ac:dyDescent="0.35">
      <c r="A27" s="418">
        <v>41426</v>
      </c>
      <c r="B27" s="406">
        <v>5</v>
      </c>
      <c r="C27" s="407">
        <v>9171</v>
      </c>
      <c r="D27" s="406">
        <v>1</v>
      </c>
      <c r="E27" s="408">
        <v>800</v>
      </c>
      <c r="F27" s="407">
        <v>0</v>
      </c>
      <c r="G27" s="408">
        <v>0</v>
      </c>
      <c r="H27" s="409">
        <f t="shared" si="0"/>
        <v>6</v>
      </c>
      <c r="I27" s="409">
        <f t="shared" si="0"/>
        <v>9971</v>
      </c>
    </row>
    <row r="28" spans="1:9" ht="15.5" x14ac:dyDescent="0.35">
      <c r="A28" s="418">
        <v>41456</v>
      </c>
      <c r="B28" s="406">
        <v>13</v>
      </c>
      <c r="C28" s="407">
        <v>21031</v>
      </c>
      <c r="D28" s="406">
        <v>1</v>
      </c>
      <c r="E28" s="408">
        <v>200</v>
      </c>
      <c r="F28" s="407">
        <v>0</v>
      </c>
      <c r="G28" s="408">
        <v>0</v>
      </c>
      <c r="H28" s="409">
        <f t="shared" si="0"/>
        <v>14</v>
      </c>
      <c r="I28" s="409">
        <f t="shared" si="0"/>
        <v>21231</v>
      </c>
    </row>
    <row r="29" spans="1:9" ht="15.5" x14ac:dyDescent="0.35">
      <c r="A29" s="418">
        <v>41487</v>
      </c>
      <c r="B29" s="406">
        <v>14</v>
      </c>
      <c r="C29" s="407">
        <v>29302</v>
      </c>
      <c r="D29" s="406">
        <v>0</v>
      </c>
      <c r="E29" s="408">
        <v>0</v>
      </c>
      <c r="F29" s="407">
        <v>0</v>
      </c>
      <c r="G29" s="408">
        <v>0</v>
      </c>
      <c r="H29" s="409">
        <f t="shared" si="0"/>
        <v>14</v>
      </c>
      <c r="I29" s="409">
        <f t="shared" si="0"/>
        <v>29302</v>
      </c>
    </row>
    <row r="30" spans="1:9" ht="15.5" x14ac:dyDescent="0.35">
      <c r="A30" s="418">
        <v>41518</v>
      </c>
      <c r="B30" s="406">
        <v>6</v>
      </c>
      <c r="C30" s="407">
        <v>10069</v>
      </c>
      <c r="D30" s="406">
        <v>1</v>
      </c>
      <c r="E30" s="408">
        <v>208</v>
      </c>
      <c r="F30" s="407">
        <v>0</v>
      </c>
      <c r="G30" s="408">
        <v>0</v>
      </c>
      <c r="H30" s="409">
        <f t="shared" si="0"/>
        <v>7</v>
      </c>
      <c r="I30" s="409">
        <f t="shared" si="0"/>
        <v>10277</v>
      </c>
    </row>
    <row r="31" spans="1:9" ht="15.5" x14ac:dyDescent="0.35">
      <c r="A31" s="418">
        <v>41548</v>
      </c>
      <c r="B31" s="406">
        <v>3</v>
      </c>
      <c r="C31" s="407">
        <v>3660</v>
      </c>
      <c r="D31" s="406">
        <v>0</v>
      </c>
      <c r="E31" s="408">
        <v>0</v>
      </c>
      <c r="F31" s="407">
        <v>0</v>
      </c>
      <c r="G31" s="408">
        <v>0</v>
      </c>
      <c r="H31" s="409">
        <f t="shared" si="0"/>
        <v>3</v>
      </c>
      <c r="I31" s="409">
        <f t="shared" si="0"/>
        <v>3660</v>
      </c>
    </row>
    <row r="32" spans="1:9" ht="15.5" x14ac:dyDescent="0.35">
      <c r="A32" s="418">
        <v>41579</v>
      </c>
      <c r="B32" s="406">
        <v>0</v>
      </c>
      <c r="C32" s="407">
        <v>0</v>
      </c>
      <c r="D32" s="406">
        <v>0</v>
      </c>
      <c r="E32" s="408">
        <v>0</v>
      </c>
      <c r="F32" s="407">
        <v>0</v>
      </c>
      <c r="G32" s="408">
        <v>0</v>
      </c>
      <c r="H32" s="409">
        <f t="shared" si="0"/>
        <v>0</v>
      </c>
      <c r="I32" s="409">
        <f t="shared" si="0"/>
        <v>0</v>
      </c>
    </row>
    <row r="33" spans="1:9" ht="15.5" x14ac:dyDescent="0.35">
      <c r="A33" s="418">
        <v>41609</v>
      </c>
      <c r="B33" s="406">
        <v>0</v>
      </c>
      <c r="C33" s="407">
        <v>0</v>
      </c>
      <c r="D33" s="406">
        <v>0</v>
      </c>
      <c r="E33" s="408">
        <v>0</v>
      </c>
      <c r="F33" s="407">
        <v>0</v>
      </c>
      <c r="G33" s="408">
        <v>0</v>
      </c>
      <c r="H33" s="409">
        <f t="shared" si="0"/>
        <v>0</v>
      </c>
      <c r="I33" s="409">
        <f t="shared" si="0"/>
        <v>0</v>
      </c>
    </row>
    <row r="34" spans="1:9" ht="15.5" x14ac:dyDescent="0.35">
      <c r="A34" s="418">
        <v>41640</v>
      </c>
      <c r="B34" s="406">
        <v>0</v>
      </c>
      <c r="C34" s="407">
        <v>0</v>
      </c>
      <c r="D34" s="406">
        <v>0</v>
      </c>
      <c r="E34" s="408">
        <v>0</v>
      </c>
      <c r="F34" s="407">
        <v>0</v>
      </c>
      <c r="G34" s="408">
        <v>0</v>
      </c>
      <c r="H34" s="409">
        <f t="shared" si="0"/>
        <v>0</v>
      </c>
      <c r="I34" s="409">
        <f t="shared" si="0"/>
        <v>0</v>
      </c>
    </row>
    <row r="35" spans="1:9" ht="15.5" x14ac:dyDescent="0.35">
      <c r="A35" s="418">
        <v>41671</v>
      </c>
      <c r="B35" s="406">
        <v>0</v>
      </c>
      <c r="C35" s="407">
        <v>0</v>
      </c>
      <c r="D35" s="406">
        <v>0</v>
      </c>
      <c r="E35" s="408">
        <v>0</v>
      </c>
      <c r="F35" s="407">
        <v>0</v>
      </c>
      <c r="G35" s="408">
        <v>0</v>
      </c>
      <c r="H35" s="409">
        <f t="shared" si="0"/>
        <v>0</v>
      </c>
      <c r="I35" s="409">
        <f t="shared" si="0"/>
        <v>0</v>
      </c>
    </row>
    <row r="36" spans="1:9" ht="15.5" x14ac:dyDescent="0.35">
      <c r="A36" s="418">
        <v>41699</v>
      </c>
      <c r="B36" s="406">
        <v>1</v>
      </c>
      <c r="C36" s="407">
        <v>1050</v>
      </c>
      <c r="D36" s="406">
        <v>0</v>
      </c>
      <c r="E36" s="408">
        <v>0</v>
      </c>
      <c r="F36" s="407">
        <v>0</v>
      </c>
      <c r="G36" s="408">
        <v>0</v>
      </c>
      <c r="H36" s="409">
        <f t="shared" si="0"/>
        <v>1</v>
      </c>
      <c r="I36" s="409">
        <f t="shared" si="0"/>
        <v>1050</v>
      </c>
    </row>
    <row r="37" spans="1:9" ht="15.5" x14ac:dyDescent="0.35">
      <c r="A37" s="418">
        <v>41730</v>
      </c>
      <c r="B37" s="406">
        <v>0</v>
      </c>
      <c r="C37" s="407">
        <v>0</v>
      </c>
      <c r="D37" s="406">
        <v>1</v>
      </c>
      <c r="E37" s="408">
        <v>418</v>
      </c>
      <c r="F37" s="407">
        <v>0</v>
      </c>
      <c r="G37" s="408">
        <v>0</v>
      </c>
      <c r="H37" s="409">
        <f t="shared" si="0"/>
        <v>1</v>
      </c>
      <c r="I37" s="409">
        <f t="shared" si="0"/>
        <v>418</v>
      </c>
    </row>
    <row r="38" spans="1:9" ht="15.5" x14ac:dyDescent="0.35">
      <c r="A38" s="418">
        <v>41760</v>
      </c>
      <c r="B38" s="406">
        <v>13</v>
      </c>
      <c r="C38" s="407">
        <v>27532</v>
      </c>
      <c r="D38" s="406">
        <v>0</v>
      </c>
      <c r="E38" s="408">
        <v>0</v>
      </c>
      <c r="F38" s="407">
        <v>0</v>
      </c>
      <c r="G38" s="408">
        <v>0</v>
      </c>
      <c r="H38" s="409">
        <f t="shared" si="0"/>
        <v>13</v>
      </c>
      <c r="I38" s="409">
        <f t="shared" si="0"/>
        <v>27532</v>
      </c>
    </row>
    <row r="39" spans="1:9" ht="15.5" x14ac:dyDescent="0.35">
      <c r="A39" s="418">
        <v>41791</v>
      </c>
      <c r="B39" s="406">
        <v>8</v>
      </c>
      <c r="C39" s="407">
        <v>9812</v>
      </c>
      <c r="D39" s="406">
        <v>1</v>
      </c>
      <c r="E39" s="408">
        <v>1083</v>
      </c>
      <c r="F39" s="407">
        <v>0</v>
      </c>
      <c r="G39" s="408">
        <v>0</v>
      </c>
      <c r="H39" s="409">
        <f t="shared" si="0"/>
        <v>9</v>
      </c>
      <c r="I39" s="409">
        <f t="shared" si="0"/>
        <v>10895</v>
      </c>
    </row>
    <row r="40" spans="1:9" ht="15.5" x14ac:dyDescent="0.35">
      <c r="A40" s="418">
        <v>41821</v>
      </c>
      <c r="B40" s="406">
        <v>7</v>
      </c>
      <c r="C40" s="407">
        <v>18611</v>
      </c>
      <c r="D40" s="406">
        <v>0</v>
      </c>
      <c r="E40" s="408">
        <v>0</v>
      </c>
      <c r="F40" s="407">
        <v>1</v>
      </c>
      <c r="G40" s="408">
        <v>450</v>
      </c>
      <c r="H40" s="409">
        <f t="shared" si="0"/>
        <v>8</v>
      </c>
      <c r="I40" s="409">
        <f t="shared" si="0"/>
        <v>19061</v>
      </c>
    </row>
    <row r="41" spans="1:9" ht="15.5" x14ac:dyDescent="0.35">
      <c r="A41" s="418">
        <v>41852</v>
      </c>
      <c r="B41" s="406">
        <v>20</v>
      </c>
      <c r="C41" s="407">
        <v>34482</v>
      </c>
      <c r="D41" s="406">
        <v>2</v>
      </c>
      <c r="E41" s="408">
        <f>1467+704</f>
        <v>2171</v>
      </c>
      <c r="F41" s="407">
        <v>0</v>
      </c>
      <c r="G41" s="408">
        <v>0</v>
      </c>
      <c r="H41" s="409">
        <f t="shared" si="0"/>
        <v>22</v>
      </c>
      <c r="I41" s="409">
        <f t="shared" si="0"/>
        <v>36653</v>
      </c>
    </row>
    <row r="42" spans="1:9" ht="15.5" x14ac:dyDescent="0.35">
      <c r="A42" s="418">
        <v>41883</v>
      </c>
      <c r="B42" s="406">
        <v>11</v>
      </c>
      <c r="C42" s="407">
        <v>18422</v>
      </c>
      <c r="D42" s="406">
        <v>1</v>
      </c>
      <c r="E42" s="408">
        <v>372</v>
      </c>
      <c r="F42" s="407">
        <v>0</v>
      </c>
      <c r="G42" s="408">
        <v>0</v>
      </c>
      <c r="H42" s="409">
        <f t="shared" si="0"/>
        <v>12</v>
      </c>
      <c r="I42" s="409">
        <f t="shared" si="0"/>
        <v>18794</v>
      </c>
    </row>
    <row r="43" spans="1:9" ht="15.5" x14ac:dyDescent="0.35">
      <c r="A43" s="418">
        <v>41913</v>
      </c>
      <c r="B43" s="406">
        <v>2</v>
      </c>
      <c r="C43" s="407">
        <v>4660</v>
      </c>
      <c r="D43" s="406">
        <v>0</v>
      </c>
      <c r="E43" s="408">
        <v>0</v>
      </c>
      <c r="F43" s="407">
        <v>0</v>
      </c>
      <c r="G43" s="408">
        <v>0</v>
      </c>
      <c r="H43" s="409">
        <f t="shared" si="0"/>
        <v>2</v>
      </c>
      <c r="I43" s="409">
        <f t="shared" si="0"/>
        <v>4660</v>
      </c>
    </row>
    <row r="44" spans="1:9" ht="15.5" x14ac:dyDescent="0.35">
      <c r="A44" s="418">
        <v>41944</v>
      </c>
      <c r="B44" s="406">
        <v>0</v>
      </c>
      <c r="C44" s="407">
        <v>0</v>
      </c>
      <c r="D44" s="406">
        <v>0</v>
      </c>
      <c r="E44" s="408">
        <v>0</v>
      </c>
      <c r="F44" s="407">
        <v>0</v>
      </c>
      <c r="G44" s="408">
        <v>0</v>
      </c>
      <c r="H44" s="409">
        <f t="shared" si="0"/>
        <v>0</v>
      </c>
      <c r="I44" s="409">
        <f t="shared" si="0"/>
        <v>0</v>
      </c>
    </row>
    <row r="45" spans="1:9" ht="15.5" x14ac:dyDescent="0.35">
      <c r="A45" s="418">
        <v>41974</v>
      </c>
      <c r="B45" s="406">
        <v>1</v>
      </c>
      <c r="C45" s="407">
        <v>1090</v>
      </c>
      <c r="D45" s="406">
        <v>0</v>
      </c>
      <c r="E45" s="408">
        <v>0</v>
      </c>
      <c r="F45" s="407">
        <v>0</v>
      </c>
      <c r="G45" s="408">
        <v>0</v>
      </c>
      <c r="H45" s="409">
        <f t="shared" si="0"/>
        <v>1</v>
      </c>
      <c r="I45" s="409">
        <f t="shared" si="0"/>
        <v>1090</v>
      </c>
    </row>
    <row r="46" spans="1:9" ht="15.5" x14ac:dyDescent="0.35">
      <c r="A46" s="418">
        <v>42005</v>
      </c>
      <c r="B46" s="406">
        <v>0</v>
      </c>
      <c r="C46" s="407">
        <v>0</v>
      </c>
      <c r="D46" s="406">
        <v>0</v>
      </c>
      <c r="E46" s="408">
        <v>0</v>
      </c>
      <c r="F46" s="407">
        <v>0</v>
      </c>
      <c r="G46" s="408">
        <v>0</v>
      </c>
      <c r="H46" s="409">
        <f t="shared" si="0"/>
        <v>0</v>
      </c>
      <c r="I46" s="409">
        <f t="shared" si="0"/>
        <v>0</v>
      </c>
    </row>
    <row r="47" spans="1:9" ht="15.5" x14ac:dyDescent="0.35">
      <c r="A47" s="418">
        <v>42036</v>
      </c>
      <c r="B47" s="406">
        <v>0</v>
      </c>
      <c r="C47" s="407">
        <v>0</v>
      </c>
      <c r="D47" s="406">
        <v>0</v>
      </c>
      <c r="E47" s="408">
        <v>0</v>
      </c>
      <c r="F47" s="407">
        <v>0</v>
      </c>
      <c r="G47" s="408">
        <v>0</v>
      </c>
      <c r="H47" s="409">
        <f t="shared" si="0"/>
        <v>0</v>
      </c>
      <c r="I47" s="409">
        <f t="shared" si="0"/>
        <v>0</v>
      </c>
    </row>
    <row r="48" spans="1:9" ht="15.5" x14ac:dyDescent="0.35">
      <c r="A48" s="418">
        <v>42064</v>
      </c>
      <c r="B48" s="406">
        <v>1</v>
      </c>
      <c r="C48" s="407">
        <v>775</v>
      </c>
      <c r="D48" s="406">
        <v>0</v>
      </c>
      <c r="E48" s="408">
        <v>0</v>
      </c>
      <c r="F48" s="407">
        <v>0</v>
      </c>
      <c r="G48" s="408">
        <v>0</v>
      </c>
      <c r="H48" s="409">
        <f t="shared" si="0"/>
        <v>1</v>
      </c>
      <c r="I48" s="409">
        <f t="shared" si="0"/>
        <v>775</v>
      </c>
    </row>
    <row r="49" spans="1:9" ht="15.5" x14ac:dyDescent="0.35">
      <c r="A49" s="418">
        <v>42095</v>
      </c>
      <c r="B49" s="406">
        <v>0</v>
      </c>
      <c r="C49" s="407">
        <v>0</v>
      </c>
      <c r="D49" s="406">
        <v>0</v>
      </c>
      <c r="E49" s="408">
        <v>0</v>
      </c>
      <c r="F49" s="407">
        <v>0</v>
      </c>
      <c r="G49" s="408">
        <v>0</v>
      </c>
      <c r="H49" s="409">
        <f t="shared" si="0"/>
        <v>0</v>
      </c>
      <c r="I49" s="409">
        <f t="shared" si="0"/>
        <v>0</v>
      </c>
    </row>
    <row r="50" spans="1:9" ht="15.5" x14ac:dyDescent="0.35">
      <c r="A50" s="418">
        <v>42125</v>
      </c>
      <c r="B50" s="406">
        <v>12</v>
      </c>
      <c r="C50" s="407">
        <v>17571</v>
      </c>
      <c r="D50" s="406">
        <v>1</v>
      </c>
      <c r="E50" s="408">
        <v>130</v>
      </c>
      <c r="F50" s="407">
        <v>0</v>
      </c>
      <c r="G50" s="408">
        <v>0</v>
      </c>
      <c r="H50" s="409">
        <f t="shared" si="0"/>
        <v>13</v>
      </c>
      <c r="I50" s="409">
        <f t="shared" si="0"/>
        <v>17701</v>
      </c>
    </row>
    <row r="51" spans="1:9" ht="15.5" x14ac:dyDescent="0.35">
      <c r="A51" s="418">
        <v>42156</v>
      </c>
      <c r="B51" s="406">
        <v>6</v>
      </c>
      <c r="C51" s="407">
        <v>9741</v>
      </c>
      <c r="D51" s="406">
        <v>1</v>
      </c>
      <c r="E51" s="408">
        <v>1083</v>
      </c>
      <c r="F51" s="407">
        <v>1</v>
      </c>
      <c r="G51" s="408">
        <v>72</v>
      </c>
      <c r="H51" s="409">
        <f t="shared" si="0"/>
        <v>8</v>
      </c>
      <c r="I51" s="409">
        <f t="shared" si="0"/>
        <v>10896</v>
      </c>
    </row>
    <row r="52" spans="1:9" ht="15.5" x14ac:dyDescent="0.35">
      <c r="A52" s="418">
        <v>42186</v>
      </c>
      <c r="B52" s="406">
        <v>13</v>
      </c>
      <c r="C52" s="407">
        <v>34667</v>
      </c>
      <c r="D52" s="406">
        <v>1</v>
      </c>
      <c r="E52" s="408">
        <v>1305</v>
      </c>
      <c r="F52" s="407">
        <v>2</v>
      </c>
      <c r="G52" s="408">
        <v>1140</v>
      </c>
      <c r="H52" s="409">
        <f t="shared" si="0"/>
        <v>16</v>
      </c>
      <c r="I52" s="409">
        <f t="shared" si="0"/>
        <v>37112</v>
      </c>
    </row>
    <row r="53" spans="1:9" ht="15.5" x14ac:dyDescent="0.35">
      <c r="A53" s="418">
        <v>42217</v>
      </c>
      <c r="B53" s="406">
        <v>16</v>
      </c>
      <c r="C53" s="407">
        <v>34604</v>
      </c>
      <c r="D53" s="410">
        <v>2</v>
      </c>
      <c r="E53" s="412">
        <v>1905</v>
      </c>
      <c r="F53" s="407">
        <v>0</v>
      </c>
      <c r="G53" s="408">
        <v>0</v>
      </c>
      <c r="H53" s="409">
        <f t="shared" si="0"/>
        <v>18</v>
      </c>
      <c r="I53" s="409">
        <f t="shared" si="0"/>
        <v>36509</v>
      </c>
    </row>
    <row r="54" spans="1:9" ht="15.5" x14ac:dyDescent="0.35">
      <c r="A54" s="418">
        <v>42248</v>
      </c>
      <c r="B54" s="406">
        <v>5</v>
      </c>
      <c r="C54" s="407">
        <v>10894</v>
      </c>
      <c r="D54" s="410">
        <v>1</v>
      </c>
      <c r="E54" s="412">
        <v>950</v>
      </c>
      <c r="F54" s="407">
        <v>0</v>
      </c>
      <c r="G54" s="408">
        <v>0</v>
      </c>
      <c r="H54" s="409">
        <f t="shared" si="0"/>
        <v>6</v>
      </c>
      <c r="I54" s="409">
        <f t="shared" si="0"/>
        <v>11844</v>
      </c>
    </row>
    <row r="55" spans="1:9" ht="15.5" x14ac:dyDescent="0.35">
      <c r="A55" s="418">
        <v>42278</v>
      </c>
      <c r="B55" s="410">
        <v>4</v>
      </c>
      <c r="C55" s="407">
        <v>6940</v>
      </c>
      <c r="D55" s="406">
        <v>0</v>
      </c>
      <c r="E55" s="408">
        <v>0</v>
      </c>
      <c r="F55" s="407">
        <v>0</v>
      </c>
      <c r="G55" s="408">
        <v>0</v>
      </c>
      <c r="H55" s="409">
        <f t="shared" si="0"/>
        <v>4</v>
      </c>
      <c r="I55" s="409">
        <f t="shared" si="0"/>
        <v>6940</v>
      </c>
    </row>
    <row r="56" spans="1:9" ht="15.5" x14ac:dyDescent="0.35">
      <c r="A56" s="418">
        <v>42309</v>
      </c>
      <c r="B56" s="406">
        <v>1</v>
      </c>
      <c r="C56" s="407">
        <v>1200</v>
      </c>
      <c r="D56" s="406">
        <v>0</v>
      </c>
      <c r="E56" s="408">
        <v>0</v>
      </c>
      <c r="F56" s="407">
        <v>0</v>
      </c>
      <c r="G56" s="408">
        <v>0</v>
      </c>
      <c r="H56" s="409">
        <f t="shared" si="0"/>
        <v>1</v>
      </c>
      <c r="I56" s="409">
        <f t="shared" si="0"/>
        <v>1200</v>
      </c>
    </row>
    <row r="57" spans="1:9" ht="15.5" x14ac:dyDescent="0.35">
      <c r="A57" s="418">
        <v>42339</v>
      </c>
      <c r="B57" s="406">
        <v>0</v>
      </c>
      <c r="C57" s="407">
        <v>0</v>
      </c>
      <c r="D57" s="406">
        <v>0</v>
      </c>
      <c r="E57" s="408">
        <v>0</v>
      </c>
      <c r="F57" s="407">
        <v>0</v>
      </c>
      <c r="G57" s="408">
        <v>0</v>
      </c>
      <c r="H57" s="409">
        <f t="shared" si="0"/>
        <v>0</v>
      </c>
      <c r="I57" s="409">
        <f t="shared" si="0"/>
        <v>0</v>
      </c>
    </row>
    <row r="58" spans="1:9" ht="15.5" x14ac:dyDescent="0.35">
      <c r="A58" s="418">
        <v>42370</v>
      </c>
      <c r="B58" s="406">
        <v>0</v>
      </c>
      <c r="C58" s="407">
        <v>0</v>
      </c>
      <c r="D58" s="406">
        <v>0</v>
      </c>
      <c r="E58" s="408">
        <v>0</v>
      </c>
      <c r="F58" s="407">
        <v>0</v>
      </c>
      <c r="G58" s="408">
        <v>0</v>
      </c>
      <c r="H58" s="409">
        <f t="shared" si="0"/>
        <v>0</v>
      </c>
      <c r="I58" s="409">
        <f t="shared" si="0"/>
        <v>0</v>
      </c>
    </row>
    <row r="59" spans="1:9" ht="15.5" x14ac:dyDescent="0.35">
      <c r="A59" s="418">
        <v>42401</v>
      </c>
      <c r="B59" s="406">
        <v>0</v>
      </c>
      <c r="C59" s="407">
        <v>0</v>
      </c>
      <c r="D59" s="406">
        <v>0</v>
      </c>
      <c r="E59" s="408">
        <v>0</v>
      </c>
      <c r="F59" s="407">
        <v>0</v>
      </c>
      <c r="G59" s="408">
        <v>0</v>
      </c>
      <c r="H59" s="409">
        <f t="shared" si="0"/>
        <v>0</v>
      </c>
      <c r="I59" s="409">
        <f t="shared" si="0"/>
        <v>0</v>
      </c>
    </row>
    <row r="60" spans="1:9" ht="15.5" x14ac:dyDescent="0.35">
      <c r="A60" s="418">
        <v>42430</v>
      </c>
      <c r="B60" s="406">
        <v>2</v>
      </c>
      <c r="C60" s="407">
        <v>2150</v>
      </c>
      <c r="D60" s="406">
        <v>0</v>
      </c>
      <c r="E60" s="408">
        <v>0</v>
      </c>
      <c r="F60" s="407">
        <v>0</v>
      </c>
      <c r="G60" s="408">
        <v>0</v>
      </c>
      <c r="H60" s="409">
        <f t="shared" si="0"/>
        <v>2</v>
      </c>
      <c r="I60" s="409">
        <f t="shared" si="0"/>
        <v>2150</v>
      </c>
    </row>
    <row r="61" spans="1:9" ht="15.5" x14ac:dyDescent="0.35">
      <c r="A61" s="418">
        <v>42461</v>
      </c>
      <c r="B61" s="406">
        <v>0</v>
      </c>
      <c r="C61" s="407">
        <v>0</v>
      </c>
      <c r="D61" s="406">
        <v>0</v>
      </c>
      <c r="E61" s="408">
        <v>0</v>
      </c>
      <c r="F61" s="407">
        <v>0</v>
      </c>
      <c r="G61" s="408">
        <v>0</v>
      </c>
      <c r="H61" s="409">
        <f t="shared" si="0"/>
        <v>0</v>
      </c>
      <c r="I61" s="409">
        <f t="shared" si="0"/>
        <v>0</v>
      </c>
    </row>
    <row r="62" spans="1:9" ht="15.5" x14ac:dyDescent="0.35">
      <c r="A62" s="418">
        <v>42491</v>
      </c>
      <c r="B62" s="406">
        <v>11</v>
      </c>
      <c r="C62" s="407">
        <v>23016</v>
      </c>
      <c r="D62" s="406">
        <v>0</v>
      </c>
      <c r="E62" s="408">
        <v>0</v>
      </c>
      <c r="F62" s="407">
        <v>2</v>
      </c>
      <c r="G62" s="408">
        <v>176</v>
      </c>
      <c r="H62" s="409">
        <f t="shared" si="0"/>
        <v>13</v>
      </c>
      <c r="I62" s="409">
        <f t="shared" si="0"/>
        <v>23192</v>
      </c>
    </row>
    <row r="63" spans="1:9" ht="15.5" x14ac:dyDescent="0.35">
      <c r="A63" s="418">
        <v>42522</v>
      </c>
      <c r="B63" s="406">
        <v>15</v>
      </c>
      <c r="C63" s="407">
        <v>32184</v>
      </c>
      <c r="D63" s="406">
        <v>0</v>
      </c>
      <c r="E63" s="408">
        <v>0</v>
      </c>
      <c r="F63" s="407">
        <v>2</v>
      </c>
      <c r="G63" s="408">
        <v>343</v>
      </c>
      <c r="H63" s="409">
        <f t="shared" si="0"/>
        <v>17</v>
      </c>
      <c r="I63" s="409">
        <f t="shared" si="0"/>
        <v>32527</v>
      </c>
    </row>
    <row r="64" spans="1:9" ht="15.5" x14ac:dyDescent="0.35">
      <c r="A64" s="418">
        <v>42552</v>
      </c>
      <c r="B64" s="406">
        <v>12</v>
      </c>
      <c r="C64" s="407">
        <v>24801</v>
      </c>
      <c r="D64" s="406">
        <v>2</v>
      </c>
      <c r="E64" s="408">
        <v>1318</v>
      </c>
      <c r="F64" s="407">
        <v>2</v>
      </c>
      <c r="G64" s="408">
        <v>1233</v>
      </c>
      <c r="H64" s="409">
        <f t="shared" si="0"/>
        <v>16</v>
      </c>
      <c r="I64" s="409">
        <f t="shared" si="0"/>
        <v>27352</v>
      </c>
    </row>
    <row r="65" spans="1:9" ht="15.5" x14ac:dyDescent="0.35">
      <c r="A65" s="418">
        <v>42583</v>
      </c>
      <c r="B65" s="406">
        <v>29</v>
      </c>
      <c r="C65" s="407">
        <v>48504</v>
      </c>
      <c r="D65" s="406">
        <v>3</v>
      </c>
      <c r="E65" s="408">
        <v>3970</v>
      </c>
      <c r="F65" s="407">
        <v>1</v>
      </c>
      <c r="G65" s="408">
        <v>475</v>
      </c>
      <c r="H65" s="409">
        <f t="shared" si="0"/>
        <v>33</v>
      </c>
      <c r="I65" s="409">
        <f t="shared" si="0"/>
        <v>52949</v>
      </c>
    </row>
    <row r="66" spans="1:9" ht="15.5" x14ac:dyDescent="0.35">
      <c r="A66" s="418">
        <v>42614</v>
      </c>
      <c r="B66" s="406">
        <v>11</v>
      </c>
      <c r="C66" s="407">
        <v>12147</v>
      </c>
      <c r="D66" s="406">
        <v>0</v>
      </c>
      <c r="E66" s="408">
        <v>0</v>
      </c>
      <c r="F66" s="407">
        <v>0</v>
      </c>
      <c r="G66" s="408">
        <v>0</v>
      </c>
      <c r="H66" s="409">
        <f t="shared" si="0"/>
        <v>11</v>
      </c>
      <c r="I66" s="409">
        <f t="shared" si="0"/>
        <v>12147</v>
      </c>
    </row>
    <row r="67" spans="1:9" ht="15.5" x14ac:dyDescent="0.35">
      <c r="A67" s="418">
        <v>42644</v>
      </c>
      <c r="B67" s="406">
        <v>0</v>
      </c>
      <c r="C67" s="407">
        <v>0</v>
      </c>
      <c r="D67" s="406">
        <v>0</v>
      </c>
      <c r="E67" s="408">
        <v>0</v>
      </c>
      <c r="F67" s="407">
        <v>0</v>
      </c>
      <c r="G67" s="408">
        <v>0</v>
      </c>
      <c r="H67" s="409">
        <f t="shared" si="0"/>
        <v>0</v>
      </c>
      <c r="I67" s="409">
        <f t="shared" si="0"/>
        <v>0</v>
      </c>
    </row>
    <row r="68" spans="1:9" ht="15.5" x14ac:dyDescent="0.35">
      <c r="A68" s="418">
        <v>42675</v>
      </c>
      <c r="B68" s="406">
        <v>0</v>
      </c>
      <c r="C68" s="407">
        <v>0</v>
      </c>
      <c r="D68" s="406">
        <v>0</v>
      </c>
      <c r="E68" s="408">
        <v>0</v>
      </c>
      <c r="F68" s="407">
        <v>0</v>
      </c>
      <c r="G68" s="408">
        <v>0</v>
      </c>
      <c r="H68" s="409">
        <f t="shared" si="0"/>
        <v>0</v>
      </c>
      <c r="I68" s="409">
        <f t="shared" si="0"/>
        <v>0</v>
      </c>
    </row>
    <row r="69" spans="1:9" ht="15.5" x14ac:dyDescent="0.35">
      <c r="A69" s="418">
        <v>42705</v>
      </c>
      <c r="B69" s="406">
        <v>1</v>
      </c>
      <c r="C69" s="407">
        <v>1200</v>
      </c>
      <c r="D69" s="406">
        <v>0</v>
      </c>
      <c r="E69" s="408">
        <v>0</v>
      </c>
      <c r="F69" s="407">
        <v>0</v>
      </c>
      <c r="G69" s="408">
        <v>0</v>
      </c>
      <c r="H69" s="409">
        <f t="shared" si="0"/>
        <v>1</v>
      </c>
      <c r="I69" s="409">
        <f t="shared" si="0"/>
        <v>1200</v>
      </c>
    </row>
    <row r="70" spans="1:9" ht="15.5" x14ac:dyDescent="0.35">
      <c r="A70" s="418">
        <v>42736</v>
      </c>
      <c r="B70" s="406">
        <v>0</v>
      </c>
      <c r="C70" s="407">
        <v>0</v>
      </c>
      <c r="D70" s="406">
        <v>0</v>
      </c>
      <c r="E70" s="408">
        <v>0</v>
      </c>
      <c r="F70" s="407">
        <v>0</v>
      </c>
      <c r="G70" s="408">
        <v>0</v>
      </c>
      <c r="H70" s="409">
        <f t="shared" si="0"/>
        <v>0</v>
      </c>
      <c r="I70" s="409">
        <f t="shared" si="0"/>
        <v>0</v>
      </c>
    </row>
    <row r="71" spans="1:9" ht="15.5" x14ac:dyDescent="0.35">
      <c r="A71" s="418">
        <v>42767</v>
      </c>
      <c r="B71" s="406">
        <v>0</v>
      </c>
      <c r="C71" s="407">
        <v>0</v>
      </c>
      <c r="D71" s="406">
        <v>0</v>
      </c>
      <c r="E71" s="408">
        <v>0</v>
      </c>
      <c r="F71" s="407">
        <v>0</v>
      </c>
      <c r="G71" s="408">
        <v>0</v>
      </c>
      <c r="H71" s="409">
        <f t="shared" si="0"/>
        <v>0</v>
      </c>
      <c r="I71" s="409">
        <f t="shared" si="0"/>
        <v>0</v>
      </c>
    </row>
    <row r="72" spans="1:9" ht="15.5" x14ac:dyDescent="0.35">
      <c r="A72" s="418">
        <v>42795</v>
      </c>
      <c r="B72" s="406">
        <v>0</v>
      </c>
      <c r="C72" s="407">
        <v>0</v>
      </c>
      <c r="D72" s="406">
        <v>0</v>
      </c>
      <c r="E72" s="408">
        <v>0</v>
      </c>
      <c r="F72" s="407">
        <v>0</v>
      </c>
      <c r="G72" s="408">
        <v>0</v>
      </c>
      <c r="H72" s="409">
        <f t="shared" si="0"/>
        <v>0</v>
      </c>
      <c r="I72" s="409">
        <f t="shared" si="0"/>
        <v>0</v>
      </c>
    </row>
    <row r="73" spans="1:9" ht="15.5" x14ac:dyDescent="0.35">
      <c r="A73" s="418">
        <v>42826</v>
      </c>
      <c r="B73" s="406">
        <v>3</v>
      </c>
      <c r="C73" s="407">
        <v>2671</v>
      </c>
      <c r="D73" s="406">
        <v>0</v>
      </c>
      <c r="E73" s="408">
        <v>0</v>
      </c>
      <c r="F73" s="407">
        <v>0</v>
      </c>
      <c r="G73" s="408">
        <v>0</v>
      </c>
      <c r="H73" s="409">
        <f t="shared" si="0"/>
        <v>3</v>
      </c>
      <c r="I73" s="409">
        <f t="shared" si="0"/>
        <v>2671</v>
      </c>
    </row>
    <row r="74" spans="1:9" ht="15.5" x14ac:dyDescent="0.35">
      <c r="A74" s="418">
        <v>42856</v>
      </c>
      <c r="B74" s="406">
        <v>15</v>
      </c>
      <c r="C74" s="407">
        <v>29718</v>
      </c>
      <c r="D74" s="406">
        <v>2</v>
      </c>
      <c r="E74" s="408">
        <v>232</v>
      </c>
      <c r="F74" s="407">
        <v>0</v>
      </c>
      <c r="G74" s="408">
        <v>0</v>
      </c>
      <c r="H74" s="409">
        <f t="shared" si="0"/>
        <v>17</v>
      </c>
      <c r="I74" s="409">
        <f t="shared" si="0"/>
        <v>29950</v>
      </c>
    </row>
    <row r="75" spans="1:9" ht="15.5" x14ac:dyDescent="0.35">
      <c r="A75" s="418">
        <v>42887</v>
      </c>
      <c r="B75" s="406">
        <v>23</v>
      </c>
      <c r="C75" s="407">
        <v>30644</v>
      </c>
      <c r="D75" s="406">
        <v>1</v>
      </c>
      <c r="E75" s="408">
        <v>700</v>
      </c>
      <c r="F75" s="407">
        <v>6</v>
      </c>
      <c r="G75" s="408">
        <v>3296</v>
      </c>
      <c r="H75" s="409">
        <f t="shared" ref="H75:I105" si="1">B75+D75+F75</f>
        <v>30</v>
      </c>
      <c r="I75" s="409">
        <f t="shared" si="1"/>
        <v>34640</v>
      </c>
    </row>
    <row r="76" spans="1:9" ht="15.5" x14ac:dyDescent="0.35">
      <c r="A76" s="418">
        <v>42917</v>
      </c>
      <c r="B76" s="406">
        <v>14</v>
      </c>
      <c r="C76" s="407">
        <v>27583</v>
      </c>
      <c r="D76" s="406">
        <v>3</v>
      </c>
      <c r="E76" s="408">
        <v>3140</v>
      </c>
      <c r="F76" s="407">
        <v>0</v>
      </c>
      <c r="G76" s="408">
        <v>0</v>
      </c>
      <c r="H76" s="409">
        <f t="shared" si="1"/>
        <v>17</v>
      </c>
      <c r="I76" s="409">
        <f t="shared" si="1"/>
        <v>30723</v>
      </c>
    </row>
    <row r="77" spans="1:9" ht="15.5" x14ac:dyDescent="0.35">
      <c r="A77" s="418">
        <v>42948</v>
      </c>
      <c r="B77" s="406">
        <v>24</v>
      </c>
      <c r="C77" s="407">
        <v>41862</v>
      </c>
      <c r="D77" s="406">
        <v>3</v>
      </c>
      <c r="E77" s="408">
        <v>2001</v>
      </c>
      <c r="F77" s="407">
        <v>1</v>
      </c>
      <c r="G77" s="408">
        <v>475</v>
      </c>
      <c r="H77" s="409">
        <f t="shared" si="1"/>
        <v>28</v>
      </c>
      <c r="I77" s="409">
        <f t="shared" si="1"/>
        <v>44338</v>
      </c>
    </row>
    <row r="78" spans="1:9" ht="15.5" x14ac:dyDescent="0.35">
      <c r="A78" s="418">
        <v>42979</v>
      </c>
      <c r="B78" s="406">
        <v>14</v>
      </c>
      <c r="C78" s="407">
        <v>24446</v>
      </c>
      <c r="D78" s="406">
        <v>0</v>
      </c>
      <c r="E78" s="408">
        <v>0</v>
      </c>
      <c r="F78" s="407">
        <v>3</v>
      </c>
      <c r="G78" s="408">
        <v>1321</v>
      </c>
      <c r="H78" s="409">
        <f t="shared" si="1"/>
        <v>17</v>
      </c>
      <c r="I78" s="409">
        <f t="shared" si="1"/>
        <v>25767</v>
      </c>
    </row>
    <row r="79" spans="1:9" ht="15.5" x14ac:dyDescent="0.35">
      <c r="A79" s="418">
        <v>43009</v>
      </c>
      <c r="B79" s="406">
        <v>0</v>
      </c>
      <c r="C79" s="407">
        <v>0</v>
      </c>
      <c r="D79" s="406">
        <v>0</v>
      </c>
      <c r="E79" s="408">
        <v>0</v>
      </c>
      <c r="F79" s="407">
        <v>0</v>
      </c>
      <c r="G79" s="408">
        <v>0</v>
      </c>
      <c r="H79" s="409">
        <f t="shared" si="1"/>
        <v>0</v>
      </c>
      <c r="I79" s="409">
        <f t="shared" si="1"/>
        <v>0</v>
      </c>
    </row>
    <row r="80" spans="1:9" ht="15.5" x14ac:dyDescent="0.35">
      <c r="A80" s="418">
        <v>43040</v>
      </c>
      <c r="B80" s="406">
        <v>0</v>
      </c>
      <c r="C80" s="407">
        <v>0</v>
      </c>
      <c r="D80" s="406">
        <v>0</v>
      </c>
      <c r="E80" s="408">
        <v>0</v>
      </c>
      <c r="F80" s="407">
        <v>0</v>
      </c>
      <c r="G80" s="408">
        <v>0</v>
      </c>
      <c r="H80" s="409">
        <f t="shared" si="1"/>
        <v>0</v>
      </c>
      <c r="I80" s="409">
        <f t="shared" si="1"/>
        <v>0</v>
      </c>
    </row>
    <row r="81" spans="1:9" ht="15.5" x14ac:dyDescent="0.35">
      <c r="A81" s="418">
        <v>43070</v>
      </c>
      <c r="B81" s="406">
        <v>0</v>
      </c>
      <c r="C81" s="407">
        <v>0</v>
      </c>
      <c r="D81" s="406">
        <v>0</v>
      </c>
      <c r="E81" s="408">
        <v>0</v>
      </c>
      <c r="F81" s="407">
        <v>0</v>
      </c>
      <c r="G81" s="408">
        <v>0</v>
      </c>
      <c r="H81" s="409">
        <f t="shared" si="1"/>
        <v>0</v>
      </c>
      <c r="I81" s="409">
        <f t="shared" si="1"/>
        <v>0</v>
      </c>
    </row>
    <row r="82" spans="1:9" ht="15.5" x14ac:dyDescent="0.35">
      <c r="A82" s="418">
        <v>43101</v>
      </c>
      <c r="B82" s="406">
        <v>0</v>
      </c>
      <c r="C82" s="407">
        <v>0</v>
      </c>
      <c r="D82" s="406">
        <v>0</v>
      </c>
      <c r="E82" s="408">
        <v>0</v>
      </c>
      <c r="F82" s="407">
        <v>0</v>
      </c>
      <c r="G82" s="408">
        <v>0</v>
      </c>
      <c r="H82" s="409">
        <f t="shared" si="1"/>
        <v>0</v>
      </c>
      <c r="I82" s="409">
        <f t="shared" si="1"/>
        <v>0</v>
      </c>
    </row>
    <row r="83" spans="1:9" ht="15.5" x14ac:dyDescent="0.35">
      <c r="A83" s="418">
        <v>43132</v>
      </c>
      <c r="B83" s="406">
        <v>0</v>
      </c>
      <c r="C83" s="407">
        <v>0</v>
      </c>
      <c r="D83" s="406">
        <v>0</v>
      </c>
      <c r="E83" s="408">
        <v>0</v>
      </c>
      <c r="F83" s="407">
        <v>0</v>
      </c>
      <c r="G83" s="408">
        <v>0</v>
      </c>
      <c r="H83" s="409">
        <f t="shared" si="1"/>
        <v>0</v>
      </c>
      <c r="I83" s="409">
        <f t="shared" si="1"/>
        <v>0</v>
      </c>
    </row>
    <row r="84" spans="1:9" ht="15.5" x14ac:dyDescent="0.35">
      <c r="A84" s="418">
        <v>43160</v>
      </c>
      <c r="B84" s="406">
        <v>1</v>
      </c>
      <c r="C84" s="407">
        <v>850</v>
      </c>
      <c r="D84" s="406">
        <v>0</v>
      </c>
      <c r="E84" s="408">
        <v>0</v>
      </c>
      <c r="F84" s="407">
        <v>0</v>
      </c>
      <c r="G84" s="408">
        <v>0</v>
      </c>
      <c r="H84" s="409">
        <f t="shared" si="1"/>
        <v>1</v>
      </c>
      <c r="I84" s="409">
        <f t="shared" si="1"/>
        <v>850</v>
      </c>
    </row>
    <row r="85" spans="1:9" ht="15.5" x14ac:dyDescent="0.35">
      <c r="A85" s="418">
        <v>43191</v>
      </c>
      <c r="B85" s="406">
        <v>5</v>
      </c>
      <c r="C85" s="407">
        <v>6161</v>
      </c>
      <c r="D85" s="406">
        <v>0</v>
      </c>
      <c r="E85" s="408">
        <v>0</v>
      </c>
      <c r="F85" s="407">
        <v>0</v>
      </c>
      <c r="G85" s="408">
        <v>0</v>
      </c>
      <c r="H85" s="409">
        <f t="shared" si="1"/>
        <v>5</v>
      </c>
      <c r="I85" s="409">
        <f t="shared" si="1"/>
        <v>6161</v>
      </c>
    </row>
    <row r="86" spans="1:9" ht="15.5" x14ac:dyDescent="0.35">
      <c r="A86" s="418">
        <v>43221</v>
      </c>
      <c r="B86" s="406">
        <v>22</v>
      </c>
      <c r="C86" s="407">
        <v>42271</v>
      </c>
      <c r="D86" s="406">
        <v>0</v>
      </c>
      <c r="E86" s="408">
        <v>0</v>
      </c>
      <c r="F86" s="407">
        <v>0</v>
      </c>
      <c r="G86" s="408">
        <v>0</v>
      </c>
      <c r="H86" s="409">
        <f t="shared" si="1"/>
        <v>22</v>
      </c>
      <c r="I86" s="409">
        <f t="shared" si="1"/>
        <v>42271</v>
      </c>
    </row>
    <row r="87" spans="1:9" ht="15.5" x14ac:dyDescent="0.35">
      <c r="A87" s="418">
        <v>43252</v>
      </c>
      <c r="B87" s="406">
        <v>22</v>
      </c>
      <c r="C87" s="407">
        <v>32806</v>
      </c>
      <c r="D87" s="406">
        <v>2</v>
      </c>
      <c r="E87" s="408">
        <v>1210</v>
      </c>
      <c r="F87" s="407">
        <v>1</v>
      </c>
      <c r="G87" s="408">
        <v>90</v>
      </c>
      <c r="H87" s="409">
        <f t="shared" si="1"/>
        <v>25</v>
      </c>
      <c r="I87" s="409">
        <f t="shared" si="1"/>
        <v>34106</v>
      </c>
    </row>
    <row r="88" spans="1:9" ht="15.5" x14ac:dyDescent="0.35">
      <c r="A88" s="418">
        <v>43282</v>
      </c>
      <c r="B88" s="406">
        <v>19</v>
      </c>
      <c r="C88" s="407">
        <v>35271</v>
      </c>
      <c r="D88" s="406">
        <v>1</v>
      </c>
      <c r="E88" s="408">
        <v>706</v>
      </c>
      <c r="F88" s="407">
        <v>1</v>
      </c>
      <c r="G88" s="408">
        <v>90</v>
      </c>
      <c r="H88" s="409">
        <f t="shared" si="1"/>
        <v>21</v>
      </c>
      <c r="I88" s="409">
        <f t="shared" si="1"/>
        <v>36067</v>
      </c>
    </row>
    <row r="89" spans="1:9" ht="15.5" x14ac:dyDescent="0.35">
      <c r="A89" s="418">
        <v>43313</v>
      </c>
      <c r="B89" s="406">
        <v>27</v>
      </c>
      <c r="C89" s="407">
        <v>44289</v>
      </c>
      <c r="D89" s="406">
        <v>3</v>
      </c>
      <c r="E89" s="408">
        <v>3320</v>
      </c>
      <c r="F89" s="407">
        <v>0</v>
      </c>
      <c r="G89" s="408">
        <v>0</v>
      </c>
      <c r="H89" s="409">
        <f t="shared" si="1"/>
        <v>30</v>
      </c>
      <c r="I89" s="409">
        <f t="shared" si="1"/>
        <v>47609</v>
      </c>
    </row>
    <row r="90" spans="1:9" ht="15.5" x14ac:dyDescent="0.35">
      <c r="A90" s="418">
        <v>43344</v>
      </c>
      <c r="B90" s="406">
        <v>21</v>
      </c>
      <c r="C90" s="407">
        <v>29917</v>
      </c>
      <c r="D90" s="406">
        <v>2</v>
      </c>
      <c r="E90" s="408">
        <v>4732</v>
      </c>
      <c r="F90" s="407">
        <v>0</v>
      </c>
      <c r="G90" s="408">
        <v>0</v>
      </c>
      <c r="H90" s="409">
        <f t="shared" si="1"/>
        <v>23</v>
      </c>
      <c r="I90" s="409">
        <f t="shared" si="1"/>
        <v>34649</v>
      </c>
    </row>
    <row r="91" spans="1:9" ht="15.5" x14ac:dyDescent="0.35">
      <c r="A91" s="418">
        <v>43374</v>
      </c>
      <c r="B91" s="406">
        <v>1</v>
      </c>
      <c r="C91" s="407">
        <v>1200</v>
      </c>
      <c r="D91" s="406">
        <v>0</v>
      </c>
      <c r="E91" s="408">
        <v>0</v>
      </c>
      <c r="F91" s="407">
        <v>0</v>
      </c>
      <c r="G91" s="408">
        <v>0</v>
      </c>
      <c r="H91" s="409">
        <f t="shared" si="1"/>
        <v>1</v>
      </c>
      <c r="I91" s="409">
        <f t="shared" si="1"/>
        <v>1200</v>
      </c>
    </row>
    <row r="92" spans="1:9" ht="15.5" x14ac:dyDescent="0.35">
      <c r="A92" s="418">
        <v>43405</v>
      </c>
      <c r="B92" s="406">
        <v>0</v>
      </c>
      <c r="C92" s="407">
        <v>0</v>
      </c>
      <c r="D92" s="406">
        <v>0</v>
      </c>
      <c r="E92" s="408">
        <v>0</v>
      </c>
      <c r="F92" s="407">
        <v>0</v>
      </c>
      <c r="G92" s="408">
        <v>0</v>
      </c>
      <c r="H92" s="409">
        <f t="shared" si="1"/>
        <v>0</v>
      </c>
      <c r="I92" s="409">
        <f t="shared" si="1"/>
        <v>0</v>
      </c>
    </row>
    <row r="93" spans="1:9" ht="15.5" x14ac:dyDescent="0.35">
      <c r="A93" s="418">
        <v>43435</v>
      </c>
      <c r="B93" s="406">
        <v>0</v>
      </c>
      <c r="C93" s="407">
        <v>0</v>
      </c>
      <c r="D93" s="406">
        <v>0</v>
      </c>
      <c r="E93" s="408">
        <v>0</v>
      </c>
      <c r="F93" s="407">
        <v>0</v>
      </c>
      <c r="G93" s="408">
        <v>0</v>
      </c>
      <c r="H93" s="409">
        <f t="shared" si="1"/>
        <v>0</v>
      </c>
      <c r="I93" s="409">
        <f t="shared" si="1"/>
        <v>0</v>
      </c>
    </row>
    <row r="94" spans="1:9" ht="15.5" x14ac:dyDescent="0.35">
      <c r="A94" s="418">
        <v>43466</v>
      </c>
      <c r="B94" s="406">
        <v>0</v>
      </c>
      <c r="C94" s="407">
        <v>0</v>
      </c>
      <c r="D94" s="406">
        <v>0</v>
      </c>
      <c r="E94" s="408">
        <v>0</v>
      </c>
      <c r="F94" s="407">
        <v>0</v>
      </c>
      <c r="G94" s="408">
        <v>0</v>
      </c>
      <c r="H94" s="409">
        <f t="shared" si="1"/>
        <v>0</v>
      </c>
      <c r="I94" s="409">
        <f t="shared" si="1"/>
        <v>0</v>
      </c>
    </row>
    <row r="95" spans="1:9" ht="15.5" x14ac:dyDescent="0.35">
      <c r="A95" s="418">
        <v>43497</v>
      </c>
      <c r="B95" s="406">
        <v>0</v>
      </c>
      <c r="C95" s="407">
        <v>0</v>
      </c>
      <c r="D95" s="406">
        <v>0</v>
      </c>
      <c r="E95" s="408">
        <v>0</v>
      </c>
      <c r="F95" s="407">
        <v>0</v>
      </c>
      <c r="G95" s="408">
        <v>0</v>
      </c>
      <c r="H95" s="409">
        <f t="shared" si="1"/>
        <v>0</v>
      </c>
      <c r="I95" s="409">
        <f t="shared" si="1"/>
        <v>0</v>
      </c>
    </row>
    <row r="96" spans="1:9" ht="15.5" x14ac:dyDescent="0.35">
      <c r="A96" s="418">
        <v>43525</v>
      </c>
      <c r="B96" s="406">
        <v>1</v>
      </c>
      <c r="C96" s="407">
        <v>850</v>
      </c>
      <c r="D96" s="406">
        <v>0</v>
      </c>
      <c r="E96" s="408">
        <v>0</v>
      </c>
      <c r="F96" s="407">
        <v>0</v>
      </c>
      <c r="G96" s="408">
        <v>0</v>
      </c>
      <c r="H96" s="409">
        <f t="shared" si="1"/>
        <v>1</v>
      </c>
      <c r="I96" s="409">
        <f t="shared" si="1"/>
        <v>850</v>
      </c>
    </row>
    <row r="97" spans="1:9" ht="15.5" x14ac:dyDescent="0.35">
      <c r="A97" s="418">
        <v>43556</v>
      </c>
      <c r="B97" s="406">
        <v>9</v>
      </c>
      <c r="C97" s="407">
        <v>11402</v>
      </c>
      <c r="D97" s="406">
        <v>0</v>
      </c>
      <c r="E97" s="408">
        <v>0</v>
      </c>
      <c r="F97" s="407">
        <v>0</v>
      </c>
      <c r="G97" s="408">
        <v>0</v>
      </c>
      <c r="H97" s="409">
        <f t="shared" si="1"/>
        <v>9</v>
      </c>
      <c r="I97" s="409">
        <f t="shared" si="1"/>
        <v>11402</v>
      </c>
    </row>
    <row r="98" spans="1:9" ht="15.5" x14ac:dyDescent="0.35">
      <c r="A98" s="418">
        <v>43586</v>
      </c>
      <c r="B98" s="406">
        <v>20</v>
      </c>
      <c r="C98" s="407">
        <v>46384</v>
      </c>
      <c r="D98" s="406">
        <v>1</v>
      </c>
      <c r="E98" s="408">
        <v>116</v>
      </c>
      <c r="F98" s="407">
        <v>0</v>
      </c>
      <c r="G98" s="408">
        <v>0</v>
      </c>
      <c r="H98" s="409">
        <f t="shared" si="1"/>
        <v>21</v>
      </c>
      <c r="I98" s="409">
        <f t="shared" si="1"/>
        <v>46500</v>
      </c>
    </row>
    <row r="99" spans="1:9" ht="15.5" x14ac:dyDescent="0.35">
      <c r="A99" s="418">
        <v>43617</v>
      </c>
      <c r="B99" s="406">
        <v>27</v>
      </c>
      <c r="C99" s="407">
        <v>53636</v>
      </c>
      <c r="D99" s="406">
        <v>3</v>
      </c>
      <c r="E99" s="408">
        <v>1702</v>
      </c>
      <c r="F99" s="407">
        <v>0</v>
      </c>
      <c r="G99" s="408">
        <v>0</v>
      </c>
      <c r="H99" s="409">
        <f t="shared" si="1"/>
        <v>30</v>
      </c>
      <c r="I99" s="409">
        <f t="shared" si="1"/>
        <v>55338</v>
      </c>
    </row>
    <row r="100" spans="1:9" ht="15.5" x14ac:dyDescent="0.35">
      <c r="A100" s="418">
        <v>43647</v>
      </c>
      <c r="B100" s="406">
        <v>31</v>
      </c>
      <c r="C100" s="407">
        <v>56501</v>
      </c>
      <c r="D100" s="406">
        <v>9</v>
      </c>
      <c r="E100" s="408">
        <v>4345</v>
      </c>
      <c r="F100" s="407">
        <v>0</v>
      </c>
      <c r="G100" s="408">
        <v>0</v>
      </c>
      <c r="H100" s="409">
        <f t="shared" si="1"/>
        <v>40</v>
      </c>
      <c r="I100" s="409">
        <f t="shared" si="1"/>
        <v>60846</v>
      </c>
    </row>
    <row r="101" spans="1:9" ht="15.5" x14ac:dyDescent="0.35">
      <c r="A101" s="418">
        <v>43678</v>
      </c>
      <c r="B101" s="406">
        <v>29</v>
      </c>
      <c r="C101" s="407">
        <v>54428</v>
      </c>
      <c r="D101" s="406">
        <v>4</v>
      </c>
      <c r="E101" s="408">
        <v>3808</v>
      </c>
      <c r="F101" s="407">
        <v>0</v>
      </c>
      <c r="G101" s="408">
        <v>0</v>
      </c>
      <c r="H101" s="409">
        <f t="shared" si="1"/>
        <v>33</v>
      </c>
      <c r="I101" s="409">
        <f t="shared" si="1"/>
        <v>58236</v>
      </c>
    </row>
    <row r="102" spans="1:9" ht="15.5" x14ac:dyDescent="0.35">
      <c r="A102" s="418">
        <v>43709</v>
      </c>
      <c r="B102" s="406">
        <v>28</v>
      </c>
      <c r="C102" s="407">
        <v>50367</v>
      </c>
      <c r="D102" s="406">
        <v>1</v>
      </c>
      <c r="E102" s="408">
        <v>362</v>
      </c>
      <c r="F102" s="407">
        <v>0</v>
      </c>
      <c r="G102" s="408">
        <v>0</v>
      </c>
      <c r="H102" s="409">
        <f t="shared" si="1"/>
        <v>29</v>
      </c>
      <c r="I102" s="409">
        <f t="shared" si="1"/>
        <v>50729</v>
      </c>
    </row>
    <row r="103" spans="1:9" ht="15.5" x14ac:dyDescent="0.35">
      <c r="A103" s="418">
        <v>43739</v>
      </c>
      <c r="B103" s="406">
        <v>4</v>
      </c>
      <c r="C103" s="407">
        <v>6297</v>
      </c>
      <c r="D103" s="406">
        <v>0</v>
      </c>
      <c r="E103" s="408">
        <v>0</v>
      </c>
      <c r="F103" s="407">
        <v>0</v>
      </c>
      <c r="G103" s="408">
        <v>0</v>
      </c>
      <c r="H103" s="409">
        <f t="shared" si="1"/>
        <v>4</v>
      </c>
      <c r="I103" s="409">
        <f t="shared" si="1"/>
        <v>6297</v>
      </c>
    </row>
    <row r="104" spans="1:9" ht="15.5" x14ac:dyDescent="0.35">
      <c r="A104" s="418">
        <v>43770</v>
      </c>
      <c r="B104" s="406">
        <v>0</v>
      </c>
      <c r="C104" s="407">
        <v>0</v>
      </c>
      <c r="D104" s="406">
        <v>0</v>
      </c>
      <c r="E104" s="408">
        <v>0</v>
      </c>
      <c r="F104" s="407">
        <v>0</v>
      </c>
      <c r="G104" s="408">
        <v>0</v>
      </c>
      <c r="H104" s="409">
        <f t="shared" si="1"/>
        <v>0</v>
      </c>
      <c r="I104" s="409">
        <f t="shared" si="1"/>
        <v>0</v>
      </c>
    </row>
    <row r="105" spans="1:9" ht="15.5" x14ac:dyDescent="0.35">
      <c r="A105" s="418">
        <v>43800</v>
      </c>
      <c r="B105" s="406"/>
      <c r="C105" s="407">
        <v>0</v>
      </c>
      <c r="D105" s="406">
        <v>0</v>
      </c>
      <c r="E105" s="408">
        <v>0</v>
      </c>
      <c r="F105" s="407">
        <v>0</v>
      </c>
      <c r="G105" s="408">
        <v>0</v>
      </c>
      <c r="H105" s="409">
        <f t="shared" si="1"/>
        <v>0</v>
      </c>
      <c r="I105" s="409">
        <f t="shared" si="1"/>
        <v>0</v>
      </c>
    </row>
    <row r="106" spans="1:9" ht="15.5" x14ac:dyDescent="0.35">
      <c r="A106" s="418">
        <v>43831</v>
      </c>
      <c r="B106" s="413">
        <v>0</v>
      </c>
      <c r="C106" s="407">
        <v>0</v>
      </c>
      <c r="D106" s="413">
        <v>0</v>
      </c>
      <c r="E106" s="414">
        <v>0</v>
      </c>
      <c r="F106" s="411">
        <v>0</v>
      </c>
      <c r="G106" s="414">
        <v>0</v>
      </c>
      <c r="H106" s="409">
        <f t="shared" ref="H106:I124" si="2">B106+D106+F106</f>
        <v>0</v>
      </c>
      <c r="I106" s="409">
        <f t="shared" si="2"/>
        <v>0</v>
      </c>
    </row>
    <row r="107" spans="1:9" ht="15.5" x14ac:dyDescent="0.35">
      <c r="A107" s="418">
        <v>43862</v>
      </c>
      <c r="B107" s="413">
        <v>0</v>
      </c>
      <c r="C107" s="407">
        <v>0</v>
      </c>
      <c r="D107" s="413">
        <v>0</v>
      </c>
      <c r="E107" s="414">
        <v>0</v>
      </c>
      <c r="F107" s="411">
        <v>0</v>
      </c>
      <c r="G107" s="414">
        <v>0</v>
      </c>
      <c r="H107" s="409">
        <f t="shared" si="2"/>
        <v>0</v>
      </c>
      <c r="I107" s="409">
        <f t="shared" si="2"/>
        <v>0</v>
      </c>
    </row>
    <row r="108" spans="1:9" ht="15.5" x14ac:dyDescent="0.35">
      <c r="A108" s="418">
        <v>43891</v>
      </c>
      <c r="B108" s="413">
        <v>1</v>
      </c>
      <c r="C108" s="407">
        <v>750</v>
      </c>
      <c r="D108" s="413">
        <v>0</v>
      </c>
      <c r="E108" s="414">
        <v>0</v>
      </c>
      <c r="F108" s="411">
        <v>0</v>
      </c>
      <c r="G108" s="414">
        <v>0</v>
      </c>
      <c r="H108" s="409">
        <f t="shared" si="2"/>
        <v>1</v>
      </c>
      <c r="I108" s="409">
        <f t="shared" si="2"/>
        <v>750</v>
      </c>
    </row>
    <row r="109" spans="1:9" ht="15.5" x14ac:dyDescent="0.35">
      <c r="A109" s="418">
        <v>43922</v>
      </c>
      <c r="B109" s="413">
        <v>0</v>
      </c>
      <c r="C109" s="407">
        <v>0</v>
      </c>
      <c r="D109" s="413">
        <v>0</v>
      </c>
      <c r="E109" s="414">
        <v>0</v>
      </c>
      <c r="F109" s="411">
        <v>0</v>
      </c>
      <c r="G109" s="414">
        <v>0</v>
      </c>
      <c r="H109" s="409">
        <f t="shared" si="2"/>
        <v>0</v>
      </c>
      <c r="I109" s="409">
        <f t="shared" si="2"/>
        <v>0</v>
      </c>
    </row>
    <row r="110" spans="1:9" ht="15.5" x14ac:dyDescent="0.35">
      <c r="A110" s="418">
        <v>43952</v>
      </c>
      <c r="B110" s="413">
        <v>0</v>
      </c>
      <c r="C110" s="407">
        <v>0</v>
      </c>
      <c r="D110" s="413">
        <v>0</v>
      </c>
      <c r="E110" s="414">
        <v>0</v>
      </c>
      <c r="F110" s="411">
        <v>0</v>
      </c>
      <c r="G110" s="414">
        <v>0</v>
      </c>
      <c r="H110" s="409">
        <f t="shared" si="2"/>
        <v>0</v>
      </c>
      <c r="I110" s="409">
        <f t="shared" si="2"/>
        <v>0</v>
      </c>
    </row>
    <row r="111" spans="1:9" ht="15.5" x14ac:dyDescent="0.35">
      <c r="A111" s="418">
        <v>43983</v>
      </c>
      <c r="B111" s="413">
        <v>0</v>
      </c>
      <c r="C111" s="407">
        <v>0</v>
      </c>
      <c r="D111" s="413">
        <v>0</v>
      </c>
      <c r="E111" s="414">
        <v>0</v>
      </c>
      <c r="F111" s="411">
        <v>0</v>
      </c>
      <c r="G111" s="414">
        <v>0</v>
      </c>
      <c r="H111" s="409">
        <f t="shared" si="2"/>
        <v>0</v>
      </c>
      <c r="I111" s="409">
        <f t="shared" si="2"/>
        <v>0</v>
      </c>
    </row>
    <row r="112" spans="1:9" ht="15.5" x14ac:dyDescent="0.35">
      <c r="A112" s="418">
        <v>44013</v>
      </c>
      <c r="B112" s="413">
        <v>0</v>
      </c>
      <c r="C112" s="407">
        <v>0</v>
      </c>
      <c r="D112" s="413">
        <v>0</v>
      </c>
      <c r="E112" s="414">
        <v>0</v>
      </c>
      <c r="F112" s="411">
        <v>0</v>
      </c>
      <c r="G112" s="414">
        <v>0</v>
      </c>
      <c r="H112" s="409">
        <f t="shared" si="2"/>
        <v>0</v>
      </c>
      <c r="I112" s="409">
        <f t="shared" si="2"/>
        <v>0</v>
      </c>
    </row>
    <row r="113" spans="1:9" ht="15.5" x14ac:dyDescent="0.35">
      <c r="A113" s="418">
        <v>44044</v>
      </c>
      <c r="B113" s="413">
        <v>0</v>
      </c>
      <c r="C113" s="407">
        <v>0</v>
      </c>
      <c r="D113" s="413">
        <v>0</v>
      </c>
      <c r="E113" s="414">
        <v>0</v>
      </c>
      <c r="F113" s="411">
        <v>0</v>
      </c>
      <c r="G113" s="414">
        <v>0</v>
      </c>
      <c r="H113" s="409">
        <f t="shared" si="2"/>
        <v>0</v>
      </c>
      <c r="I113" s="409">
        <f t="shared" si="2"/>
        <v>0</v>
      </c>
    </row>
    <row r="114" spans="1:9" ht="15.5" x14ac:dyDescent="0.35">
      <c r="A114" s="418">
        <v>44075</v>
      </c>
      <c r="B114" s="413">
        <v>0</v>
      </c>
      <c r="C114" s="407">
        <v>0</v>
      </c>
      <c r="D114" s="413">
        <v>0</v>
      </c>
      <c r="E114" s="414">
        <v>0</v>
      </c>
      <c r="F114" s="411">
        <v>0</v>
      </c>
      <c r="G114" s="414">
        <v>0</v>
      </c>
      <c r="H114" s="409">
        <f t="shared" si="2"/>
        <v>0</v>
      </c>
      <c r="I114" s="409">
        <f t="shared" si="2"/>
        <v>0</v>
      </c>
    </row>
    <row r="115" spans="1:9" ht="15.5" x14ac:dyDescent="0.35">
      <c r="A115" s="418">
        <v>44105</v>
      </c>
      <c r="B115" s="413">
        <v>0</v>
      </c>
      <c r="C115" s="407">
        <v>0</v>
      </c>
      <c r="D115" s="413">
        <v>0</v>
      </c>
      <c r="E115" s="414">
        <v>0</v>
      </c>
      <c r="F115" s="411">
        <v>0</v>
      </c>
      <c r="G115" s="414">
        <v>0</v>
      </c>
      <c r="H115" s="409">
        <f t="shared" si="2"/>
        <v>0</v>
      </c>
      <c r="I115" s="409">
        <f t="shared" si="2"/>
        <v>0</v>
      </c>
    </row>
    <row r="116" spans="1:9" ht="15.5" x14ac:dyDescent="0.35">
      <c r="A116" s="418">
        <v>44136</v>
      </c>
      <c r="B116" s="413">
        <v>0</v>
      </c>
      <c r="C116" s="407">
        <v>0</v>
      </c>
      <c r="D116" s="413">
        <v>0</v>
      </c>
      <c r="E116" s="414">
        <v>0</v>
      </c>
      <c r="F116" s="411">
        <v>0</v>
      </c>
      <c r="G116" s="414">
        <v>0</v>
      </c>
      <c r="H116" s="409">
        <f t="shared" si="2"/>
        <v>0</v>
      </c>
      <c r="I116" s="409">
        <f t="shared" si="2"/>
        <v>0</v>
      </c>
    </row>
    <row r="117" spans="1:9" ht="15.5" x14ac:dyDescent="0.35">
      <c r="A117" s="418">
        <v>44166</v>
      </c>
      <c r="B117" s="413">
        <v>0</v>
      </c>
      <c r="C117" s="407">
        <v>0</v>
      </c>
      <c r="D117" s="413">
        <v>0</v>
      </c>
      <c r="E117" s="414">
        <v>0</v>
      </c>
      <c r="F117" s="411">
        <v>0</v>
      </c>
      <c r="G117" s="414">
        <v>0</v>
      </c>
      <c r="H117" s="409">
        <f t="shared" si="2"/>
        <v>0</v>
      </c>
      <c r="I117" s="409">
        <f t="shared" si="2"/>
        <v>0</v>
      </c>
    </row>
    <row r="118" spans="1:9" ht="15.5" x14ac:dyDescent="0.35">
      <c r="A118" s="418">
        <v>44197</v>
      </c>
      <c r="B118" s="413">
        <v>0</v>
      </c>
      <c r="C118" s="407">
        <v>0</v>
      </c>
      <c r="D118" s="413">
        <v>0</v>
      </c>
      <c r="E118" s="414">
        <v>0</v>
      </c>
      <c r="F118" s="411">
        <v>0</v>
      </c>
      <c r="G118" s="414">
        <v>0</v>
      </c>
      <c r="H118" s="409">
        <f t="shared" si="2"/>
        <v>0</v>
      </c>
      <c r="I118" s="409">
        <f t="shared" si="2"/>
        <v>0</v>
      </c>
    </row>
    <row r="119" spans="1:9" ht="15.5" x14ac:dyDescent="0.35">
      <c r="A119" s="418">
        <v>44228</v>
      </c>
      <c r="B119" s="413">
        <v>0</v>
      </c>
      <c r="C119" s="407">
        <v>0</v>
      </c>
      <c r="D119" s="413">
        <v>0</v>
      </c>
      <c r="E119" s="414">
        <v>0</v>
      </c>
      <c r="F119" s="411">
        <v>0</v>
      </c>
      <c r="G119" s="414">
        <v>0</v>
      </c>
      <c r="H119" s="409">
        <f t="shared" si="2"/>
        <v>0</v>
      </c>
      <c r="I119" s="409">
        <f t="shared" si="2"/>
        <v>0</v>
      </c>
    </row>
    <row r="120" spans="1:9" ht="15.5" x14ac:dyDescent="0.35">
      <c r="A120" s="418">
        <v>44256</v>
      </c>
      <c r="B120" s="413">
        <v>0</v>
      </c>
      <c r="C120" s="407">
        <v>0</v>
      </c>
      <c r="D120" s="413">
        <v>0</v>
      </c>
      <c r="E120" s="414">
        <v>0</v>
      </c>
      <c r="F120" s="411">
        <v>0</v>
      </c>
      <c r="G120" s="414">
        <v>0</v>
      </c>
      <c r="H120" s="409">
        <f t="shared" si="2"/>
        <v>0</v>
      </c>
      <c r="I120" s="409">
        <f t="shared" si="2"/>
        <v>0</v>
      </c>
    </row>
    <row r="121" spans="1:9" ht="15.5" x14ac:dyDescent="0.35">
      <c r="A121" s="418">
        <v>44287</v>
      </c>
      <c r="B121" s="413">
        <v>0</v>
      </c>
      <c r="C121" s="407">
        <v>0</v>
      </c>
      <c r="D121" s="413">
        <v>0</v>
      </c>
      <c r="E121" s="414">
        <v>0</v>
      </c>
      <c r="F121" s="411">
        <v>0</v>
      </c>
      <c r="G121" s="414">
        <v>0</v>
      </c>
      <c r="H121" s="409">
        <f t="shared" si="2"/>
        <v>0</v>
      </c>
      <c r="I121" s="409">
        <f t="shared" si="2"/>
        <v>0</v>
      </c>
    </row>
    <row r="122" spans="1:9" ht="15.5" x14ac:dyDescent="0.35">
      <c r="A122" s="418">
        <v>44317</v>
      </c>
      <c r="B122" s="413">
        <v>0</v>
      </c>
      <c r="C122" s="407">
        <v>0</v>
      </c>
      <c r="D122" s="413">
        <v>0</v>
      </c>
      <c r="E122" s="414">
        <v>0</v>
      </c>
      <c r="F122" s="411">
        <v>0</v>
      </c>
      <c r="G122" s="414">
        <v>0</v>
      </c>
      <c r="H122" s="409">
        <f t="shared" si="2"/>
        <v>0</v>
      </c>
      <c r="I122" s="409">
        <f t="shared" si="2"/>
        <v>0</v>
      </c>
    </row>
    <row r="123" spans="1:9" ht="15.5" x14ac:dyDescent="0.35">
      <c r="A123" s="418">
        <v>44348</v>
      </c>
      <c r="B123" s="413">
        <v>3</v>
      </c>
      <c r="C123" s="407">
        <v>16235</v>
      </c>
      <c r="D123" s="413">
        <v>0</v>
      </c>
      <c r="E123" s="414">
        <v>0</v>
      </c>
      <c r="F123" s="411">
        <v>0</v>
      </c>
      <c r="G123" s="414">
        <v>0</v>
      </c>
      <c r="H123" s="409">
        <f t="shared" si="2"/>
        <v>3</v>
      </c>
      <c r="I123" s="409">
        <f t="shared" si="2"/>
        <v>16235</v>
      </c>
    </row>
    <row r="124" spans="1:9" ht="15.5" x14ac:dyDescent="0.35">
      <c r="A124" s="418">
        <v>44378</v>
      </c>
      <c r="B124" s="413">
        <v>18</v>
      </c>
      <c r="C124" s="407">
        <v>86938</v>
      </c>
      <c r="D124" s="413">
        <v>0</v>
      </c>
      <c r="E124" s="414">
        <v>0</v>
      </c>
      <c r="F124" s="411">
        <v>0</v>
      </c>
      <c r="G124" s="414">
        <v>0</v>
      </c>
      <c r="H124" s="409">
        <f t="shared" si="2"/>
        <v>18</v>
      </c>
      <c r="I124" s="409">
        <f t="shared" si="2"/>
        <v>86938</v>
      </c>
    </row>
    <row r="125" spans="1:9" ht="15.5" x14ac:dyDescent="0.35">
      <c r="A125" s="423">
        <v>44409</v>
      </c>
      <c r="B125" s="424">
        <v>15</v>
      </c>
      <c r="C125" s="425">
        <v>74214</v>
      </c>
      <c r="D125" s="424">
        <v>0</v>
      </c>
      <c r="E125" s="426">
        <v>0</v>
      </c>
      <c r="F125" s="427">
        <v>0</v>
      </c>
      <c r="G125" s="426">
        <v>0</v>
      </c>
      <c r="H125" s="428">
        <f t="shared" ref="H125:I129" si="3">B125+D125+F125</f>
        <v>15</v>
      </c>
      <c r="I125" s="428">
        <f t="shared" si="3"/>
        <v>74214</v>
      </c>
    </row>
    <row r="126" spans="1:9" ht="15.5" x14ac:dyDescent="0.35">
      <c r="A126" s="423">
        <v>44440</v>
      </c>
      <c r="B126" s="424">
        <v>27</v>
      </c>
      <c r="C126" s="425">
        <v>91829</v>
      </c>
      <c r="D126" s="424">
        <v>0</v>
      </c>
      <c r="E126" s="426">
        <v>0</v>
      </c>
      <c r="F126" s="427">
        <v>0</v>
      </c>
      <c r="G126" s="426">
        <v>0</v>
      </c>
      <c r="H126" s="428">
        <f t="shared" si="3"/>
        <v>27</v>
      </c>
      <c r="I126" s="428">
        <f t="shared" si="3"/>
        <v>91829</v>
      </c>
    </row>
    <row r="127" spans="1:9" ht="15.5" x14ac:dyDescent="0.35">
      <c r="A127" s="563">
        <v>44470</v>
      </c>
      <c r="B127" s="564">
        <v>8</v>
      </c>
      <c r="C127" s="565">
        <v>46586</v>
      </c>
      <c r="D127" s="564">
        <v>0</v>
      </c>
      <c r="E127" s="566">
        <v>0</v>
      </c>
      <c r="F127" s="567">
        <v>0</v>
      </c>
      <c r="G127" s="566">
        <v>0</v>
      </c>
      <c r="H127" s="568">
        <f t="shared" si="3"/>
        <v>8</v>
      </c>
      <c r="I127" s="568">
        <f t="shared" si="3"/>
        <v>46586</v>
      </c>
    </row>
    <row r="128" spans="1:9" ht="15.5" x14ac:dyDescent="0.35">
      <c r="A128" s="563">
        <v>44501</v>
      </c>
      <c r="B128" s="564">
        <v>1</v>
      </c>
      <c r="C128" s="565">
        <v>2000</v>
      </c>
      <c r="D128" s="564">
        <v>0</v>
      </c>
      <c r="E128" s="566">
        <v>0</v>
      </c>
      <c r="F128" s="567">
        <v>0</v>
      </c>
      <c r="G128" s="566">
        <v>0</v>
      </c>
      <c r="H128" s="568">
        <f t="shared" si="3"/>
        <v>1</v>
      </c>
      <c r="I128" s="568">
        <f t="shared" si="3"/>
        <v>2000</v>
      </c>
    </row>
    <row r="129" spans="1:9" ht="15.5" x14ac:dyDescent="0.35">
      <c r="A129" s="563">
        <v>44531</v>
      </c>
      <c r="B129" s="564">
        <v>0</v>
      </c>
      <c r="C129" s="565">
        <v>0</v>
      </c>
      <c r="D129" s="564">
        <v>0</v>
      </c>
      <c r="E129" s="566">
        <v>0</v>
      </c>
      <c r="F129" s="567">
        <v>0</v>
      </c>
      <c r="G129" s="566">
        <v>0</v>
      </c>
      <c r="H129" s="568">
        <f t="shared" si="3"/>
        <v>0</v>
      </c>
      <c r="I129" s="568">
        <f t="shared" si="3"/>
        <v>0</v>
      </c>
    </row>
    <row r="130" spans="1:9" ht="15.5" x14ac:dyDescent="0.35">
      <c r="A130" s="563">
        <v>44562</v>
      </c>
      <c r="B130" s="564">
        <v>0</v>
      </c>
      <c r="C130" s="565">
        <v>0</v>
      </c>
      <c r="D130" s="564">
        <v>0</v>
      </c>
      <c r="E130" s="566">
        <v>0</v>
      </c>
      <c r="F130" s="567">
        <v>0</v>
      </c>
      <c r="G130" s="566">
        <v>0</v>
      </c>
      <c r="H130" s="568">
        <f t="shared" ref="H130:I132" si="4">B130+D130+F130</f>
        <v>0</v>
      </c>
      <c r="I130" s="568">
        <f t="shared" si="4"/>
        <v>0</v>
      </c>
    </row>
    <row r="131" spans="1:9" ht="15.5" x14ac:dyDescent="0.35">
      <c r="A131" s="563">
        <v>44593</v>
      </c>
      <c r="B131" s="564">
        <v>1</v>
      </c>
      <c r="C131" s="565">
        <v>1975</v>
      </c>
      <c r="D131" s="564">
        <v>0</v>
      </c>
      <c r="E131" s="566">
        <v>0</v>
      </c>
      <c r="F131" s="567">
        <v>0</v>
      </c>
      <c r="G131" s="566">
        <v>0</v>
      </c>
      <c r="H131" s="568">
        <f t="shared" si="4"/>
        <v>1</v>
      </c>
      <c r="I131" s="568">
        <f t="shared" si="4"/>
        <v>1975</v>
      </c>
    </row>
    <row r="132" spans="1:9" ht="15.5" x14ac:dyDescent="0.35">
      <c r="A132" s="563">
        <v>44621</v>
      </c>
      <c r="B132" s="564">
        <v>0</v>
      </c>
      <c r="C132" s="565">
        <v>0</v>
      </c>
      <c r="D132" s="564">
        <v>0</v>
      </c>
      <c r="E132" s="566">
        <v>0</v>
      </c>
      <c r="F132" s="567">
        <v>0</v>
      </c>
      <c r="G132" s="566">
        <v>0</v>
      </c>
      <c r="H132" s="568">
        <f t="shared" si="4"/>
        <v>0</v>
      </c>
      <c r="I132" s="568">
        <f t="shared" si="4"/>
        <v>0</v>
      </c>
    </row>
    <row r="133" spans="1:9" ht="15.5" x14ac:dyDescent="0.35">
      <c r="A133" s="661">
        <v>44652</v>
      </c>
      <c r="B133" s="413">
        <v>6</v>
      </c>
      <c r="C133" s="407">
        <v>7463</v>
      </c>
      <c r="D133" s="413">
        <v>0</v>
      </c>
      <c r="E133" s="414">
        <v>0</v>
      </c>
      <c r="F133" s="411">
        <v>0</v>
      </c>
      <c r="G133" s="414">
        <v>0</v>
      </c>
      <c r="H133" s="409">
        <f t="shared" ref="H133:H134" si="5">B133+D133+F133</f>
        <v>6</v>
      </c>
      <c r="I133" s="409">
        <f t="shared" ref="I133:I134" si="6">C133+E133+G133</f>
        <v>7463</v>
      </c>
    </row>
    <row r="134" spans="1:9" ht="15.5" x14ac:dyDescent="0.35">
      <c r="A134" s="662">
        <v>44682</v>
      </c>
      <c r="B134" s="413">
        <v>21</v>
      </c>
      <c r="C134" s="407">
        <v>38335</v>
      </c>
      <c r="D134" s="413">
        <v>0</v>
      </c>
      <c r="E134" s="414">
        <v>0</v>
      </c>
      <c r="F134" s="411">
        <v>0</v>
      </c>
      <c r="G134" s="414">
        <v>0</v>
      </c>
      <c r="H134" s="409">
        <f t="shared" si="5"/>
        <v>21</v>
      </c>
      <c r="I134" s="409">
        <f t="shared" si="6"/>
        <v>38335</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
  <sheetViews>
    <sheetView showGridLines="0" topLeftCell="A96" workbookViewId="0">
      <selection activeCell="I123" sqref="H123:I123"/>
    </sheetView>
  </sheetViews>
  <sheetFormatPr defaultRowHeight="14.5" x14ac:dyDescent="0.35"/>
  <cols>
    <col min="1" max="1" width="22.453125" style="417" customWidth="1"/>
    <col min="2" max="7" width="23.453125" customWidth="1"/>
    <col min="8" max="9" width="29.1796875" customWidth="1"/>
    <col min="10" max="11" width="16.81640625" style="128" customWidth="1"/>
  </cols>
  <sheetData>
    <row r="1" spans="1:11" s="359" customFormat="1" ht="36" customHeight="1" x14ac:dyDescent="0.4">
      <c r="A1" s="415" t="s">
        <v>1048</v>
      </c>
      <c r="J1" s="378"/>
      <c r="K1" s="378"/>
    </row>
    <row r="2" spans="1:11" s="359" customFormat="1" ht="36" customHeight="1" x14ac:dyDescent="0.35">
      <c r="A2" s="416" t="s">
        <v>502</v>
      </c>
      <c r="J2" s="378"/>
      <c r="K2" s="378"/>
    </row>
    <row r="3" spans="1:11" ht="36" customHeight="1" x14ac:dyDescent="0.35">
      <c r="A3" s="416" t="s">
        <v>309</v>
      </c>
    </row>
    <row r="4" spans="1:11" ht="36" customHeight="1" x14ac:dyDescent="0.35">
      <c r="A4" s="416" t="s">
        <v>876</v>
      </c>
    </row>
    <row r="5" spans="1:11" ht="36" customHeight="1" x14ac:dyDescent="0.35">
      <c r="A5" s="416" t="s">
        <v>877</v>
      </c>
    </row>
    <row r="6" spans="1:11" ht="36" customHeight="1" x14ac:dyDescent="0.35">
      <c r="A6" s="416" t="s">
        <v>878</v>
      </c>
    </row>
    <row r="7" spans="1:11" ht="36" customHeight="1" x14ac:dyDescent="0.35">
      <c r="A7" s="416" t="s">
        <v>1128</v>
      </c>
    </row>
    <row r="8" spans="1:11" s="100" customFormat="1" ht="36" customHeight="1" x14ac:dyDescent="0.3">
      <c r="A8" s="201" t="s">
        <v>97</v>
      </c>
    </row>
    <row r="9" spans="1:11" ht="108.5" x14ac:dyDescent="0.35">
      <c r="A9" s="419" t="s">
        <v>879</v>
      </c>
      <c r="B9" s="420" t="s">
        <v>880</v>
      </c>
      <c r="C9" s="421" t="s">
        <v>881</v>
      </c>
      <c r="D9" s="420" t="s">
        <v>882</v>
      </c>
      <c r="E9" s="422" t="s">
        <v>1059</v>
      </c>
      <c r="F9" s="421" t="s">
        <v>883</v>
      </c>
      <c r="G9" s="422" t="s">
        <v>884</v>
      </c>
      <c r="H9" s="421" t="s">
        <v>885</v>
      </c>
      <c r="I9" s="421" t="s">
        <v>886</v>
      </c>
      <c r="J9" s="429" t="s">
        <v>891</v>
      </c>
      <c r="K9" s="429" t="s">
        <v>892</v>
      </c>
    </row>
    <row r="10" spans="1:11" ht="15.5" x14ac:dyDescent="0.35">
      <c r="A10" s="418" t="s">
        <v>647</v>
      </c>
      <c r="B10" s="406">
        <v>45</v>
      </c>
      <c r="C10" s="407">
        <v>73716</v>
      </c>
      <c r="D10" s="406">
        <v>8</v>
      </c>
      <c r="E10" s="408">
        <v>4749</v>
      </c>
      <c r="F10" s="407">
        <v>0</v>
      </c>
      <c r="G10" s="408">
        <v>0</v>
      </c>
      <c r="H10" s="409">
        <v>53</v>
      </c>
      <c r="I10" s="409">
        <v>78465</v>
      </c>
      <c r="J10" s="388" t="s">
        <v>893</v>
      </c>
      <c r="K10" s="388" t="s">
        <v>893</v>
      </c>
    </row>
    <row r="11" spans="1:11" ht="15.5" x14ac:dyDescent="0.35">
      <c r="A11" s="418" t="s">
        <v>648</v>
      </c>
      <c r="B11" s="406">
        <v>45</v>
      </c>
      <c r="C11" s="407">
        <v>73716</v>
      </c>
      <c r="D11" s="406">
        <v>8</v>
      </c>
      <c r="E11" s="408">
        <v>4749</v>
      </c>
      <c r="F11" s="407">
        <v>0</v>
      </c>
      <c r="G11" s="408">
        <v>0</v>
      </c>
      <c r="H11" s="409">
        <v>53</v>
      </c>
      <c r="I11" s="409">
        <v>78465</v>
      </c>
      <c r="J11" s="388" t="s">
        <v>893</v>
      </c>
      <c r="K11" s="388" t="s">
        <v>893</v>
      </c>
    </row>
    <row r="12" spans="1:11" ht="15.5" x14ac:dyDescent="0.35">
      <c r="A12" s="418" t="s">
        <v>649</v>
      </c>
      <c r="B12" s="406">
        <v>45</v>
      </c>
      <c r="C12" s="407">
        <v>73716</v>
      </c>
      <c r="D12" s="406">
        <v>8</v>
      </c>
      <c r="E12" s="408">
        <v>4749</v>
      </c>
      <c r="F12" s="407">
        <v>0</v>
      </c>
      <c r="G12" s="408">
        <v>0</v>
      </c>
      <c r="H12" s="409">
        <v>53</v>
      </c>
      <c r="I12" s="409">
        <v>78465</v>
      </c>
      <c r="J12" s="388" t="s">
        <v>893</v>
      </c>
      <c r="K12" s="388" t="s">
        <v>893</v>
      </c>
    </row>
    <row r="13" spans="1:11" ht="15.5" x14ac:dyDescent="0.35">
      <c r="A13" s="418" t="s">
        <v>650</v>
      </c>
      <c r="B13" s="406">
        <v>45</v>
      </c>
      <c r="C13" s="407">
        <v>73716</v>
      </c>
      <c r="D13" s="406">
        <v>8</v>
      </c>
      <c r="E13" s="408">
        <v>4749</v>
      </c>
      <c r="F13" s="407">
        <v>0</v>
      </c>
      <c r="G13" s="408">
        <v>0</v>
      </c>
      <c r="H13" s="409">
        <v>53</v>
      </c>
      <c r="I13" s="409">
        <v>78465</v>
      </c>
      <c r="J13" s="388" t="s">
        <v>893</v>
      </c>
      <c r="K13" s="388" t="s">
        <v>893</v>
      </c>
    </row>
    <row r="14" spans="1:11" ht="15.5" x14ac:dyDescent="0.35">
      <c r="A14" s="418" t="s">
        <v>651</v>
      </c>
      <c r="B14" s="406">
        <v>43</v>
      </c>
      <c r="C14" s="407">
        <v>69767</v>
      </c>
      <c r="D14" s="406">
        <v>9</v>
      </c>
      <c r="E14" s="408">
        <v>4798</v>
      </c>
      <c r="F14" s="407">
        <v>0</v>
      </c>
      <c r="G14" s="408">
        <v>0</v>
      </c>
      <c r="H14" s="409">
        <v>52</v>
      </c>
      <c r="I14" s="409">
        <v>74565</v>
      </c>
      <c r="J14" s="388" t="s">
        <v>893</v>
      </c>
      <c r="K14" s="388" t="s">
        <v>893</v>
      </c>
    </row>
    <row r="15" spans="1:11" ht="15.5" x14ac:dyDescent="0.35">
      <c r="A15" s="418" t="s">
        <v>652</v>
      </c>
      <c r="B15" s="406">
        <v>51</v>
      </c>
      <c r="C15" s="407">
        <v>83749</v>
      </c>
      <c r="D15" s="406">
        <v>9</v>
      </c>
      <c r="E15" s="408">
        <v>4798</v>
      </c>
      <c r="F15" s="407">
        <v>0</v>
      </c>
      <c r="G15" s="408">
        <v>0</v>
      </c>
      <c r="H15" s="409">
        <v>60</v>
      </c>
      <c r="I15" s="409">
        <v>88547</v>
      </c>
      <c r="J15" s="388" t="s">
        <v>893</v>
      </c>
      <c r="K15" s="388" t="s">
        <v>893</v>
      </c>
    </row>
    <row r="16" spans="1:11" ht="15.5" x14ac:dyDescent="0.35">
      <c r="A16" s="418" t="s">
        <v>653</v>
      </c>
      <c r="B16" s="406">
        <v>48</v>
      </c>
      <c r="C16" s="407">
        <v>77222</v>
      </c>
      <c r="D16" s="406">
        <v>10</v>
      </c>
      <c r="E16" s="408">
        <v>5598</v>
      </c>
      <c r="F16" s="407">
        <v>0</v>
      </c>
      <c r="G16" s="408">
        <v>0</v>
      </c>
      <c r="H16" s="409">
        <v>58</v>
      </c>
      <c r="I16" s="409">
        <v>82820</v>
      </c>
      <c r="J16" s="388" t="s">
        <v>893</v>
      </c>
      <c r="K16" s="388" t="s">
        <v>893</v>
      </c>
    </row>
    <row r="17" spans="1:11" ht="15.5" x14ac:dyDescent="0.35">
      <c r="A17" s="418" t="s">
        <v>654</v>
      </c>
      <c r="B17" s="406">
        <v>52</v>
      </c>
      <c r="C17" s="407">
        <v>83218</v>
      </c>
      <c r="D17" s="406">
        <v>9</v>
      </c>
      <c r="E17" s="408">
        <v>4205</v>
      </c>
      <c r="F17" s="407">
        <v>0</v>
      </c>
      <c r="G17" s="408">
        <v>0</v>
      </c>
      <c r="H17" s="409">
        <v>61</v>
      </c>
      <c r="I17" s="409">
        <v>87423</v>
      </c>
      <c r="J17" s="388" t="s">
        <v>893</v>
      </c>
      <c r="K17" s="388" t="s">
        <v>893</v>
      </c>
    </row>
    <row r="18" spans="1:11" ht="15.5" x14ac:dyDescent="0.35">
      <c r="A18" s="418" t="s">
        <v>655</v>
      </c>
      <c r="B18" s="406">
        <v>55</v>
      </c>
      <c r="C18" s="407">
        <v>97699</v>
      </c>
      <c r="D18" s="406">
        <v>7</v>
      </c>
      <c r="E18" s="408">
        <v>3535</v>
      </c>
      <c r="F18" s="407">
        <v>0</v>
      </c>
      <c r="G18" s="408">
        <v>0</v>
      </c>
      <c r="H18" s="409">
        <v>62</v>
      </c>
      <c r="I18" s="409">
        <v>101234</v>
      </c>
      <c r="J18" s="388" t="s">
        <v>893</v>
      </c>
      <c r="K18" s="388" t="s">
        <v>893</v>
      </c>
    </row>
    <row r="19" spans="1:11" ht="15.5" x14ac:dyDescent="0.35">
      <c r="A19" s="418" t="s">
        <v>656</v>
      </c>
      <c r="B19" s="406">
        <v>54</v>
      </c>
      <c r="C19" s="407">
        <v>97422</v>
      </c>
      <c r="D19" s="406">
        <v>5</v>
      </c>
      <c r="E19" s="408">
        <v>1757</v>
      </c>
      <c r="F19" s="407">
        <v>0</v>
      </c>
      <c r="G19" s="408">
        <v>0</v>
      </c>
      <c r="H19" s="409">
        <v>59</v>
      </c>
      <c r="I19" s="409">
        <v>99179</v>
      </c>
      <c r="J19" s="388" t="s">
        <v>893</v>
      </c>
      <c r="K19" s="388" t="s">
        <v>893</v>
      </c>
    </row>
    <row r="20" spans="1:11" ht="15.5" x14ac:dyDescent="0.35">
      <c r="A20" s="418" t="s">
        <v>657</v>
      </c>
      <c r="B20" s="406">
        <v>57</v>
      </c>
      <c r="C20" s="407">
        <v>101082</v>
      </c>
      <c r="D20" s="406">
        <v>5</v>
      </c>
      <c r="E20" s="408">
        <v>1757</v>
      </c>
      <c r="F20" s="407">
        <v>0</v>
      </c>
      <c r="G20" s="408">
        <v>0</v>
      </c>
      <c r="H20" s="409">
        <v>62</v>
      </c>
      <c r="I20" s="409">
        <v>102839</v>
      </c>
      <c r="J20" s="388" t="s">
        <v>893</v>
      </c>
      <c r="K20" s="388" t="s">
        <v>893</v>
      </c>
    </row>
    <row r="21" spans="1:11" ht="15.5" x14ac:dyDescent="0.35">
      <c r="A21" s="418" t="s">
        <v>658</v>
      </c>
      <c r="B21" s="406">
        <v>57</v>
      </c>
      <c r="C21" s="407">
        <v>101082</v>
      </c>
      <c r="D21" s="406">
        <v>5</v>
      </c>
      <c r="E21" s="408">
        <v>1757</v>
      </c>
      <c r="F21" s="407">
        <v>0</v>
      </c>
      <c r="G21" s="408">
        <v>0</v>
      </c>
      <c r="H21" s="409">
        <v>62</v>
      </c>
      <c r="I21" s="409">
        <v>102839</v>
      </c>
      <c r="J21" s="388" t="s">
        <v>893</v>
      </c>
      <c r="K21" s="388" t="s">
        <v>893</v>
      </c>
    </row>
    <row r="22" spans="1:11" ht="15.5" x14ac:dyDescent="0.35">
      <c r="A22" s="418" t="s">
        <v>659</v>
      </c>
      <c r="B22" s="406">
        <v>57</v>
      </c>
      <c r="C22" s="407">
        <v>101082</v>
      </c>
      <c r="D22" s="406">
        <v>5</v>
      </c>
      <c r="E22" s="408">
        <v>1757</v>
      </c>
      <c r="F22" s="407">
        <v>0</v>
      </c>
      <c r="G22" s="408">
        <v>0</v>
      </c>
      <c r="H22" s="409">
        <v>62</v>
      </c>
      <c r="I22" s="409">
        <v>102839</v>
      </c>
      <c r="J22" s="430">
        <f>(Cruise_Ships_Monthly42[[#This Row],[Total ships docking in Northern Ireland]]-H10)/H10</f>
        <v>0.16981132075471697</v>
      </c>
      <c r="K22" s="430">
        <f>(Cruise_Ships_Monthly42[[#This Row],[Total Passengers and Crew onboard ships docking in Northern Ireland]]-I10)/I10</f>
        <v>0.31063531510864717</v>
      </c>
    </row>
    <row r="23" spans="1:11" ht="15.5" x14ac:dyDescent="0.35">
      <c r="A23" s="418" t="s">
        <v>660</v>
      </c>
      <c r="B23" s="406">
        <v>57</v>
      </c>
      <c r="C23" s="407">
        <v>101082</v>
      </c>
      <c r="D23" s="406">
        <v>5</v>
      </c>
      <c r="E23" s="408">
        <v>1757</v>
      </c>
      <c r="F23" s="407">
        <v>0</v>
      </c>
      <c r="G23" s="408">
        <v>0</v>
      </c>
      <c r="H23" s="409">
        <v>62</v>
      </c>
      <c r="I23" s="409">
        <v>102839</v>
      </c>
      <c r="J23" s="430">
        <f>(Cruise_Ships_Monthly42[[#This Row],[Total ships docking in Northern Ireland]]-H11)/H11</f>
        <v>0.16981132075471697</v>
      </c>
      <c r="K23" s="430">
        <f>(Cruise_Ships_Monthly42[[#This Row],[Total Passengers and Crew onboard ships docking in Northern Ireland]]-I11)/I11</f>
        <v>0.31063531510864717</v>
      </c>
    </row>
    <row r="24" spans="1:11" ht="15.5" x14ac:dyDescent="0.35">
      <c r="A24" s="418" t="s">
        <v>661</v>
      </c>
      <c r="B24" s="406">
        <v>57</v>
      </c>
      <c r="C24" s="407">
        <v>101082</v>
      </c>
      <c r="D24" s="406">
        <v>5</v>
      </c>
      <c r="E24" s="408">
        <v>1757</v>
      </c>
      <c r="F24" s="407">
        <v>0</v>
      </c>
      <c r="G24" s="408">
        <v>0</v>
      </c>
      <c r="H24" s="409">
        <v>62</v>
      </c>
      <c r="I24" s="409">
        <v>102839</v>
      </c>
      <c r="J24" s="430">
        <f>(Cruise_Ships_Monthly42[[#This Row],[Total ships docking in Northern Ireland]]-H12)/H12</f>
        <v>0.16981132075471697</v>
      </c>
      <c r="K24" s="430">
        <f>(Cruise_Ships_Monthly42[[#This Row],[Total Passengers and Crew onboard ships docking in Northern Ireland]]-I12)/I12</f>
        <v>0.31063531510864717</v>
      </c>
    </row>
    <row r="25" spans="1:11" ht="15.5" x14ac:dyDescent="0.35">
      <c r="A25" s="418" t="s">
        <v>662</v>
      </c>
      <c r="B25" s="406">
        <v>58</v>
      </c>
      <c r="C25" s="407">
        <v>102132</v>
      </c>
      <c r="D25" s="406">
        <v>5</v>
      </c>
      <c r="E25" s="408">
        <v>1757</v>
      </c>
      <c r="F25" s="407">
        <v>0</v>
      </c>
      <c r="G25" s="408">
        <v>0</v>
      </c>
      <c r="H25" s="409">
        <v>63</v>
      </c>
      <c r="I25" s="409">
        <v>103889</v>
      </c>
      <c r="J25" s="430">
        <f>(Cruise_Ships_Monthly42[[#This Row],[Total ships docking in Northern Ireland]]-H13)/H13</f>
        <v>0.18867924528301888</v>
      </c>
      <c r="K25" s="430">
        <f>(Cruise_Ships_Monthly42[[#This Row],[Total Passengers and Crew onboard ships docking in Northern Ireland]]-I13)/I13</f>
        <v>0.32401707767794558</v>
      </c>
    </row>
    <row r="26" spans="1:11" ht="15.5" x14ac:dyDescent="0.35">
      <c r="A26" s="418" t="s">
        <v>663</v>
      </c>
      <c r="B26" s="406">
        <v>57</v>
      </c>
      <c r="C26" s="407">
        <v>102058</v>
      </c>
      <c r="D26" s="406">
        <v>5</v>
      </c>
      <c r="E26" s="408">
        <v>2126</v>
      </c>
      <c r="F26" s="407">
        <v>0</v>
      </c>
      <c r="G26" s="408">
        <v>0</v>
      </c>
      <c r="H26" s="409">
        <v>62</v>
      </c>
      <c r="I26" s="409">
        <v>104184</v>
      </c>
      <c r="J26" s="430">
        <f>(Cruise_Ships_Monthly42[[#This Row],[Total ships docking in Northern Ireland]]-H14)/H14</f>
        <v>0.19230769230769232</v>
      </c>
      <c r="K26" s="430">
        <f>(Cruise_Ships_Monthly42[[#This Row],[Total Passengers and Crew onboard ships docking in Northern Ireland]]-I14)/I14</f>
        <v>0.39722389861194929</v>
      </c>
    </row>
    <row r="27" spans="1:11" ht="15.5" x14ac:dyDescent="0.35">
      <c r="A27" s="418" t="s">
        <v>664</v>
      </c>
      <c r="B27" s="406">
        <v>55</v>
      </c>
      <c r="C27" s="407">
        <v>101815</v>
      </c>
      <c r="D27" s="406">
        <v>4</v>
      </c>
      <c r="E27" s="408">
        <v>1626</v>
      </c>
      <c r="F27" s="407">
        <v>0</v>
      </c>
      <c r="G27" s="408">
        <v>0</v>
      </c>
      <c r="H27" s="409">
        <v>59</v>
      </c>
      <c r="I27" s="409">
        <v>103441</v>
      </c>
      <c r="J27" s="430">
        <f>(Cruise_Ships_Monthly42[[#This Row],[Total ships docking in Northern Ireland]]-H15)/H15</f>
        <v>-1.6666666666666666E-2</v>
      </c>
      <c r="K27" s="430">
        <f>(Cruise_Ships_Monthly42[[#This Row],[Total Passengers and Crew onboard ships docking in Northern Ireland]]-I15)/I15</f>
        <v>0.16820445639039155</v>
      </c>
    </row>
    <row r="28" spans="1:11" ht="15.5" x14ac:dyDescent="0.35">
      <c r="A28" s="418" t="s">
        <v>665</v>
      </c>
      <c r="B28" s="406">
        <v>58</v>
      </c>
      <c r="C28" s="407">
        <v>102456</v>
      </c>
      <c r="D28" s="406">
        <v>4</v>
      </c>
      <c r="E28" s="408">
        <v>1909</v>
      </c>
      <c r="F28" s="407">
        <v>0</v>
      </c>
      <c r="G28" s="408">
        <v>0</v>
      </c>
      <c r="H28" s="409">
        <v>62</v>
      </c>
      <c r="I28" s="409">
        <v>104365</v>
      </c>
      <c r="J28" s="430">
        <f>(Cruise_Ships_Monthly42[[#This Row],[Total ships docking in Northern Ireland]]-H16)/H16</f>
        <v>6.8965517241379309E-2</v>
      </c>
      <c r="K28" s="430">
        <f>(Cruise_Ships_Monthly42[[#This Row],[Total Passengers and Crew onboard ships docking in Northern Ireland]]-I16)/I16</f>
        <v>0.2601424776624004</v>
      </c>
    </row>
    <row r="29" spans="1:11" ht="15.5" x14ac:dyDescent="0.35">
      <c r="A29" s="418" t="s">
        <v>666</v>
      </c>
      <c r="B29" s="406">
        <v>52</v>
      </c>
      <c r="C29" s="407">
        <v>100036</v>
      </c>
      <c r="D29" s="406">
        <v>3</v>
      </c>
      <c r="E29" s="408">
        <v>1709</v>
      </c>
      <c r="F29" s="407">
        <v>1</v>
      </c>
      <c r="G29" s="408">
        <v>450</v>
      </c>
      <c r="H29" s="409">
        <v>56</v>
      </c>
      <c r="I29" s="409">
        <v>102195</v>
      </c>
      <c r="J29" s="430">
        <f>(Cruise_Ships_Monthly42[[#This Row],[Total ships docking in Northern Ireland]]-H17)/H17</f>
        <v>-8.1967213114754092E-2</v>
      </c>
      <c r="K29" s="430">
        <f>(Cruise_Ships_Monthly42[[#This Row],[Total Passengers and Crew onboard ships docking in Northern Ireland]]-I17)/I17</f>
        <v>0.16897155210871281</v>
      </c>
    </row>
    <row r="30" spans="1:11" ht="15.5" x14ac:dyDescent="0.35">
      <c r="A30" s="418" t="s">
        <v>667</v>
      </c>
      <c r="B30" s="406">
        <v>58</v>
      </c>
      <c r="C30" s="407">
        <v>105216</v>
      </c>
      <c r="D30" s="406">
        <v>5</v>
      </c>
      <c r="E30" s="408">
        <v>3880</v>
      </c>
      <c r="F30" s="407">
        <v>1</v>
      </c>
      <c r="G30" s="408">
        <v>450</v>
      </c>
      <c r="H30" s="409">
        <v>64</v>
      </c>
      <c r="I30" s="409">
        <v>109546</v>
      </c>
      <c r="J30" s="430">
        <f>(Cruise_Ships_Monthly42[[#This Row],[Total ships docking in Northern Ireland]]-H18)/H18</f>
        <v>3.2258064516129031E-2</v>
      </c>
      <c r="K30" s="430">
        <f>(Cruise_Ships_Monthly42[[#This Row],[Total Passengers and Crew onboard ships docking in Northern Ireland]]-I18)/I18</f>
        <v>8.2106802062548154E-2</v>
      </c>
    </row>
    <row r="31" spans="1:11" ht="15.5" x14ac:dyDescent="0.35">
      <c r="A31" s="418" t="s">
        <v>668</v>
      </c>
      <c r="B31" s="406">
        <v>63</v>
      </c>
      <c r="C31" s="407">
        <v>113569</v>
      </c>
      <c r="D31" s="406">
        <v>5</v>
      </c>
      <c r="E31" s="408">
        <v>4044</v>
      </c>
      <c r="F31" s="407">
        <v>1</v>
      </c>
      <c r="G31" s="408">
        <v>450</v>
      </c>
      <c r="H31" s="409">
        <v>69</v>
      </c>
      <c r="I31" s="409">
        <v>118063</v>
      </c>
      <c r="J31" s="430">
        <f>(Cruise_Ships_Monthly42[[#This Row],[Total ships docking in Northern Ireland]]-H19)/H19</f>
        <v>0.16949152542372881</v>
      </c>
      <c r="K31" s="430">
        <f>(Cruise_Ships_Monthly42[[#This Row],[Total Passengers and Crew onboard ships docking in Northern Ireland]]-I19)/I19</f>
        <v>0.19040321035703123</v>
      </c>
    </row>
    <row r="32" spans="1:11" ht="15.5" x14ac:dyDescent="0.35">
      <c r="A32" s="418" t="s">
        <v>669</v>
      </c>
      <c r="B32" s="406">
        <v>62</v>
      </c>
      <c r="C32" s="407">
        <v>114569</v>
      </c>
      <c r="D32" s="406">
        <v>5</v>
      </c>
      <c r="E32" s="408">
        <v>4044</v>
      </c>
      <c r="F32" s="407">
        <v>1</v>
      </c>
      <c r="G32" s="408">
        <v>450</v>
      </c>
      <c r="H32" s="409">
        <v>68</v>
      </c>
      <c r="I32" s="409">
        <v>119063</v>
      </c>
      <c r="J32" s="430">
        <f>(Cruise_Ships_Monthly42[[#This Row],[Total ships docking in Northern Ireland]]-H20)/H20</f>
        <v>9.6774193548387094E-2</v>
      </c>
      <c r="K32" s="430">
        <f>(Cruise_Ships_Monthly42[[#This Row],[Total Passengers and Crew onboard ships docking in Northern Ireland]]-I20)/I20</f>
        <v>0.15776116064917006</v>
      </c>
    </row>
    <row r="33" spans="1:11" ht="15.5" x14ac:dyDescent="0.35">
      <c r="A33" s="418" t="s">
        <v>670</v>
      </c>
      <c r="B33" s="406">
        <v>62</v>
      </c>
      <c r="C33" s="407">
        <v>114569</v>
      </c>
      <c r="D33" s="406">
        <v>5</v>
      </c>
      <c r="E33" s="408">
        <v>4044</v>
      </c>
      <c r="F33" s="407">
        <v>1</v>
      </c>
      <c r="G33" s="408">
        <v>450</v>
      </c>
      <c r="H33" s="409">
        <v>68</v>
      </c>
      <c r="I33" s="409">
        <v>119063</v>
      </c>
      <c r="J33" s="430">
        <f>(Cruise_Ships_Monthly42[[#This Row],[Total ships docking in Northern Ireland]]-H21)/H21</f>
        <v>9.6774193548387094E-2</v>
      </c>
      <c r="K33" s="430">
        <f>(Cruise_Ships_Monthly42[[#This Row],[Total Passengers and Crew onboard ships docking in Northern Ireland]]-I21)/I21</f>
        <v>0.15776116064917006</v>
      </c>
    </row>
    <row r="34" spans="1:11" ht="15.5" x14ac:dyDescent="0.35">
      <c r="A34" s="418" t="s">
        <v>671</v>
      </c>
      <c r="B34" s="406">
        <v>63</v>
      </c>
      <c r="C34" s="407">
        <v>115659</v>
      </c>
      <c r="D34" s="406">
        <v>5</v>
      </c>
      <c r="E34" s="408">
        <v>4044</v>
      </c>
      <c r="F34" s="407">
        <v>1</v>
      </c>
      <c r="G34" s="408">
        <v>450</v>
      </c>
      <c r="H34" s="409">
        <v>69</v>
      </c>
      <c r="I34" s="409">
        <v>120153</v>
      </c>
      <c r="J34" s="430">
        <f>(Cruise_Ships_Monthly42[[#This Row],[Total ships docking in Northern Ireland]]-H22)/H22</f>
        <v>0.11290322580645161</v>
      </c>
      <c r="K34" s="430">
        <f>(Cruise_Ships_Monthly42[[#This Row],[Total Passengers and Crew onboard ships docking in Northern Ireland]]-I22)/I22</f>
        <v>0.16836025243341535</v>
      </c>
    </row>
    <row r="35" spans="1:11" ht="15.5" x14ac:dyDescent="0.35">
      <c r="A35" s="418" t="s">
        <v>672</v>
      </c>
      <c r="B35" s="406">
        <v>63</v>
      </c>
      <c r="C35" s="407">
        <v>115659</v>
      </c>
      <c r="D35" s="406">
        <v>5</v>
      </c>
      <c r="E35" s="408">
        <v>4044</v>
      </c>
      <c r="F35" s="407">
        <v>1</v>
      </c>
      <c r="G35" s="408">
        <v>450</v>
      </c>
      <c r="H35" s="409">
        <v>69</v>
      </c>
      <c r="I35" s="409">
        <v>120153</v>
      </c>
      <c r="J35" s="430">
        <f>(Cruise_Ships_Monthly42[[#This Row],[Total ships docking in Northern Ireland]]-H23)/H23</f>
        <v>0.11290322580645161</v>
      </c>
      <c r="K35" s="430">
        <f>(Cruise_Ships_Monthly42[[#This Row],[Total Passengers and Crew onboard ships docking in Northern Ireland]]-I23)/I23</f>
        <v>0.16836025243341535</v>
      </c>
    </row>
    <row r="36" spans="1:11" ht="15.5" x14ac:dyDescent="0.35">
      <c r="A36" s="418" t="s">
        <v>673</v>
      </c>
      <c r="B36" s="406">
        <v>63</v>
      </c>
      <c r="C36" s="407">
        <v>115659</v>
      </c>
      <c r="D36" s="406">
        <v>5</v>
      </c>
      <c r="E36" s="408">
        <v>4044</v>
      </c>
      <c r="F36" s="407">
        <v>1</v>
      </c>
      <c r="G36" s="408">
        <v>450</v>
      </c>
      <c r="H36" s="409">
        <v>69</v>
      </c>
      <c r="I36" s="409">
        <v>120153</v>
      </c>
      <c r="J36" s="430">
        <f>(Cruise_Ships_Monthly42[[#This Row],[Total ships docking in Northern Ireland]]-H24)/H24</f>
        <v>0.11290322580645161</v>
      </c>
      <c r="K36" s="430">
        <f>(Cruise_Ships_Monthly42[[#This Row],[Total Passengers and Crew onboard ships docking in Northern Ireland]]-I24)/I24</f>
        <v>0.16836025243341535</v>
      </c>
    </row>
    <row r="37" spans="1:11" ht="15.5" x14ac:dyDescent="0.35">
      <c r="A37" s="418" t="s">
        <v>674</v>
      </c>
      <c r="B37" s="406">
        <v>63</v>
      </c>
      <c r="C37" s="407">
        <v>115384</v>
      </c>
      <c r="D37" s="406">
        <v>5</v>
      </c>
      <c r="E37" s="408">
        <v>4044</v>
      </c>
      <c r="F37" s="407">
        <v>1</v>
      </c>
      <c r="G37" s="408">
        <v>450</v>
      </c>
      <c r="H37" s="409">
        <v>69</v>
      </c>
      <c r="I37" s="409">
        <v>119878</v>
      </c>
      <c r="J37" s="430">
        <f>(Cruise_Ships_Monthly42[[#This Row],[Total ships docking in Northern Ireland]]-H25)/H25</f>
        <v>9.5238095238095233E-2</v>
      </c>
      <c r="K37" s="430">
        <f>(Cruise_Ships_Monthly42[[#This Row],[Total Passengers and Crew onboard ships docking in Northern Ireland]]-I25)/I25</f>
        <v>0.15390464823032274</v>
      </c>
    </row>
    <row r="38" spans="1:11" ht="15.5" x14ac:dyDescent="0.35">
      <c r="A38" s="418" t="s">
        <v>675</v>
      </c>
      <c r="B38" s="406">
        <v>63</v>
      </c>
      <c r="C38" s="407">
        <v>115384</v>
      </c>
      <c r="D38" s="406">
        <v>4</v>
      </c>
      <c r="E38" s="408">
        <v>3626</v>
      </c>
      <c r="F38" s="407">
        <v>1</v>
      </c>
      <c r="G38" s="408">
        <v>450</v>
      </c>
      <c r="H38" s="409">
        <v>68</v>
      </c>
      <c r="I38" s="409">
        <v>119460</v>
      </c>
      <c r="J38" s="430">
        <f>(Cruise_Ships_Monthly42[[#This Row],[Total ships docking in Northern Ireland]]-H26)/H26</f>
        <v>9.6774193548387094E-2</v>
      </c>
      <c r="K38" s="430">
        <f>(Cruise_Ships_Monthly42[[#This Row],[Total Passengers and Crew onboard ships docking in Northern Ireland]]-I26)/I26</f>
        <v>0.14662520156645933</v>
      </c>
    </row>
    <row r="39" spans="1:11" ht="15.5" x14ac:dyDescent="0.35">
      <c r="A39" s="418" t="s">
        <v>676</v>
      </c>
      <c r="B39" s="406">
        <v>62</v>
      </c>
      <c r="C39" s="407">
        <v>105423</v>
      </c>
      <c r="D39" s="406">
        <v>5</v>
      </c>
      <c r="E39" s="408">
        <v>3756</v>
      </c>
      <c r="F39" s="407">
        <v>1</v>
      </c>
      <c r="G39" s="408">
        <v>450</v>
      </c>
      <c r="H39" s="409">
        <v>68</v>
      </c>
      <c r="I39" s="409">
        <v>109629</v>
      </c>
      <c r="J39" s="430">
        <f>(Cruise_Ships_Monthly42[[#This Row],[Total ships docking in Northern Ireland]]-H27)/H27</f>
        <v>0.15254237288135594</v>
      </c>
      <c r="K39" s="430">
        <f>(Cruise_Ships_Monthly42[[#This Row],[Total Passengers and Crew onboard ships docking in Northern Ireland]]-I27)/I27</f>
        <v>5.9821540781701647E-2</v>
      </c>
    </row>
    <row r="40" spans="1:11" ht="15.5" x14ac:dyDescent="0.35">
      <c r="A40" s="418" t="s">
        <v>677</v>
      </c>
      <c r="B40" s="406">
        <v>60</v>
      </c>
      <c r="C40" s="407">
        <v>105352</v>
      </c>
      <c r="D40" s="406">
        <v>5</v>
      </c>
      <c r="E40" s="408">
        <v>3756</v>
      </c>
      <c r="F40" s="407">
        <v>2</v>
      </c>
      <c r="G40" s="408">
        <v>522</v>
      </c>
      <c r="H40" s="409">
        <v>67</v>
      </c>
      <c r="I40" s="409">
        <v>109630</v>
      </c>
      <c r="J40" s="430">
        <f>(Cruise_Ships_Monthly42[[#This Row],[Total ships docking in Northern Ireland]]-H28)/H28</f>
        <v>8.0645161290322578E-2</v>
      </c>
      <c r="K40" s="430">
        <f>(Cruise_Ships_Monthly42[[#This Row],[Total Passengers and Crew onboard ships docking in Northern Ireland]]-I28)/I28</f>
        <v>5.0447947108705024E-2</v>
      </c>
    </row>
    <row r="41" spans="1:11" ht="15.5" x14ac:dyDescent="0.35">
      <c r="A41" s="418" t="s">
        <v>678</v>
      </c>
      <c r="B41" s="406">
        <v>66</v>
      </c>
      <c r="C41" s="407">
        <v>121408</v>
      </c>
      <c r="D41" s="406">
        <v>6</v>
      </c>
      <c r="E41" s="408">
        <v>5061</v>
      </c>
      <c r="F41" s="407">
        <v>3</v>
      </c>
      <c r="G41" s="408">
        <v>1212</v>
      </c>
      <c r="H41" s="409">
        <v>75</v>
      </c>
      <c r="I41" s="409">
        <v>127681</v>
      </c>
      <c r="J41" s="430">
        <f>(Cruise_Ships_Monthly42[[#This Row],[Total ships docking in Northern Ireland]]-H29)/H29</f>
        <v>0.3392857142857143</v>
      </c>
      <c r="K41" s="430">
        <f>(Cruise_Ships_Monthly42[[#This Row],[Total Passengers and Crew onboard ships docking in Northern Ireland]]-I29)/I29</f>
        <v>0.249385977787563</v>
      </c>
    </row>
    <row r="42" spans="1:11" ht="15.5" x14ac:dyDescent="0.35">
      <c r="A42" s="418" t="s">
        <v>679</v>
      </c>
      <c r="B42" s="406">
        <v>62</v>
      </c>
      <c r="C42" s="407">
        <v>121530</v>
      </c>
      <c r="D42" s="410">
        <v>6</v>
      </c>
      <c r="E42" s="412">
        <v>4795</v>
      </c>
      <c r="F42" s="407">
        <v>3</v>
      </c>
      <c r="G42" s="408">
        <v>1212</v>
      </c>
      <c r="H42" s="409">
        <v>71</v>
      </c>
      <c r="I42" s="409">
        <v>127537</v>
      </c>
      <c r="J42" s="430">
        <f>(Cruise_Ships_Monthly42[[#This Row],[Total ships docking in Northern Ireland]]-H30)/H30</f>
        <v>0.109375</v>
      </c>
      <c r="K42" s="430">
        <f>(Cruise_Ships_Monthly42[[#This Row],[Total Passengers and Crew onboard ships docking in Northern Ireland]]-I30)/I30</f>
        <v>0.16423237726617129</v>
      </c>
    </row>
    <row r="43" spans="1:11" ht="15.5" x14ac:dyDescent="0.35">
      <c r="A43" s="418" t="s">
        <v>680</v>
      </c>
      <c r="B43" s="406">
        <v>56</v>
      </c>
      <c r="C43" s="407">
        <v>114002</v>
      </c>
      <c r="D43" s="410">
        <v>6</v>
      </c>
      <c r="E43" s="412">
        <v>5373</v>
      </c>
      <c r="F43" s="407">
        <v>3</v>
      </c>
      <c r="G43" s="408">
        <v>1212</v>
      </c>
      <c r="H43" s="409">
        <v>65</v>
      </c>
      <c r="I43" s="409">
        <v>120587</v>
      </c>
      <c r="J43" s="430">
        <f>(Cruise_Ships_Monthly42[[#This Row],[Total ships docking in Northern Ireland]]-H31)/H31</f>
        <v>-5.7971014492753624E-2</v>
      </c>
      <c r="K43" s="430">
        <f>(Cruise_Ships_Monthly42[[#This Row],[Total Passengers and Crew onboard ships docking in Northern Ireland]]-I31)/I31</f>
        <v>2.1378416608082127E-2</v>
      </c>
    </row>
    <row r="44" spans="1:11" ht="15.5" x14ac:dyDescent="0.35">
      <c r="A44" s="418" t="s">
        <v>681</v>
      </c>
      <c r="B44" s="410">
        <v>58</v>
      </c>
      <c r="C44" s="407">
        <v>116282</v>
      </c>
      <c r="D44" s="406">
        <v>6</v>
      </c>
      <c r="E44" s="408">
        <v>5373</v>
      </c>
      <c r="F44" s="407">
        <v>3</v>
      </c>
      <c r="G44" s="408">
        <v>1212</v>
      </c>
      <c r="H44" s="409">
        <v>67</v>
      </c>
      <c r="I44" s="409">
        <v>122867</v>
      </c>
      <c r="J44" s="430">
        <f>(Cruise_Ships_Monthly42[[#This Row],[Total ships docking in Northern Ireland]]-H32)/H32</f>
        <v>-1.4705882352941176E-2</v>
      </c>
      <c r="K44" s="430">
        <f>(Cruise_Ships_Monthly42[[#This Row],[Total Passengers and Crew onboard ships docking in Northern Ireland]]-I32)/I32</f>
        <v>3.194947212820104E-2</v>
      </c>
    </row>
    <row r="45" spans="1:11" ht="15.5" x14ac:dyDescent="0.35">
      <c r="A45" s="418" t="s">
        <v>682</v>
      </c>
      <c r="B45" s="406">
        <v>59</v>
      </c>
      <c r="C45" s="407">
        <v>117482</v>
      </c>
      <c r="D45" s="406">
        <v>6</v>
      </c>
      <c r="E45" s="408">
        <v>5373</v>
      </c>
      <c r="F45" s="407">
        <v>3</v>
      </c>
      <c r="G45" s="408">
        <v>1212</v>
      </c>
      <c r="H45" s="409">
        <v>68</v>
      </c>
      <c r="I45" s="409">
        <v>124067</v>
      </c>
      <c r="J45" s="430">
        <f>(Cruise_Ships_Monthly42[[#This Row],[Total ships docking in Northern Ireland]]-H33)/H33</f>
        <v>0</v>
      </c>
      <c r="K45" s="430">
        <f>(Cruise_Ships_Monthly42[[#This Row],[Total Passengers and Crew onboard ships docking in Northern Ireland]]-I33)/I33</f>
        <v>4.2028169960441113E-2</v>
      </c>
    </row>
    <row r="46" spans="1:11" ht="15.5" x14ac:dyDescent="0.35">
      <c r="A46" s="418" t="s">
        <v>683</v>
      </c>
      <c r="B46" s="406">
        <v>58</v>
      </c>
      <c r="C46" s="407">
        <v>116392</v>
      </c>
      <c r="D46" s="406">
        <v>6</v>
      </c>
      <c r="E46" s="408">
        <v>5373</v>
      </c>
      <c r="F46" s="407">
        <v>3</v>
      </c>
      <c r="G46" s="408">
        <v>1212</v>
      </c>
      <c r="H46" s="409">
        <v>67</v>
      </c>
      <c r="I46" s="409">
        <v>122977</v>
      </c>
      <c r="J46" s="430">
        <f>(Cruise_Ships_Monthly42[[#This Row],[Total ships docking in Northern Ireland]]-H34)/H34</f>
        <v>-2.8985507246376812E-2</v>
      </c>
      <c r="K46" s="430">
        <f>(Cruise_Ships_Monthly42[[#This Row],[Total Passengers and Crew onboard ships docking in Northern Ireland]]-I34)/I34</f>
        <v>2.3503366540993567E-2</v>
      </c>
    </row>
    <row r="47" spans="1:11" ht="15.5" x14ac:dyDescent="0.35">
      <c r="A47" s="418" t="s">
        <v>684</v>
      </c>
      <c r="B47" s="406">
        <v>58</v>
      </c>
      <c r="C47" s="407">
        <v>116392</v>
      </c>
      <c r="D47" s="406">
        <v>6</v>
      </c>
      <c r="E47" s="408">
        <v>5373</v>
      </c>
      <c r="F47" s="407">
        <v>3</v>
      </c>
      <c r="G47" s="408">
        <v>1212</v>
      </c>
      <c r="H47" s="409">
        <v>67</v>
      </c>
      <c r="I47" s="409">
        <v>122977</v>
      </c>
      <c r="J47" s="430">
        <f>(Cruise_Ships_Monthly42[[#This Row],[Total ships docking in Northern Ireland]]-H35)/H35</f>
        <v>-2.8985507246376812E-2</v>
      </c>
      <c r="K47" s="430">
        <f>(Cruise_Ships_Monthly42[[#This Row],[Total Passengers and Crew onboard ships docking in Northern Ireland]]-I35)/I35</f>
        <v>2.3503366540993567E-2</v>
      </c>
    </row>
    <row r="48" spans="1:11" ht="15.5" x14ac:dyDescent="0.35">
      <c r="A48" s="418" t="s">
        <v>685</v>
      </c>
      <c r="B48" s="406">
        <v>58</v>
      </c>
      <c r="C48" s="407">
        <v>116392</v>
      </c>
      <c r="D48" s="406">
        <v>6</v>
      </c>
      <c r="E48" s="408">
        <v>5373</v>
      </c>
      <c r="F48" s="407">
        <v>3</v>
      </c>
      <c r="G48" s="408">
        <v>1212</v>
      </c>
      <c r="H48" s="409">
        <v>67</v>
      </c>
      <c r="I48" s="409">
        <v>122977</v>
      </c>
      <c r="J48" s="430">
        <f>(Cruise_Ships_Monthly42[[#This Row],[Total ships docking in Northern Ireland]]-H36)/H36</f>
        <v>-2.8985507246376812E-2</v>
      </c>
      <c r="K48" s="430">
        <f>(Cruise_Ships_Monthly42[[#This Row],[Total Passengers and Crew onboard ships docking in Northern Ireland]]-I36)/I36</f>
        <v>2.3503366540993567E-2</v>
      </c>
    </row>
    <row r="49" spans="1:11" ht="15.5" x14ac:dyDescent="0.35">
      <c r="A49" s="418" t="s">
        <v>686</v>
      </c>
      <c r="B49" s="406">
        <v>59</v>
      </c>
      <c r="C49" s="407">
        <v>117767</v>
      </c>
      <c r="D49" s="406">
        <v>6</v>
      </c>
      <c r="E49" s="408">
        <v>5373</v>
      </c>
      <c r="F49" s="407">
        <v>3</v>
      </c>
      <c r="G49" s="408">
        <v>1212</v>
      </c>
      <c r="H49" s="409">
        <v>68</v>
      </c>
      <c r="I49" s="409">
        <v>124352</v>
      </c>
      <c r="J49" s="430">
        <f>(Cruise_Ships_Monthly42[[#This Row],[Total ships docking in Northern Ireland]]-H37)/H37</f>
        <v>-1.4492753623188406E-2</v>
      </c>
      <c r="K49" s="430">
        <f>(Cruise_Ships_Monthly42[[#This Row],[Total Passengers and Crew onboard ships docking in Northern Ireland]]-I37)/I37</f>
        <v>3.7321276631241761E-2</v>
      </c>
    </row>
    <row r="50" spans="1:11" ht="15.5" x14ac:dyDescent="0.35">
      <c r="A50" s="418" t="s">
        <v>687</v>
      </c>
      <c r="B50" s="406">
        <v>59</v>
      </c>
      <c r="C50" s="407">
        <v>117767</v>
      </c>
      <c r="D50" s="406">
        <v>6</v>
      </c>
      <c r="E50" s="408">
        <v>5373</v>
      </c>
      <c r="F50" s="407">
        <v>3</v>
      </c>
      <c r="G50" s="408">
        <v>1212</v>
      </c>
      <c r="H50" s="409">
        <v>68</v>
      </c>
      <c r="I50" s="409">
        <v>124352</v>
      </c>
      <c r="J50" s="430">
        <f>(Cruise_Ships_Monthly42[[#This Row],[Total ships docking in Northern Ireland]]-H38)/H38</f>
        <v>0</v>
      </c>
      <c r="K50" s="430">
        <f>(Cruise_Ships_Monthly42[[#This Row],[Total Passengers and Crew onboard ships docking in Northern Ireland]]-I38)/I38</f>
        <v>4.0950945923321616E-2</v>
      </c>
    </row>
    <row r="51" spans="1:11" ht="15.5" x14ac:dyDescent="0.35">
      <c r="A51" s="418" t="s">
        <v>688</v>
      </c>
      <c r="B51" s="406">
        <v>58</v>
      </c>
      <c r="C51" s="407">
        <v>123212</v>
      </c>
      <c r="D51" s="406">
        <v>5</v>
      </c>
      <c r="E51" s="408">
        <v>5243</v>
      </c>
      <c r="F51" s="407">
        <v>5</v>
      </c>
      <c r="G51" s="408">
        <v>1388</v>
      </c>
      <c r="H51" s="409">
        <v>68</v>
      </c>
      <c r="I51" s="409">
        <v>129843</v>
      </c>
      <c r="J51" s="430">
        <f>(Cruise_Ships_Monthly42[[#This Row],[Total ships docking in Northern Ireland]]-H39)/H39</f>
        <v>0</v>
      </c>
      <c r="K51" s="430">
        <f>(Cruise_Ships_Monthly42[[#This Row],[Total Passengers and Crew onboard ships docking in Northern Ireland]]-I39)/I39</f>
        <v>0.18438551843034234</v>
      </c>
    </row>
    <row r="52" spans="1:11" ht="15.5" x14ac:dyDescent="0.35">
      <c r="A52" s="418" t="s">
        <v>689</v>
      </c>
      <c r="B52" s="406">
        <v>67</v>
      </c>
      <c r="C52" s="407">
        <v>145655</v>
      </c>
      <c r="D52" s="406">
        <v>4</v>
      </c>
      <c r="E52" s="408">
        <v>4160</v>
      </c>
      <c r="F52" s="407">
        <v>6</v>
      </c>
      <c r="G52" s="408">
        <v>1659</v>
      </c>
      <c r="H52" s="409">
        <v>77</v>
      </c>
      <c r="I52" s="409">
        <v>151474</v>
      </c>
      <c r="J52" s="430">
        <f>(Cruise_Ships_Monthly42[[#This Row],[Total ships docking in Northern Ireland]]-H40)/H40</f>
        <v>0.14925373134328357</v>
      </c>
      <c r="K52" s="430">
        <f>(Cruise_Ships_Monthly42[[#This Row],[Total Passengers and Crew onboard ships docking in Northern Ireland]]-I40)/I40</f>
        <v>0.3816838456626836</v>
      </c>
    </row>
    <row r="53" spans="1:11" ht="15.5" x14ac:dyDescent="0.35">
      <c r="A53" s="418" t="s">
        <v>690</v>
      </c>
      <c r="B53" s="406">
        <v>66</v>
      </c>
      <c r="C53" s="407">
        <v>135789</v>
      </c>
      <c r="D53" s="406">
        <v>5</v>
      </c>
      <c r="E53" s="408">
        <v>4173</v>
      </c>
      <c r="F53" s="407">
        <v>6</v>
      </c>
      <c r="G53" s="408">
        <v>1752</v>
      </c>
      <c r="H53" s="409">
        <v>77</v>
      </c>
      <c r="I53" s="409">
        <v>141714</v>
      </c>
      <c r="J53" s="430">
        <f>(Cruise_Ships_Monthly42[[#This Row],[Total ships docking in Northern Ireland]]-H41)/H41</f>
        <v>2.6666666666666668E-2</v>
      </c>
      <c r="K53" s="430">
        <f>(Cruise_Ships_Monthly42[[#This Row],[Total Passengers and Crew onboard ships docking in Northern Ireland]]-I41)/I41</f>
        <v>0.10990672065538334</v>
      </c>
    </row>
    <row r="54" spans="1:11" ht="15.5" x14ac:dyDescent="0.35">
      <c r="A54" s="418" t="s">
        <v>691</v>
      </c>
      <c r="B54" s="406">
        <v>79</v>
      </c>
      <c r="C54" s="407">
        <v>149689</v>
      </c>
      <c r="D54" s="406">
        <v>6</v>
      </c>
      <c r="E54" s="408">
        <v>6238</v>
      </c>
      <c r="F54" s="407">
        <v>7</v>
      </c>
      <c r="G54" s="408">
        <v>2227</v>
      </c>
      <c r="H54" s="409">
        <v>92</v>
      </c>
      <c r="I54" s="409">
        <v>158154</v>
      </c>
      <c r="J54" s="430">
        <f>(Cruise_Ships_Monthly42[[#This Row],[Total ships docking in Northern Ireland]]-H42)/H42</f>
        <v>0.29577464788732394</v>
      </c>
      <c r="K54" s="430">
        <f>(Cruise_Ships_Monthly42[[#This Row],[Total Passengers and Crew onboard ships docking in Northern Ireland]]-I42)/I42</f>
        <v>0.24006366779836438</v>
      </c>
    </row>
    <row r="55" spans="1:11" ht="15.5" x14ac:dyDescent="0.35">
      <c r="A55" s="418" t="s">
        <v>692</v>
      </c>
      <c r="B55" s="406">
        <v>85</v>
      </c>
      <c r="C55" s="407">
        <v>150942</v>
      </c>
      <c r="D55" s="406">
        <v>5</v>
      </c>
      <c r="E55" s="408">
        <v>5288</v>
      </c>
      <c r="F55" s="407">
        <v>7</v>
      </c>
      <c r="G55" s="408">
        <v>2227</v>
      </c>
      <c r="H55" s="409">
        <v>97</v>
      </c>
      <c r="I55" s="409">
        <v>158457</v>
      </c>
      <c r="J55" s="430">
        <f>(Cruise_Ships_Monthly42[[#This Row],[Total ships docking in Northern Ireland]]-H43)/H43</f>
        <v>0.49230769230769234</v>
      </c>
      <c r="K55" s="430">
        <f>(Cruise_Ships_Monthly42[[#This Row],[Total Passengers and Crew onboard ships docking in Northern Ireland]]-I43)/I43</f>
        <v>0.31404711950707787</v>
      </c>
    </row>
    <row r="56" spans="1:11" ht="15.5" x14ac:dyDescent="0.35">
      <c r="A56" s="418" t="s">
        <v>693</v>
      </c>
      <c r="B56" s="406">
        <v>81</v>
      </c>
      <c r="C56" s="407">
        <v>144002</v>
      </c>
      <c r="D56" s="406">
        <v>5</v>
      </c>
      <c r="E56" s="408">
        <v>5288</v>
      </c>
      <c r="F56" s="407">
        <v>7</v>
      </c>
      <c r="G56" s="408">
        <v>2227</v>
      </c>
      <c r="H56" s="409">
        <v>93</v>
      </c>
      <c r="I56" s="409">
        <v>151517</v>
      </c>
      <c r="J56" s="430">
        <f>(Cruise_Ships_Monthly42[[#This Row],[Total ships docking in Northern Ireland]]-H44)/H44</f>
        <v>0.38805970149253732</v>
      </c>
      <c r="K56" s="430">
        <f>(Cruise_Ships_Monthly42[[#This Row],[Total Passengers and Crew onboard ships docking in Northern Ireland]]-I44)/I44</f>
        <v>0.23317896587366826</v>
      </c>
    </row>
    <row r="57" spans="1:11" ht="15.5" x14ac:dyDescent="0.35">
      <c r="A57" s="418" t="s">
        <v>694</v>
      </c>
      <c r="B57" s="406">
        <v>80</v>
      </c>
      <c r="C57" s="407">
        <v>142802</v>
      </c>
      <c r="D57" s="406">
        <v>5</v>
      </c>
      <c r="E57" s="408">
        <v>5288</v>
      </c>
      <c r="F57" s="407">
        <v>7</v>
      </c>
      <c r="G57" s="408">
        <v>2227</v>
      </c>
      <c r="H57" s="409">
        <v>92</v>
      </c>
      <c r="I57" s="409">
        <v>150317</v>
      </c>
      <c r="J57" s="430">
        <f>(Cruise_Ships_Monthly42[[#This Row],[Total ships docking in Northern Ireland]]-H45)/H45</f>
        <v>0.35294117647058826</v>
      </c>
      <c r="K57" s="430">
        <f>(Cruise_Ships_Monthly42[[#This Row],[Total Passengers and Crew onboard ships docking in Northern Ireland]]-I45)/I45</f>
        <v>0.2115792273529625</v>
      </c>
    </row>
    <row r="58" spans="1:11" ht="15.5" x14ac:dyDescent="0.35">
      <c r="A58" s="418" t="s">
        <v>695</v>
      </c>
      <c r="B58" s="406">
        <v>81</v>
      </c>
      <c r="C58" s="407">
        <v>144002</v>
      </c>
      <c r="D58" s="406">
        <v>5</v>
      </c>
      <c r="E58" s="408">
        <v>5288</v>
      </c>
      <c r="F58" s="407">
        <v>7</v>
      </c>
      <c r="G58" s="408">
        <v>2227</v>
      </c>
      <c r="H58" s="409">
        <v>93</v>
      </c>
      <c r="I58" s="409">
        <v>151517</v>
      </c>
      <c r="J58" s="430">
        <f>(Cruise_Ships_Monthly42[[#This Row],[Total ships docking in Northern Ireland]]-H46)/H46</f>
        <v>0.38805970149253732</v>
      </c>
      <c r="K58" s="430">
        <f>(Cruise_Ships_Monthly42[[#This Row],[Total Passengers and Crew onboard ships docking in Northern Ireland]]-I46)/I46</f>
        <v>0.23207591663481789</v>
      </c>
    </row>
    <row r="59" spans="1:11" ht="15.5" x14ac:dyDescent="0.35">
      <c r="A59" s="418" t="s">
        <v>696</v>
      </c>
      <c r="B59" s="406">
        <v>81</v>
      </c>
      <c r="C59" s="407">
        <v>144002</v>
      </c>
      <c r="D59" s="406">
        <v>5</v>
      </c>
      <c r="E59" s="408">
        <v>5288</v>
      </c>
      <c r="F59" s="407">
        <v>7</v>
      </c>
      <c r="G59" s="408">
        <v>2227</v>
      </c>
      <c r="H59" s="409">
        <v>93</v>
      </c>
      <c r="I59" s="409">
        <v>151517</v>
      </c>
      <c r="J59" s="430">
        <f>(Cruise_Ships_Monthly42[[#This Row],[Total ships docking in Northern Ireland]]-H47)/H47</f>
        <v>0.38805970149253732</v>
      </c>
      <c r="K59" s="430">
        <f>(Cruise_Ships_Monthly42[[#This Row],[Total Passengers and Crew onboard ships docking in Northern Ireland]]-I47)/I47</f>
        <v>0.23207591663481789</v>
      </c>
    </row>
    <row r="60" spans="1:11" ht="15.5" x14ac:dyDescent="0.35">
      <c r="A60" s="418" t="s">
        <v>697</v>
      </c>
      <c r="B60" s="406">
        <v>81</v>
      </c>
      <c r="C60" s="407">
        <v>144002</v>
      </c>
      <c r="D60" s="406">
        <v>5</v>
      </c>
      <c r="E60" s="408">
        <v>5288</v>
      </c>
      <c r="F60" s="407">
        <v>7</v>
      </c>
      <c r="G60" s="408">
        <v>2227</v>
      </c>
      <c r="H60" s="409">
        <v>93</v>
      </c>
      <c r="I60" s="409">
        <v>151517</v>
      </c>
      <c r="J60" s="430">
        <f>(Cruise_Ships_Monthly42[[#This Row],[Total ships docking in Northern Ireland]]-H48)/H48</f>
        <v>0.38805970149253732</v>
      </c>
      <c r="K60" s="430">
        <f>(Cruise_Ships_Monthly42[[#This Row],[Total Passengers and Crew onboard ships docking in Northern Ireland]]-I48)/I48</f>
        <v>0.23207591663481789</v>
      </c>
    </row>
    <row r="61" spans="1:11" ht="15.5" x14ac:dyDescent="0.35">
      <c r="A61" s="418" t="s">
        <v>698</v>
      </c>
      <c r="B61" s="406">
        <v>79</v>
      </c>
      <c r="C61" s="407">
        <v>141852</v>
      </c>
      <c r="D61" s="406">
        <v>5</v>
      </c>
      <c r="E61" s="408">
        <v>5288</v>
      </c>
      <c r="F61" s="407">
        <v>7</v>
      </c>
      <c r="G61" s="408">
        <v>2227</v>
      </c>
      <c r="H61" s="409">
        <v>91</v>
      </c>
      <c r="I61" s="409">
        <v>149367</v>
      </c>
      <c r="J61" s="430">
        <f>(Cruise_Ships_Monthly42[[#This Row],[Total ships docking in Northern Ireland]]-H49)/H49</f>
        <v>0.33823529411764708</v>
      </c>
      <c r="K61" s="430">
        <f>(Cruise_Ships_Monthly42[[#This Row],[Total Passengers and Crew onboard ships docking in Northern Ireland]]-I49)/I49</f>
        <v>0.20116282810087494</v>
      </c>
    </row>
    <row r="62" spans="1:11" ht="15.5" x14ac:dyDescent="0.35">
      <c r="A62" s="418" t="s">
        <v>699</v>
      </c>
      <c r="B62" s="406">
        <v>82</v>
      </c>
      <c r="C62" s="407">
        <v>144523</v>
      </c>
      <c r="D62" s="406">
        <v>5</v>
      </c>
      <c r="E62" s="408">
        <v>5288</v>
      </c>
      <c r="F62" s="407">
        <v>7</v>
      </c>
      <c r="G62" s="408">
        <v>2227</v>
      </c>
      <c r="H62" s="409">
        <v>94</v>
      </c>
      <c r="I62" s="409">
        <v>152038</v>
      </c>
      <c r="J62" s="430">
        <f>(Cruise_Ships_Monthly42[[#This Row],[Total ships docking in Northern Ireland]]-H50)/H50</f>
        <v>0.38235294117647056</v>
      </c>
      <c r="K62" s="430">
        <f>(Cruise_Ships_Monthly42[[#This Row],[Total Passengers and Crew onboard ships docking in Northern Ireland]]-I50)/I50</f>
        <v>0.22264217704580547</v>
      </c>
    </row>
    <row r="63" spans="1:11" ht="15.5" x14ac:dyDescent="0.35">
      <c r="A63" s="418" t="s">
        <v>700</v>
      </c>
      <c r="B63" s="406">
        <v>86</v>
      </c>
      <c r="C63" s="407">
        <v>151225</v>
      </c>
      <c r="D63" s="406">
        <v>7</v>
      </c>
      <c r="E63" s="408">
        <v>5520</v>
      </c>
      <c r="F63" s="407">
        <v>5</v>
      </c>
      <c r="G63" s="408">
        <v>2051</v>
      </c>
      <c r="H63" s="409">
        <v>98</v>
      </c>
      <c r="I63" s="409">
        <v>158796</v>
      </c>
      <c r="J63" s="430">
        <f>(Cruise_Ships_Monthly42[[#This Row],[Total ships docking in Northern Ireland]]-H51)/H51</f>
        <v>0.44117647058823528</v>
      </c>
      <c r="K63" s="430">
        <f>(Cruise_Ships_Monthly42[[#This Row],[Total Passengers and Crew onboard ships docking in Northern Ireland]]-I51)/I51</f>
        <v>0.22298468149996534</v>
      </c>
    </row>
    <row r="64" spans="1:11" ht="15.5" x14ac:dyDescent="0.35">
      <c r="A64" s="418" t="s">
        <v>701</v>
      </c>
      <c r="B64" s="406">
        <v>94</v>
      </c>
      <c r="C64" s="407">
        <v>149685</v>
      </c>
      <c r="D64" s="406">
        <v>8</v>
      </c>
      <c r="E64" s="408">
        <v>6220</v>
      </c>
      <c r="F64" s="407">
        <v>9</v>
      </c>
      <c r="G64" s="408">
        <v>5004</v>
      </c>
      <c r="H64" s="409">
        <v>111</v>
      </c>
      <c r="I64" s="409">
        <v>160909</v>
      </c>
      <c r="J64" s="430">
        <f>(Cruise_Ships_Monthly42[[#This Row],[Total ships docking in Northern Ireland]]-H52)/H52</f>
        <v>0.44155844155844154</v>
      </c>
      <c r="K64" s="430">
        <f>(Cruise_Ships_Monthly42[[#This Row],[Total Passengers and Crew onboard ships docking in Northern Ireland]]-I52)/I52</f>
        <v>6.2287917398365394E-2</v>
      </c>
    </row>
    <row r="65" spans="1:11" ht="15.5" x14ac:dyDescent="0.35">
      <c r="A65" s="418" t="s">
        <v>702</v>
      </c>
      <c r="B65" s="406">
        <v>96</v>
      </c>
      <c r="C65" s="407">
        <v>152467</v>
      </c>
      <c r="D65" s="406">
        <v>9</v>
      </c>
      <c r="E65" s="408">
        <v>8042</v>
      </c>
      <c r="F65" s="407">
        <v>7</v>
      </c>
      <c r="G65" s="408">
        <v>3771</v>
      </c>
      <c r="H65" s="409">
        <v>112</v>
      </c>
      <c r="I65" s="409">
        <v>164280</v>
      </c>
      <c r="J65" s="430">
        <f>(Cruise_Ships_Monthly42[[#This Row],[Total ships docking in Northern Ireland]]-H53)/H53</f>
        <v>0.45454545454545453</v>
      </c>
      <c r="K65" s="430">
        <f>(Cruise_Ships_Monthly42[[#This Row],[Total Passengers and Crew onboard ships docking in Northern Ireland]]-I53)/I53</f>
        <v>0.15923620813751641</v>
      </c>
    </row>
    <row r="66" spans="1:11" ht="15.5" x14ac:dyDescent="0.35">
      <c r="A66" s="418" t="s">
        <v>703</v>
      </c>
      <c r="B66" s="406">
        <v>91</v>
      </c>
      <c r="C66" s="407">
        <v>145825</v>
      </c>
      <c r="D66" s="406">
        <v>9</v>
      </c>
      <c r="E66" s="408">
        <v>6073</v>
      </c>
      <c r="F66" s="407">
        <v>7</v>
      </c>
      <c r="G66" s="408">
        <v>3771</v>
      </c>
      <c r="H66" s="409">
        <v>107</v>
      </c>
      <c r="I66" s="409">
        <v>155669</v>
      </c>
      <c r="J66" s="430">
        <f>(Cruise_Ships_Monthly42[[#This Row],[Total ships docking in Northern Ireland]]-H54)/H54</f>
        <v>0.16304347826086957</v>
      </c>
      <c r="K66" s="430">
        <f>(Cruise_Ships_Monthly42[[#This Row],[Total Passengers and Crew onboard ships docking in Northern Ireland]]-I54)/I54</f>
        <v>-1.5712533353566777E-2</v>
      </c>
    </row>
    <row r="67" spans="1:11" ht="15.5" x14ac:dyDescent="0.35">
      <c r="A67" s="418" t="s">
        <v>704</v>
      </c>
      <c r="B67" s="406">
        <v>94</v>
      </c>
      <c r="C67" s="407">
        <v>158124</v>
      </c>
      <c r="D67" s="406">
        <v>9</v>
      </c>
      <c r="E67" s="408">
        <v>6073</v>
      </c>
      <c r="F67" s="407">
        <v>10</v>
      </c>
      <c r="G67" s="408">
        <v>5092</v>
      </c>
      <c r="H67" s="409">
        <v>113</v>
      </c>
      <c r="I67" s="409">
        <v>169289</v>
      </c>
      <c r="J67" s="430">
        <f>(Cruise_Ships_Monthly42[[#This Row],[Total ships docking in Northern Ireland]]-H55)/H55</f>
        <v>0.16494845360824742</v>
      </c>
      <c r="K67" s="430">
        <f>(Cruise_Ships_Monthly42[[#This Row],[Total Passengers and Crew onboard ships docking in Northern Ireland]]-I55)/I55</f>
        <v>6.8359239415109463E-2</v>
      </c>
    </row>
    <row r="68" spans="1:11" ht="15.5" x14ac:dyDescent="0.35">
      <c r="A68" s="418" t="s">
        <v>705</v>
      </c>
      <c r="B68" s="406">
        <v>94</v>
      </c>
      <c r="C68" s="407">
        <v>158124</v>
      </c>
      <c r="D68" s="406">
        <v>9</v>
      </c>
      <c r="E68" s="408">
        <v>6073</v>
      </c>
      <c r="F68" s="407">
        <v>10</v>
      </c>
      <c r="G68" s="408">
        <v>5092</v>
      </c>
      <c r="H68" s="409">
        <v>113</v>
      </c>
      <c r="I68" s="409">
        <v>169289</v>
      </c>
      <c r="J68" s="430">
        <f>(Cruise_Ships_Monthly42[[#This Row],[Total ships docking in Northern Ireland]]-H56)/H56</f>
        <v>0.21505376344086022</v>
      </c>
      <c r="K68" s="430">
        <f>(Cruise_Ships_Monthly42[[#This Row],[Total Passengers and Crew onboard ships docking in Northern Ireland]]-I56)/I56</f>
        <v>0.117293769016018</v>
      </c>
    </row>
    <row r="69" spans="1:11" ht="15.5" x14ac:dyDescent="0.35">
      <c r="A69" s="418" t="s">
        <v>706</v>
      </c>
      <c r="B69" s="406">
        <v>94</v>
      </c>
      <c r="C69" s="407">
        <v>158124</v>
      </c>
      <c r="D69" s="406">
        <v>9</v>
      </c>
      <c r="E69" s="408">
        <v>6073</v>
      </c>
      <c r="F69" s="407">
        <v>10</v>
      </c>
      <c r="G69" s="408">
        <v>5092</v>
      </c>
      <c r="H69" s="409">
        <v>113</v>
      </c>
      <c r="I69" s="409">
        <v>169289</v>
      </c>
      <c r="J69" s="430">
        <f>(Cruise_Ships_Monthly42[[#This Row],[Total ships docking in Northern Ireland]]-H57)/H57</f>
        <v>0.22826086956521738</v>
      </c>
      <c r="K69" s="430">
        <f>(Cruise_Ships_Monthly42[[#This Row],[Total Passengers and Crew onboard ships docking in Northern Ireland]]-I57)/I57</f>
        <v>0.12621326929089857</v>
      </c>
    </row>
    <row r="70" spans="1:11" ht="15.5" x14ac:dyDescent="0.35">
      <c r="A70" s="418" t="s">
        <v>707</v>
      </c>
      <c r="B70" s="406">
        <v>93</v>
      </c>
      <c r="C70" s="407">
        <v>156924</v>
      </c>
      <c r="D70" s="406">
        <v>9</v>
      </c>
      <c r="E70" s="408">
        <v>6073</v>
      </c>
      <c r="F70" s="407">
        <v>10</v>
      </c>
      <c r="G70" s="408">
        <v>5092</v>
      </c>
      <c r="H70" s="409">
        <v>112</v>
      </c>
      <c r="I70" s="409">
        <v>168089</v>
      </c>
      <c r="J70" s="430">
        <f>(Cruise_Ships_Monthly42[[#This Row],[Total ships docking in Northern Ireland]]-H58)/H58</f>
        <v>0.20430107526881722</v>
      </c>
      <c r="K70" s="430">
        <f>(Cruise_Ships_Monthly42[[#This Row],[Total Passengers and Crew onboard ships docking in Northern Ireland]]-I58)/I58</f>
        <v>0.1093738656388392</v>
      </c>
    </row>
    <row r="71" spans="1:11" ht="15.5" x14ac:dyDescent="0.35">
      <c r="A71" s="418" t="s">
        <v>708</v>
      </c>
      <c r="B71" s="406">
        <v>93</v>
      </c>
      <c r="C71" s="407">
        <v>156924</v>
      </c>
      <c r="D71" s="406">
        <v>9</v>
      </c>
      <c r="E71" s="408">
        <v>6073</v>
      </c>
      <c r="F71" s="407">
        <v>10</v>
      </c>
      <c r="G71" s="408">
        <v>5092</v>
      </c>
      <c r="H71" s="409">
        <v>112</v>
      </c>
      <c r="I71" s="409">
        <v>168089</v>
      </c>
      <c r="J71" s="430">
        <f>(Cruise_Ships_Monthly42[[#This Row],[Total ships docking in Northern Ireland]]-H59)/H59</f>
        <v>0.20430107526881722</v>
      </c>
      <c r="K71" s="430">
        <f>(Cruise_Ships_Monthly42[[#This Row],[Total Passengers and Crew onboard ships docking in Northern Ireland]]-I59)/I59</f>
        <v>0.1093738656388392</v>
      </c>
    </row>
    <row r="72" spans="1:11" ht="15.5" x14ac:dyDescent="0.35">
      <c r="A72" s="418" t="s">
        <v>709</v>
      </c>
      <c r="B72" s="406">
        <v>93</v>
      </c>
      <c r="C72" s="407">
        <v>156924</v>
      </c>
      <c r="D72" s="406">
        <v>9</v>
      </c>
      <c r="E72" s="408">
        <v>6073</v>
      </c>
      <c r="F72" s="407">
        <v>10</v>
      </c>
      <c r="G72" s="408">
        <v>5092</v>
      </c>
      <c r="H72" s="409">
        <v>112</v>
      </c>
      <c r="I72" s="409">
        <v>168089</v>
      </c>
      <c r="J72" s="430">
        <f>(Cruise_Ships_Monthly42[[#This Row],[Total ships docking in Northern Ireland]]-H60)/H60</f>
        <v>0.20430107526881722</v>
      </c>
      <c r="K72" s="430">
        <f>(Cruise_Ships_Monthly42[[#This Row],[Total Passengers and Crew onboard ships docking in Northern Ireland]]-I60)/I60</f>
        <v>0.1093738656388392</v>
      </c>
    </row>
    <row r="73" spans="1:11" ht="15.5" x14ac:dyDescent="0.35">
      <c r="A73" s="418" t="s">
        <v>710</v>
      </c>
      <c r="B73" s="406">
        <v>94</v>
      </c>
      <c r="C73" s="407">
        <v>157774</v>
      </c>
      <c r="D73" s="406">
        <v>9</v>
      </c>
      <c r="E73" s="408">
        <v>6073</v>
      </c>
      <c r="F73" s="407">
        <v>10</v>
      </c>
      <c r="G73" s="408">
        <v>5092</v>
      </c>
      <c r="H73" s="409">
        <v>113</v>
      </c>
      <c r="I73" s="409">
        <v>168939</v>
      </c>
      <c r="J73" s="430">
        <f>(Cruise_Ships_Monthly42[[#This Row],[Total ships docking in Northern Ireland]]-H61)/H61</f>
        <v>0.24175824175824176</v>
      </c>
      <c r="K73" s="430">
        <f>(Cruise_Ships_Monthly42[[#This Row],[Total Passengers and Crew onboard ships docking in Northern Ireland]]-I61)/I61</f>
        <v>0.1310329590873486</v>
      </c>
    </row>
    <row r="74" spans="1:11" ht="15.5" x14ac:dyDescent="0.35">
      <c r="A74" s="418" t="s">
        <v>711</v>
      </c>
      <c r="B74" s="406">
        <v>96</v>
      </c>
      <c r="C74" s="407">
        <v>161264</v>
      </c>
      <c r="D74" s="406">
        <v>9</v>
      </c>
      <c r="E74" s="408">
        <v>6073</v>
      </c>
      <c r="F74" s="407">
        <v>10</v>
      </c>
      <c r="G74" s="408">
        <v>5092</v>
      </c>
      <c r="H74" s="409">
        <v>115</v>
      </c>
      <c r="I74" s="409">
        <v>172429</v>
      </c>
      <c r="J74" s="430">
        <f>(Cruise_Ships_Monthly42[[#This Row],[Total ships docking in Northern Ireland]]-H62)/H62</f>
        <v>0.22340425531914893</v>
      </c>
      <c r="K74" s="430">
        <f>(Cruise_Ships_Monthly42[[#This Row],[Total Passengers and Crew onboard ships docking in Northern Ireland]]-I62)/I62</f>
        <v>0.13411778634288796</v>
      </c>
    </row>
    <row r="75" spans="1:11" ht="15.5" x14ac:dyDescent="0.35">
      <c r="A75" s="418" t="s">
        <v>712</v>
      </c>
      <c r="B75" s="406">
        <v>103</v>
      </c>
      <c r="C75" s="407">
        <v>173817</v>
      </c>
      <c r="D75" s="406">
        <v>7</v>
      </c>
      <c r="E75" s="408">
        <v>5841</v>
      </c>
      <c r="F75" s="407">
        <v>10</v>
      </c>
      <c r="G75" s="408">
        <v>5092</v>
      </c>
      <c r="H75" s="409">
        <v>120</v>
      </c>
      <c r="I75" s="409">
        <v>184750</v>
      </c>
      <c r="J75" s="430">
        <f>(Cruise_Ships_Monthly42[[#This Row],[Total ships docking in Northern Ireland]]-H63)/H63</f>
        <v>0.22448979591836735</v>
      </c>
      <c r="K75" s="430">
        <f>(Cruise_Ships_Monthly42[[#This Row],[Total Passengers and Crew onboard ships docking in Northern Ireland]]-I63)/I63</f>
        <v>0.16344240409078314</v>
      </c>
    </row>
    <row r="76" spans="1:11" ht="15.5" x14ac:dyDescent="0.35">
      <c r="A76" s="418" t="s">
        <v>713</v>
      </c>
      <c r="B76" s="406">
        <v>102</v>
      </c>
      <c r="C76" s="407">
        <v>175979</v>
      </c>
      <c r="D76" s="406">
        <v>8</v>
      </c>
      <c r="E76" s="408">
        <v>6351</v>
      </c>
      <c r="F76" s="407">
        <v>5</v>
      </c>
      <c r="G76" s="408">
        <v>1886</v>
      </c>
      <c r="H76" s="409">
        <v>115</v>
      </c>
      <c r="I76" s="409">
        <v>184216</v>
      </c>
      <c r="J76" s="430">
        <f>(Cruise_Ships_Monthly42[[#This Row],[Total ships docking in Northern Ireland]]-H64)/H64</f>
        <v>3.6036036036036036E-2</v>
      </c>
      <c r="K76" s="430">
        <f>(Cruise_Ships_Monthly42[[#This Row],[Total Passengers and Crew onboard ships docking in Northern Ireland]]-I64)/I64</f>
        <v>0.1448458445456749</v>
      </c>
    </row>
    <row r="77" spans="1:11" ht="15.5" x14ac:dyDescent="0.35">
      <c r="A77" s="418" t="s">
        <v>714</v>
      </c>
      <c r="B77" s="406">
        <v>107</v>
      </c>
      <c r="C77" s="407">
        <v>183667</v>
      </c>
      <c r="D77" s="406">
        <v>6</v>
      </c>
      <c r="E77" s="408">
        <v>3917</v>
      </c>
      <c r="F77" s="407">
        <v>6</v>
      </c>
      <c r="G77" s="408">
        <v>1976</v>
      </c>
      <c r="H77" s="409">
        <v>119</v>
      </c>
      <c r="I77" s="409">
        <v>189560</v>
      </c>
      <c r="J77" s="430">
        <f>(Cruise_Ships_Monthly42[[#This Row],[Total ships docking in Northern Ireland]]-H65)/H65</f>
        <v>6.25E-2</v>
      </c>
      <c r="K77" s="430">
        <f>(Cruise_Ships_Monthly42[[#This Row],[Total Passengers and Crew onboard ships docking in Northern Ireland]]-I65)/I65</f>
        <v>0.15388361334307279</v>
      </c>
    </row>
    <row r="78" spans="1:11" ht="15.5" x14ac:dyDescent="0.35">
      <c r="A78" s="418" t="s">
        <v>715</v>
      </c>
      <c r="B78" s="406">
        <v>110</v>
      </c>
      <c r="C78" s="407">
        <v>186094</v>
      </c>
      <c r="D78" s="406">
        <v>6</v>
      </c>
      <c r="E78" s="408">
        <v>5236</v>
      </c>
      <c r="F78" s="407">
        <v>5</v>
      </c>
      <c r="G78" s="408">
        <v>1501</v>
      </c>
      <c r="H78" s="409">
        <v>121</v>
      </c>
      <c r="I78" s="409">
        <v>192831</v>
      </c>
      <c r="J78" s="430">
        <f>(Cruise_Ships_Monthly42[[#This Row],[Total ships docking in Northern Ireland]]-H66)/H66</f>
        <v>0.13084112149532709</v>
      </c>
      <c r="K78" s="430">
        <f>(Cruise_Ships_Monthly42[[#This Row],[Total Passengers and Crew onboard ships docking in Northern Ireland]]-I66)/I66</f>
        <v>0.2387244730807033</v>
      </c>
    </row>
    <row r="79" spans="1:11" ht="15.5" x14ac:dyDescent="0.35">
      <c r="A79" s="418" t="s">
        <v>716</v>
      </c>
      <c r="B79" s="406">
        <v>117</v>
      </c>
      <c r="C79" s="407">
        <v>191565</v>
      </c>
      <c r="D79" s="406">
        <v>8</v>
      </c>
      <c r="E79" s="408">
        <v>9968</v>
      </c>
      <c r="F79" s="407">
        <v>2</v>
      </c>
      <c r="G79" s="408">
        <v>180</v>
      </c>
      <c r="H79" s="409">
        <v>127</v>
      </c>
      <c r="I79" s="409">
        <v>201713</v>
      </c>
      <c r="J79" s="430">
        <f>(Cruise_Ships_Monthly42[[#This Row],[Total ships docking in Northern Ireland]]-H67)/H67</f>
        <v>0.12389380530973451</v>
      </c>
      <c r="K79" s="430">
        <f>(Cruise_Ships_Monthly42[[#This Row],[Total Passengers and Crew onboard ships docking in Northern Ireland]]-I67)/I67</f>
        <v>0.19153045974635091</v>
      </c>
    </row>
    <row r="80" spans="1:11" ht="15.5" x14ac:dyDescent="0.35">
      <c r="A80" s="418" t="s">
        <v>717</v>
      </c>
      <c r="B80" s="406">
        <v>118</v>
      </c>
      <c r="C80" s="407">
        <v>192765</v>
      </c>
      <c r="D80" s="406">
        <v>8</v>
      </c>
      <c r="E80" s="408">
        <v>9968</v>
      </c>
      <c r="F80" s="407">
        <v>2</v>
      </c>
      <c r="G80" s="408">
        <v>180</v>
      </c>
      <c r="H80" s="409">
        <v>128</v>
      </c>
      <c r="I80" s="409">
        <v>202913</v>
      </c>
      <c r="J80" s="430">
        <f>(Cruise_Ships_Monthly42[[#This Row],[Total ships docking in Northern Ireland]]-H68)/H68</f>
        <v>0.13274336283185842</v>
      </c>
      <c r="K80" s="430">
        <f>(Cruise_Ships_Monthly42[[#This Row],[Total Passengers and Crew onboard ships docking in Northern Ireland]]-I68)/I68</f>
        <v>0.19861892975916923</v>
      </c>
    </row>
    <row r="81" spans="1:11" ht="15.5" x14ac:dyDescent="0.35">
      <c r="A81" s="418" t="s">
        <v>718</v>
      </c>
      <c r="B81" s="406">
        <v>118</v>
      </c>
      <c r="C81" s="407">
        <v>192765</v>
      </c>
      <c r="D81" s="406">
        <v>8</v>
      </c>
      <c r="E81" s="408">
        <v>9968</v>
      </c>
      <c r="F81" s="407">
        <v>2</v>
      </c>
      <c r="G81" s="408">
        <v>180</v>
      </c>
      <c r="H81" s="409">
        <v>128</v>
      </c>
      <c r="I81" s="409">
        <v>202913</v>
      </c>
      <c r="J81" s="430">
        <f>(Cruise_Ships_Monthly42[[#This Row],[Total ships docking in Northern Ireland]]-H69)/H69</f>
        <v>0.13274336283185842</v>
      </c>
      <c r="K81" s="430">
        <f>(Cruise_Ships_Monthly42[[#This Row],[Total Passengers and Crew onboard ships docking in Northern Ireland]]-I69)/I69</f>
        <v>0.19861892975916923</v>
      </c>
    </row>
    <row r="82" spans="1:11" ht="15.5" x14ac:dyDescent="0.35">
      <c r="A82" s="418" t="s">
        <v>719</v>
      </c>
      <c r="B82" s="406">
        <v>118</v>
      </c>
      <c r="C82" s="407">
        <v>192765</v>
      </c>
      <c r="D82" s="406">
        <v>8</v>
      </c>
      <c r="E82" s="408">
        <v>9968</v>
      </c>
      <c r="F82" s="407">
        <v>2</v>
      </c>
      <c r="G82" s="408">
        <v>180</v>
      </c>
      <c r="H82" s="409">
        <v>128</v>
      </c>
      <c r="I82" s="409">
        <v>202913</v>
      </c>
      <c r="J82" s="430">
        <f>(Cruise_Ships_Monthly42[[#This Row],[Total ships docking in Northern Ireland]]-H70)/H70</f>
        <v>0.14285714285714285</v>
      </c>
      <c r="K82" s="430">
        <f>(Cruise_Ships_Monthly42[[#This Row],[Total Passengers and Crew onboard ships docking in Northern Ireland]]-I70)/I70</f>
        <v>0.20717596035433611</v>
      </c>
    </row>
    <row r="83" spans="1:11" ht="15.5" x14ac:dyDescent="0.35">
      <c r="A83" s="418" t="s">
        <v>720</v>
      </c>
      <c r="B83" s="406">
        <v>118</v>
      </c>
      <c r="C83" s="407">
        <v>192765</v>
      </c>
      <c r="D83" s="406">
        <v>8</v>
      </c>
      <c r="E83" s="408">
        <v>9968</v>
      </c>
      <c r="F83" s="407">
        <v>2</v>
      </c>
      <c r="G83" s="408">
        <v>180</v>
      </c>
      <c r="H83" s="409">
        <v>128</v>
      </c>
      <c r="I83" s="409">
        <v>202913</v>
      </c>
      <c r="J83" s="430">
        <f>(Cruise_Ships_Monthly42[[#This Row],[Total ships docking in Northern Ireland]]-H71)/H71</f>
        <v>0.14285714285714285</v>
      </c>
      <c r="K83" s="430">
        <f>(Cruise_Ships_Monthly42[[#This Row],[Total Passengers and Crew onboard ships docking in Northern Ireland]]-I71)/I71</f>
        <v>0.20717596035433611</v>
      </c>
    </row>
    <row r="84" spans="1:11" ht="15.5" x14ac:dyDescent="0.35">
      <c r="A84" s="418" t="s">
        <v>721</v>
      </c>
      <c r="B84" s="406">
        <v>118</v>
      </c>
      <c r="C84" s="407">
        <v>192765</v>
      </c>
      <c r="D84" s="406">
        <v>8</v>
      </c>
      <c r="E84" s="408">
        <v>9968</v>
      </c>
      <c r="F84" s="407">
        <v>2</v>
      </c>
      <c r="G84" s="408">
        <v>180</v>
      </c>
      <c r="H84" s="409">
        <v>128</v>
      </c>
      <c r="I84" s="409">
        <v>202913</v>
      </c>
      <c r="J84" s="430">
        <f>(Cruise_Ships_Monthly42[[#This Row],[Total ships docking in Northern Ireland]]-H72)/H72</f>
        <v>0.14285714285714285</v>
      </c>
      <c r="K84" s="430">
        <f>(Cruise_Ships_Monthly42[[#This Row],[Total Passengers and Crew onboard ships docking in Northern Ireland]]-I72)/I72</f>
        <v>0.20717596035433611</v>
      </c>
    </row>
    <row r="85" spans="1:11" ht="15.5" x14ac:dyDescent="0.35">
      <c r="A85" s="418" t="s">
        <v>722</v>
      </c>
      <c r="B85" s="406">
        <v>118</v>
      </c>
      <c r="C85" s="407">
        <v>192765</v>
      </c>
      <c r="D85" s="406">
        <v>8</v>
      </c>
      <c r="E85" s="408">
        <v>9968</v>
      </c>
      <c r="F85" s="407">
        <v>2</v>
      </c>
      <c r="G85" s="408">
        <v>180</v>
      </c>
      <c r="H85" s="409">
        <v>128</v>
      </c>
      <c r="I85" s="409">
        <v>202913</v>
      </c>
      <c r="J85" s="430">
        <f>(Cruise_Ships_Monthly42[[#This Row],[Total ships docking in Northern Ireland]]-H73)/H73</f>
        <v>0.13274336283185842</v>
      </c>
      <c r="K85" s="430">
        <f>(Cruise_Ships_Monthly42[[#This Row],[Total Passengers and Crew onboard ships docking in Northern Ireland]]-I73)/I73</f>
        <v>0.20110217297367688</v>
      </c>
    </row>
    <row r="86" spans="1:11" ht="15.5" x14ac:dyDescent="0.35">
      <c r="A86" s="418" t="s">
        <v>723</v>
      </c>
      <c r="B86" s="406">
        <v>122</v>
      </c>
      <c r="C86" s="407">
        <v>198006</v>
      </c>
      <c r="D86" s="406">
        <v>8</v>
      </c>
      <c r="E86" s="408">
        <v>9968</v>
      </c>
      <c r="F86" s="407">
        <v>2</v>
      </c>
      <c r="G86" s="408">
        <v>180</v>
      </c>
      <c r="H86" s="409">
        <v>132</v>
      </c>
      <c r="I86" s="409">
        <v>208154</v>
      </c>
      <c r="J86" s="430">
        <f>(Cruise_Ships_Monthly42[[#This Row],[Total ships docking in Northern Ireland]]-H74)/H74</f>
        <v>0.14782608695652175</v>
      </c>
      <c r="K86" s="430">
        <f>(Cruise_Ships_Monthly42[[#This Row],[Total Passengers and Crew onboard ships docking in Northern Ireland]]-I74)/I74</f>
        <v>0.20718672613075526</v>
      </c>
    </row>
    <row r="87" spans="1:11" ht="15.5" x14ac:dyDescent="0.35">
      <c r="A87" s="418" t="s">
        <v>724</v>
      </c>
      <c r="B87" s="406">
        <v>120</v>
      </c>
      <c r="C87" s="407">
        <v>202119</v>
      </c>
      <c r="D87" s="406">
        <v>9</v>
      </c>
      <c r="E87" s="408">
        <v>10084</v>
      </c>
      <c r="F87" s="407">
        <v>2</v>
      </c>
      <c r="G87" s="408">
        <v>180</v>
      </c>
      <c r="H87" s="409">
        <v>131</v>
      </c>
      <c r="I87" s="409">
        <v>212383</v>
      </c>
      <c r="J87" s="430">
        <f>(Cruise_Ships_Monthly42[[#This Row],[Total ships docking in Northern Ireland]]-H75)/H75</f>
        <v>9.166666666666666E-2</v>
      </c>
      <c r="K87" s="430">
        <f>(Cruise_Ships_Monthly42[[#This Row],[Total Passengers and Crew onboard ships docking in Northern Ireland]]-I75)/I75</f>
        <v>0.14956968876860621</v>
      </c>
    </row>
    <row r="88" spans="1:11" ht="15.5" x14ac:dyDescent="0.35">
      <c r="A88" s="418" t="s">
        <v>725</v>
      </c>
      <c r="B88" s="406">
        <v>125</v>
      </c>
      <c r="C88" s="407">
        <v>222949</v>
      </c>
      <c r="D88" s="406">
        <v>10</v>
      </c>
      <c r="E88" s="408">
        <v>10576</v>
      </c>
      <c r="F88" s="407">
        <v>1</v>
      </c>
      <c r="G88" s="408">
        <v>90</v>
      </c>
      <c r="H88" s="409">
        <v>136</v>
      </c>
      <c r="I88" s="409">
        <v>233615</v>
      </c>
      <c r="J88" s="430">
        <f>(Cruise_Ships_Monthly42[[#This Row],[Total ships docking in Northern Ireland]]-H76)/H76</f>
        <v>0.18260869565217391</v>
      </c>
      <c r="K88" s="430">
        <f>(Cruise_Ships_Monthly42[[#This Row],[Total Passengers and Crew onboard ships docking in Northern Ireland]]-I76)/I76</f>
        <v>0.26815803187562426</v>
      </c>
    </row>
    <row r="89" spans="1:11" ht="15.5" x14ac:dyDescent="0.35">
      <c r="A89" s="418" t="s">
        <v>726</v>
      </c>
      <c r="B89" s="406">
        <v>137</v>
      </c>
      <c r="C89" s="407">
        <v>244179</v>
      </c>
      <c r="D89" s="406">
        <v>18</v>
      </c>
      <c r="E89" s="408">
        <v>14215</v>
      </c>
      <c r="F89" s="407">
        <v>0</v>
      </c>
      <c r="G89" s="408">
        <v>0</v>
      </c>
      <c r="H89" s="409">
        <v>155</v>
      </c>
      <c r="I89" s="409">
        <v>258394</v>
      </c>
      <c r="J89" s="430">
        <f>(Cruise_Ships_Monthly42[[#This Row],[Total ships docking in Northern Ireland]]-H77)/H77</f>
        <v>0.30252100840336132</v>
      </c>
      <c r="K89" s="430">
        <f>(Cruise_Ships_Monthly42[[#This Row],[Total Passengers and Crew onboard ships docking in Northern Ireland]]-I77)/I77</f>
        <v>0.36312513188436379</v>
      </c>
    </row>
    <row r="90" spans="1:11" ht="15.5" x14ac:dyDescent="0.35">
      <c r="A90" s="418" t="s">
        <v>727</v>
      </c>
      <c r="B90" s="406">
        <v>139</v>
      </c>
      <c r="C90" s="407">
        <v>254318</v>
      </c>
      <c r="D90" s="406">
        <v>19</v>
      </c>
      <c r="E90" s="408">
        <v>14703</v>
      </c>
      <c r="F90" s="407">
        <v>0</v>
      </c>
      <c r="G90" s="408">
        <v>0</v>
      </c>
      <c r="H90" s="409">
        <v>158</v>
      </c>
      <c r="I90" s="409">
        <v>269021</v>
      </c>
      <c r="J90" s="430">
        <f>(Cruise_Ships_Monthly42[[#This Row],[Total ships docking in Northern Ireland]]-H78)/H78</f>
        <v>0.30578512396694213</v>
      </c>
      <c r="K90" s="430">
        <f>(Cruise_Ships_Monthly42[[#This Row],[Total Passengers and Crew onboard ships docking in Northern Ireland]]-I78)/I78</f>
        <v>0.3951128189969455</v>
      </c>
    </row>
    <row r="91" spans="1:11" ht="15.5" x14ac:dyDescent="0.35">
      <c r="A91" s="418" t="s">
        <v>728</v>
      </c>
      <c r="B91" s="406">
        <v>146</v>
      </c>
      <c r="C91" s="407">
        <v>274768</v>
      </c>
      <c r="D91" s="406">
        <v>18</v>
      </c>
      <c r="E91" s="408">
        <v>10333</v>
      </c>
      <c r="F91" s="407">
        <v>0</v>
      </c>
      <c r="G91" s="408">
        <v>0</v>
      </c>
      <c r="H91" s="409">
        <v>164</v>
      </c>
      <c r="I91" s="409">
        <v>285101</v>
      </c>
      <c r="J91" s="430">
        <f>(Cruise_Ships_Monthly42[[#This Row],[Total ships docking in Northern Ireland]]-H79)/H79</f>
        <v>0.29133858267716534</v>
      </c>
      <c r="K91" s="430">
        <f>(Cruise_Ships_Monthly42[[#This Row],[Total Passengers and Crew onboard ships docking in Northern Ireland]]-I79)/I79</f>
        <v>0.41339923554753538</v>
      </c>
    </row>
    <row r="92" spans="1:11" ht="15.5" x14ac:dyDescent="0.35">
      <c r="A92" s="418" t="s">
        <v>729</v>
      </c>
      <c r="B92" s="406">
        <v>149</v>
      </c>
      <c r="C92" s="407">
        <v>279865</v>
      </c>
      <c r="D92" s="406">
        <v>18</v>
      </c>
      <c r="E92" s="408">
        <v>10333</v>
      </c>
      <c r="F92" s="407">
        <v>0</v>
      </c>
      <c r="G92" s="408">
        <v>0</v>
      </c>
      <c r="H92" s="409">
        <v>167</v>
      </c>
      <c r="I92" s="409">
        <v>290198</v>
      </c>
      <c r="J92" s="430">
        <f>(Cruise_Ships_Monthly42[[#This Row],[Total ships docking in Northern Ireland]]-H80)/H80</f>
        <v>0.3046875</v>
      </c>
      <c r="K92" s="430">
        <f>(Cruise_Ships_Monthly42[[#This Row],[Total Passengers and Crew onboard ships docking in Northern Ireland]]-I80)/I80</f>
        <v>0.43015972362539612</v>
      </c>
    </row>
    <row r="93" spans="1:11" ht="15.5" x14ac:dyDescent="0.35">
      <c r="A93" s="418" t="s">
        <v>730</v>
      </c>
      <c r="B93" s="406">
        <v>149</v>
      </c>
      <c r="C93" s="407">
        <v>279865</v>
      </c>
      <c r="D93" s="406">
        <v>18</v>
      </c>
      <c r="E93" s="408">
        <v>10333</v>
      </c>
      <c r="F93" s="407">
        <v>0</v>
      </c>
      <c r="G93" s="408">
        <v>0</v>
      </c>
      <c r="H93" s="409">
        <v>167</v>
      </c>
      <c r="I93" s="409">
        <v>290198</v>
      </c>
      <c r="J93" s="430">
        <f>(Cruise_Ships_Monthly42[[#This Row],[Total ships docking in Northern Ireland]]-H81)/H81</f>
        <v>0.3046875</v>
      </c>
      <c r="K93" s="430">
        <f>(Cruise_Ships_Monthly42[[#This Row],[Total Passengers and Crew onboard ships docking in Northern Ireland]]-I81)/I81</f>
        <v>0.43015972362539612</v>
      </c>
    </row>
    <row r="94" spans="1:11" ht="15.5" x14ac:dyDescent="0.35">
      <c r="A94" s="418" t="s">
        <v>731</v>
      </c>
      <c r="B94" s="406">
        <v>149</v>
      </c>
      <c r="C94" s="407">
        <v>279865</v>
      </c>
      <c r="D94" s="406">
        <v>18</v>
      </c>
      <c r="E94" s="408">
        <v>10333</v>
      </c>
      <c r="F94" s="407">
        <v>0</v>
      </c>
      <c r="G94" s="408">
        <v>0</v>
      </c>
      <c r="H94" s="409">
        <v>167</v>
      </c>
      <c r="I94" s="409">
        <v>290198</v>
      </c>
      <c r="J94" s="430">
        <f>(Cruise_Ships_Monthly42[[#This Row],[Total ships docking in Northern Ireland]]-H82)/H82</f>
        <v>0.3046875</v>
      </c>
      <c r="K94" s="430">
        <f>(Cruise_Ships_Monthly42[[#This Row],[Total Passengers and Crew onboard ships docking in Northern Ireland]]-I82)/I82</f>
        <v>0.43015972362539612</v>
      </c>
    </row>
    <row r="95" spans="1:11" ht="15.5" x14ac:dyDescent="0.35">
      <c r="A95" s="418" t="s">
        <v>732</v>
      </c>
      <c r="B95" s="413">
        <v>149</v>
      </c>
      <c r="C95" s="407">
        <v>279865</v>
      </c>
      <c r="D95" s="413">
        <v>18</v>
      </c>
      <c r="E95" s="414">
        <v>10333</v>
      </c>
      <c r="F95" s="411">
        <v>0</v>
      </c>
      <c r="G95" s="414">
        <v>0</v>
      </c>
      <c r="H95" s="409">
        <v>167</v>
      </c>
      <c r="I95" s="409">
        <v>290198</v>
      </c>
      <c r="J95" s="430">
        <f>(Cruise_Ships_Monthly42[[#This Row],[Total ships docking in Northern Ireland]]-H83)/H83</f>
        <v>0.3046875</v>
      </c>
      <c r="K95" s="430">
        <f>(Cruise_Ships_Monthly42[[#This Row],[Total Passengers and Crew onboard ships docking in Northern Ireland]]-I83)/I83</f>
        <v>0.43015972362539612</v>
      </c>
    </row>
    <row r="96" spans="1:11" ht="15.5" x14ac:dyDescent="0.35">
      <c r="A96" s="418" t="s">
        <v>733</v>
      </c>
      <c r="B96" s="413">
        <v>149</v>
      </c>
      <c r="C96" s="407">
        <v>279865</v>
      </c>
      <c r="D96" s="413">
        <v>18</v>
      </c>
      <c r="E96" s="414">
        <v>10333</v>
      </c>
      <c r="F96" s="411">
        <v>0</v>
      </c>
      <c r="G96" s="414">
        <v>0</v>
      </c>
      <c r="H96" s="409">
        <v>167</v>
      </c>
      <c r="I96" s="409">
        <v>290198</v>
      </c>
      <c r="J96" s="430">
        <f>(Cruise_Ships_Monthly42[[#This Row],[Total ships docking in Northern Ireland]]-H84)/H84</f>
        <v>0.3046875</v>
      </c>
      <c r="K96" s="430">
        <f>(Cruise_Ships_Monthly42[[#This Row],[Total Passengers and Crew onboard ships docking in Northern Ireland]]-I84)/I84</f>
        <v>0.43015972362539612</v>
      </c>
    </row>
    <row r="97" spans="1:11" ht="15.5" x14ac:dyDescent="0.35">
      <c r="A97" s="418" t="s">
        <v>734</v>
      </c>
      <c r="B97" s="413">
        <v>148</v>
      </c>
      <c r="C97" s="407">
        <v>279015</v>
      </c>
      <c r="D97" s="413">
        <v>18</v>
      </c>
      <c r="E97" s="414">
        <v>10333</v>
      </c>
      <c r="F97" s="411">
        <v>0</v>
      </c>
      <c r="G97" s="414">
        <v>0</v>
      </c>
      <c r="H97" s="409">
        <v>166</v>
      </c>
      <c r="I97" s="409">
        <v>289348</v>
      </c>
      <c r="J97" s="430">
        <f>(Cruise_Ships_Monthly42[[#This Row],[Total ships docking in Northern Ireland]]-H85)/H85</f>
        <v>0.296875</v>
      </c>
      <c r="K97" s="430">
        <f>(Cruise_Ships_Monthly42[[#This Row],[Total Passengers and Crew onboard ships docking in Northern Ireland]]-I85)/I85</f>
        <v>0.42597073622685583</v>
      </c>
    </row>
    <row r="98" spans="1:11" ht="15.5" x14ac:dyDescent="0.35">
      <c r="A98" s="418" t="s">
        <v>735</v>
      </c>
      <c r="B98" s="413">
        <v>139</v>
      </c>
      <c r="C98" s="407">
        <v>267613</v>
      </c>
      <c r="D98" s="413">
        <v>18</v>
      </c>
      <c r="E98" s="414">
        <v>10333</v>
      </c>
      <c r="F98" s="411">
        <v>0</v>
      </c>
      <c r="G98" s="414">
        <v>0</v>
      </c>
      <c r="H98" s="409">
        <v>157</v>
      </c>
      <c r="I98" s="409">
        <v>277946</v>
      </c>
      <c r="J98" s="430">
        <f>(Cruise_Ships_Monthly42[[#This Row],[Total ships docking in Northern Ireland]]-H86)/H86</f>
        <v>0.18939393939393939</v>
      </c>
      <c r="K98" s="430">
        <f>(Cruise_Ships_Monthly42[[#This Row],[Total Passengers and Crew onboard ships docking in Northern Ireland]]-I86)/I86</f>
        <v>0.33529021781949903</v>
      </c>
    </row>
    <row r="99" spans="1:11" ht="15.5" x14ac:dyDescent="0.35">
      <c r="A99" s="418" t="s">
        <v>736</v>
      </c>
      <c r="B99" s="413">
        <v>119</v>
      </c>
      <c r="C99" s="407">
        <v>221229</v>
      </c>
      <c r="D99" s="413">
        <v>17</v>
      </c>
      <c r="E99" s="414">
        <v>10217</v>
      </c>
      <c r="F99" s="411">
        <v>0</v>
      </c>
      <c r="G99" s="414">
        <v>0</v>
      </c>
      <c r="H99" s="409">
        <v>136</v>
      </c>
      <c r="I99" s="409">
        <v>231446</v>
      </c>
      <c r="J99" s="430">
        <f>(Cruise_Ships_Monthly42[[#This Row],[Total ships docking in Northern Ireland]]-H87)/H87</f>
        <v>3.8167938931297711E-2</v>
      </c>
      <c r="K99" s="430">
        <f>(Cruise_Ships_Monthly42[[#This Row],[Total Passengers and Crew onboard ships docking in Northern Ireland]]-I87)/I87</f>
        <v>8.9757654802879699E-2</v>
      </c>
    </row>
    <row r="100" spans="1:11" ht="15.5" x14ac:dyDescent="0.35">
      <c r="A100" s="418" t="s">
        <v>737</v>
      </c>
      <c r="B100" s="413">
        <v>92</v>
      </c>
      <c r="C100" s="407">
        <v>167593</v>
      </c>
      <c r="D100" s="413">
        <v>14</v>
      </c>
      <c r="E100" s="414">
        <v>8515</v>
      </c>
      <c r="F100" s="411">
        <v>0</v>
      </c>
      <c r="G100" s="414">
        <v>0</v>
      </c>
      <c r="H100" s="409">
        <v>106</v>
      </c>
      <c r="I100" s="409">
        <v>176108</v>
      </c>
      <c r="J100" s="430">
        <f>(Cruise_Ships_Monthly42[[#This Row],[Total ships docking in Northern Ireland]]-H88)/H88</f>
        <v>-0.22058823529411764</v>
      </c>
      <c r="K100" s="430">
        <f>(Cruise_Ships_Monthly42[[#This Row],[Total Passengers and Crew onboard ships docking in Northern Ireland]]-I88)/I88</f>
        <v>-0.24616141942940309</v>
      </c>
    </row>
    <row r="101" spans="1:11" ht="15.5" x14ac:dyDescent="0.35">
      <c r="A101" s="418" t="s">
        <v>738</v>
      </c>
      <c r="B101" s="413">
        <v>61</v>
      </c>
      <c r="C101" s="407">
        <v>111092</v>
      </c>
      <c r="D101" s="413">
        <v>5</v>
      </c>
      <c r="E101" s="414">
        <v>4170</v>
      </c>
      <c r="F101" s="411">
        <v>0</v>
      </c>
      <c r="G101" s="414">
        <v>0</v>
      </c>
      <c r="H101" s="409">
        <v>66</v>
      </c>
      <c r="I101" s="409">
        <v>115262</v>
      </c>
      <c r="J101" s="430">
        <f>(Cruise_Ships_Monthly42[[#This Row],[Total ships docking in Northern Ireland]]-H89)/H89</f>
        <v>-0.5741935483870968</v>
      </c>
      <c r="K101" s="430">
        <f>(Cruise_Ships_Monthly42[[#This Row],[Total Passengers and Crew onboard ships docking in Northern Ireland]]-I89)/I89</f>
        <v>-0.55392927080350163</v>
      </c>
    </row>
    <row r="102" spans="1:11" ht="15.5" x14ac:dyDescent="0.35">
      <c r="A102" s="418" t="s">
        <v>739</v>
      </c>
      <c r="B102" s="413">
        <v>32</v>
      </c>
      <c r="C102" s="407">
        <v>56664</v>
      </c>
      <c r="D102" s="413">
        <v>1</v>
      </c>
      <c r="E102" s="414">
        <v>362</v>
      </c>
      <c r="F102" s="411">
        <v>0</v>
      </c>
      <c r="G102" s="414">
        <v>0</v>
      </c>
      <c r="H102" s="409">
        <v>33</v>
      </c>
      <c r="I102" s="409">
        <v>57026</v>
      </c>
      <c r="J102" s="430">
        <f>(Cruise_Ships_Monthly42[[#This Row],[Total ships docking in Northern Ireland]]-H90)/H90</f>
        <v>-0.79113924050632911</v>
      </c>
      <c r="K102" s="430">
        <f>(Cruise_Ships_Monthly42[[#This Row],[Total Passengers and Crew onboard ships docking in Northern Ireland]]-I90)/I90</f>
        <v>-0.78802398325781253</v>
      </c>
    </row>
    <row r="103" spans="1:11" ht="15.5" x14ac:dyDescent="0.35">
      <c r="A103" s="418" t="s">
        <v>740</v>
      </c>
      <c r="B103" s="413">
        <v>4</v>
      </c>
      <c r="C103" s="407">
        <v>6297</v>
      </c>
      <c r="D103" s="413">
        <v>0</v>
      </c>
      <c r="E103" s="414">
        <v>0</v>
      </c>
      <c r="F103" s="411">
        <v>0</v>
      </c>
      <c r="G103" s="414">
        <v>0</v>
      </c>
      <c r="H103" s="409">
        <v>4</v>
      </c>
      <c r="I103" s="409">
        <v>6297</v>
      </c>
      <c r="J103" s="430">
        <f>(Cruise_Ships_Monthly42[[#This Row],[Total ships docking in Northern Ireland]]-H91)/H91</f>
        <v>-0.97560975609756095</v>
      </c>
      <c r="K103" s="430">
        <f>(Cruise_Ships_Monthly42[[#This Row],[Total Passengers and Crew onboard ships docking in Northern Ireland]]-I91)/I91</f>
        <v>-0.97791309044864805</v>
      </c>
    </row>
    <row r="104" spans="1:11" ht="15.5" x14ac:dyDescent="0.35">
      <c r="A104" s="418" t="s">
        <v>741</v>
      </c>
      <c r="B104" s="413">
        <v>0</v>
      </c>
      <c r="C104" s="407">
        <v>0</v>
      </c>
      <c r="D104" s="413">
        <v>0</v>
      </c>
      <c r="E104" s="414">
        <v>0</v>
      </c>
      <c r="F104" s="411">
        <v>0</v>
      </c>
      <c r="G104" s="414">
        <v>0</v>
      </c>
      <c r="H104" s="409">
        <v>0</v>
      </c>
      <c r="I104" s="409">
        <v>0</v>
      </c>
      <c r="J104" s="430">
        <f>(Cruise_Ships_Monthly42[[#This Row],[Total ships docking in Northern Ireland]]-H92)/H92</f>
        <v>-1</v>
      </c>
      <c r="K104" s="430">
        <f>(Cruise_Ships_Monthly42[[#This Row],[Total Passengers and Crew onboard ships docking in Northern Ireland]]-I92)/I92</f>
        <v>-1</v>
      </c>
    </row>
    <row r="105" spans="1:11" ht="15.5" x14ac:dyDescent="0.35">
      <c r="A105" s="418" t="s">
        <v>742</v>
      </c>
      <c r="B105" s="413">
        <v>0</v>
      </c>
      <c r="C105" s="407">
        <v>0</v>
      </c>
      <c r="D105" s="413">
        <v>0</v>
      </c>
      <c r="E105" s="414">
        <v>0</v>
      </c>
      <c r="F105" s="411">
        <v>0</v>
      </c>
      <c r="G105" s="414">
        <v>0</v>
      </c>
      <c r="H105" s="409">
        <v>0</v>
      </c>
      <c r="I105" s="409">
        <v>0</v>
      </c>
      <c r="J105" s="430">
        <f>(Cruise_Ships_Monthly42[[#This Row],[Total ships docking in Northern Ireland]]-H93)/H93</f>
        <v>-1</v>
      </c>
      <c r="K105" s="430">
        <f>(Cruise_Ships_Monthly42[[#This Row],[Total Passengers and Crew onboard ships docking in Northern Ireland]]-I93)/I93</f>
        <v>-1</v>
      </c>
    </row>
    <row r="106" spans="1:11" ht="15.5" x14ac:dyDescent="0.35">
      <c r="A106" s="418" t="s">
        <v>743</v>
      </c>
      <c r="B106" s="413">
        <v>0</v>
      </c>
      <c r="C106" s="407">
        <v>0</v>
      </c>
      <c r="D106" s="413">
        <v>0</v>
      </c>
      <c r="E106" s="414">
        <v>0</v>
      </c>
      <c r="F106" s="411">
        <v>0</v>
      </c>
      <c r="G106" s="414">
        <v>0</v>
      </c>
      <c r="H106" s="409">
        <v>0</v>
      </c>
      <c r="I106" s="409">
        <v>0</v>
      </c>
      <c r="J106" s="430">
        <f>(Cruise_Ships_Monthly42[[#This Row],[Total ships docking in Northern Ireland]]-H94)/H94</f>
        <v>-1</v>
      </c>
      <c r="K106" s="430">
        <f>(Cruise_Ships_Monthly42[[#This Row],[Total Passengers and Crew onboard ships docking in Northern Ireland]]-I94)/I94</f>
        <v>-1</v>
      </c>
    </row>
    <row r="107" spans="1:11" ht="15.5" x14ac:dyDescent="0.35">
      <c r="A107" s="418" t="s">
        <v>744</v>
      </c>
      <c r="B107" s="413">
        <v>0</v>
      </c>
      <c r="C107" s="407">
        <v>0</v>
      </c>
      <c r="D107" s="413">
        <v>0</v>
      </c>
      <c r="E107" s="414">
        <v>0</v>
      </c>
      <c r="F107" s="411">
        <v>0</v>
      </c>
      <c r="G107" s="414">
        <v>0</v>
      </c>
      <c r="H107" s="409">
        <v>0</v>
      </c>
      <c r="I107" s="409">
        <v>0</v>
      </c>
      <c r="J107" s="430">
        <f>(Cruise_Ships_Monthly42[[#This Row],[Total ships docking in Northern Ireland]]-H95)/H95</f>
        <v>-1</v>
      </c>
      <c r="K107" s="430">
        <f>(Cruise_Ships_Monthly42[[#This Row],[Total Passengers and Crew onboard ships docking in Northern Ireland]]-I95)/I95</f>
        <v>-1</v>
      </c>
    </row>
    <row r="108" spans="1:11" ht="15.5" x14ac:dyDescent="0.35">
      <c r="A108" s="418" t="s">
        <v>745</v>
      </c>
      <c r="B108" s="413">
        <v>0</v>
      </c>
      <c r="C108" s="407">
        <v>0</v>
      </c>
      <c r="D108" s="413">
        <v>0</v>
      </c>
      <c r="E108" s="414">
        <v>0</v>
      </c>
      <c r="F108" s="411">
        <v>0</v>
      </c>
      <c r="G108" s="414">
        <v>0</v>
      </c>
      <c r="H108" s="409">
        <v>0</v>
      </c>
      <c r="I108" s="409">
        <v>0</v>
      </c>
      <c r="J108" s="430">
        <f>(Cruise_Ships_Monthly42[[#This Row],[Total ships docking in Northern Ireland]]-H96)/H96</f>
        <v>-1</v>
      </c>
      <c r="K108" s="430">
        <f>(Cruise_Ships_Monthly42[[#This Row],[Total Passengers and Crew onboard ships docking in Northern Ireland]]-I96)/I96</f>
        <v>-1</v>
      </c>
    </row>
    <row r="109" spans="1:11" ht="15.5" x14ac:dyDescent="0.35">
      <c r="A109" s="418" t="s">
        <v>746</v>
      </c>
      <c r="B109" s="413">
        <v>0</v>
      </c>
      <c r="C109" s="414">
        <f>SUM('Cruise Ships Monthly'!C109:C120)</f>
        <v>0</v>
      </c>
      <c r="D109" s="413">
        <v>0</v>
      </c>
      <c r="E109" s="414">
        <v>0</v>
      </c>
      <c r="F109" s="411">
        <v>0</v>
      </c>
      <c r="G109" s="414">
        <v>0</v>
      </c>
      <c r="H109" s="409">
        <f>Cruise_Ships_Monthly42[[#This Row],[Ships docking at other locations in Northern Ireland]]+Cruise_Ships_Monthly42[[#This Row],[Ships docking in Londonderry]]+Cruise_Ships_Monthly42[[#This Row],[Ships docking in Belfast]]</f>
        <v>0</v>
      </c>
      <c r="I109"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09" s="430">
        <f>(Cruise_Ships_Monthly42[[#This Row],[Total ships docking in Northern Ireland]]-H97)/H97</f>
        <v>-1</v>
      </c>
      <c r="K109" s="430">
        <f>(Cruise_Ships_Monthly42[[#This Row],[Total Passengers and Crew onboard ships docking in Northern Ireland]]-I97)/I97</f>
        <v>-1</v>
      </c>
    </row>
    <row r="110" spans="1:11" ht="15.5" x14ac:dyDescent="0.35">
      <c r="A110" s="418" t="s">
        <v>747</v>
      </c>
      <c r="B110" s="413">
        <f>SUM('Cruise Ships Monthly'!B110:B121)</f>
        <v>0</v>
      </c>
      <c r="C110" s="414">
        <f>SUM('Cruise Ships Monthly'!C110:C121)</f>
        <v>0</v>
      </c>
      <c r="D110" s="413">
        <v>0</v>
      </c>
      <c r="E110" s="414">
        <v>0</v>
      </c>
      <c r="F110" s="411">
        <v>0</v>
      </c>
      <c r="G110" s="414">
        <v>0</v>
      </c>
      <c r="H110" s="409">
        <f>Cruise_Ships_Monthly42[[#This Row],[Ships docking at other locations in Northern Ireland]]+Cruise_Ships_Monthly42[[#This Row],[Ships docking in Londonderry]]+Cruise_Ships_Monthly42[[#This Row],[Ships docking in Belfast]]</f>
        <v>0</v>
      </c>
      <c r="I110"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0" s="430">
        <f>(Cruise_Ships_Monthly42[[#This Row],[Total ships docking in Northern Ireland]]-H98)/H98</f>
        <v>-1</v>
      </c>
      <c r="K110" s="430">
        <f>(Cruise_Ships_Monthly42[[#This Row],[Total Passengers and Crew onboard ships docking in Northern Ireland]]-I98)/I98</f>
        <v>-1</v>
      </c>
    </row>
    <row r="111" spans="1:11" ht="15.5" x14ac:dyDescent="0.35">
      <c r="A111" s="418" t="s">
        <v>748</v>
      </c>
      <c r="B111" s="413">
        <f>SUM('Cruise Ships Monthly'!B111:B122)</f>
        <v>0</v>
      </c>
      <c r="C111" s="414">
        <f>SUM('Cruise Ships Monthly'!C111:C122)</f>
        <v>0</v>
      </c>
      <c r="D111" s="413">
        <v>0</v>
      </c>
      <c r="E111" s="414">
        <v>0</v>
      </c>
      <c r="F111" s="411">
        <v>0</v>
      </c>
      <c r="G111" s="414">
        <v>0</v>
      </c>
      <c r="H111" s="409">
        <f>Cruise_Ships_Monthly42[[#This Row],[Ships docking at other locations in Northern Ireland]]+Cruise_Ships_Monthly42[[#This Row],[Ships docking in Londonderry]]+Cruise_Ships_Monthly42[[#This Row],[Ships docking in Belfast]]</f>
        <v>0</v>
      </c>
      <c r="I111"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1" s="430">
        <f>(Cruise_Ships_Monthly42[[#This Row],[Total ships docking in Northern Ireland]]-H99)/H99</f>
        <v>-1</v>
      </c>
      <c r="K111" s="430">
        <f>(Cruise_Ships_Monthly42[[#This Row],[Total Passengers and Crew onboard ships docking in Northern Ireland]]-I99)/I99</f>
        <v>-1</v>
      </c>
    </row>
    <row r="112" spans="1:11" ht="15.5" x14ac:dyDescent="0.35">
      <c r="A112" s="418" t="s">
        <v>749</v>
      </c>
      <c r="B112" s="413">
        <f>SUM('Cruise Ships Monthly'!B112:B123)</f>
        <v>3</v>
      </c>
      <c r="C112" s="414">
        <f>SUM('Cruise Ships Monthly'!C112:C123)</f>
        <v>16235</v>
      </c>
      <c r="D112" s="413">
        <v>0</v>
      </c>
      <c r="E112" s="414">
        <v>0</v>
      </c>
      <c r="F112" s="411">
        <v>0</v>
      </c>
      <c r="G112" s="414">
        <v>0</v>
      </c>
      <c r="H112" s="409">
        <f>Cruise_Ships_Monthly42[[#This Row],[Ships docking at other locations in Northern Ireland]]+Cruise_Ships_Monthly42[[#This Row],[Ships docking in Londonderry]]+Cruise_Ships_Monthly42[[#This Row],[Ships docking in Belfast]]</f>
        <v>3</v>
      </c>
      <c r="I112"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16235</v>
      </c>
      <c r="J112" s="430">
        <f>(Cruise_Ships_Monthly42[[#This Row],[Total ships docking in Northern Ireland]]-H100)/H100</f>
        <v>-0.97169811320754718</v>
      </c>
      <c r="K112" s="430">
        <f>(Cruise_Ships_Monthly42[[#This Row],[Total Passengers and Crew onboard ships docking in Northern Ireland]]-I100)/I100</f>
        <v>-0.90781225157289847</v>
      </c>
    </row>
    <row r="113" spans="1:11" ht="15.5" x14ac:dyDescent="0.35">
      <c r="A113" s="418" t="s">
        <v>762</v>
      </c>
      <c r="B113" s="413">
        <f>SUM('Cruise Ships Monthly'!B113:B124)</f>
        <v>21</v>
      </c>
      <c r="C113" s="414">
        <f>SUM('Cruise Ships Monthly'!C113:C124)</f>
        <v>103173</v>
      </c>
      <c r="D113" s="413">
        <v>0</v>
      </c>
      <c r="E113" s="414">
        <v>0</v>
      </c>
      <c r="F113" s="411">
        <v>0</v>
      </c>
      <c r="G113" s="414">
        <v>0</v>
      </c>
      <c r="H113" s="409">
        <f>Cruise_Ships_Monthly42[[#This Row],[Ships docking at other locations in Northern Ireland]]+Cruise_Ships_Monthly42[[#This Row],[Ships docking in Londonderry]]+Cruise_Ships_Monthly42[[#This Row],[Ships docking in Belfast]]</f>
        <v>21</v>
      </c>
      <c r="I113"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103173</v>
      </c>
      <c r="J113" s="430">
        <f>(Cruise_Ships_Monthly42[[#This Row],[Total ships docking in Northern Ireland]]-H101)/H101</f>
        <v>-0.68181818181818177</v>
      </c>
      <c r="K113" s="430">
        <f>(Cruise_Ships_Monthly42[[#This Row],[Total Passengers and Crew onboard ships docking in Northern Ireland]]-I101)/I101</f>
        <v>-0.10488278877687356</v>
      </c>
    </row>
    <row r="114" spans="1:11" ht="15.5" x14ac:dyDescent="0.35">
      <c r="A114" s="423" t="s">
        <v>775</v>
      </c>
      <c r="B114" s="413">
        <f>SUM('Cruise Ships Monthly'!B114:B125)</f>
        <v>36</v>
      </c>
      <c r="C114" s="414">
        <f>SUM('Cruise Ships Monthly'!C114:C125)</f>
        <v>177387</v>
      </c>
      <c r="D114" s="424">
        <v>0</v>
      </c>
      <c r="E114" s="426">
        <v>0</v>
      </c>
      <c r="F114" s="427">
        <v>0</v>
      </c>
      <c r="G114" s="426">
        <v>0</v>
      </c>
      <c r="H114" s="409">
        <f>Cruise_Ships_Monthly42[[#This Row],[Ships docking at other locations in Northern Ireland]]+Cruise_Ships_Monthly42[[#This Row],[Ships docking in Londonderry]]+Cruise_Ships_Monthly42[[#This Row],[Ships docking in Belfast]]</f>
        <v>36</v>
      </c>
      <c r="I114"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177387</v>
      </c>
      <c r="J114" s="430">
        <f>(Cruise_Ships_Monthly42[[#This Row],[Total ships docking in Northern Ireland]]-H102)/H102</f>
        <v>9.0909090909090912E-2</v>
      </c>
      <c r="K114" s="430">
        <f>(Cruise_Ships_Monthly42[[#This Row],[Total Passengers and Crew onboard ships docking in Northern Ireland]]-I102)/I102</f>
        <v>2.1106337460105915</v>
      </c>
    </row>
    <row r="115" spans="1:11" ht="15.5" x14ac:dyDescent="0.35">
      <c r="A115" s="423" t="s">
        <v>890</v>
      </c>
      <c r="B115" s="413">
        <f>SUM('Cruise Ships Monthly'!B115:B126)</f>
        <v>63</v>
      </c>
      <c r="C115" s="414">
        <f>SUM('Cruise Ships Monthly'!C115:C126)</f>
        <v>269216</v>
      </c>
      <c r="D115" s="424">
        <v>0</v>
      </c>
      <c r="E115" s="426">
        <v>0</v>
      </c>
      <c r="F115" s="427">
        <v>0</v>
      </c>
      <c r="G115" s="426">
        <v>0</v>
      </c>
      <c r="H115" s="409">
        <f>Cruise_Ships_Monthly42[[#This Row],[Ships docking at other locations in Northern Ireland]]+Cruise_Ships_Monthly42[[#This Row],[Ships docking in Londonderry]]+Cruise_Ships_Monthly42[[#This Row],[Ships docking in Belfast]]</f>
        <v>63</v>
      </c>
      <c r="I115"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269216</v>
      </c>
      <c r="J115" s="430">
        <f>(Cruise_Ships_Monthly42[[#This Row],[Total ships docking in Northern Ireland]]-H103)/H103</f>
        <v>14.75</v>
      </c>
      <c r="K115" s="430">
        <f>(Cruise_Ships_Monthly42[[#This Row],[Total Passengers and Crew onboard ships docking in Northern Ireland]]-I103)/I103</f>
        <v>41.75305701127521</v>
      </c>
    </row>
    <row r="116" spans="1:11" ht="15.5" x14ac:dyDescent="0.35">
      <c r="A116" s="563" t="s">
        <v>1075</v>
      </c>
      <c r="B116" s="413">
        <f>SUM('Cruise Ships Monthly'!B116:B127)</f>
        <v>71</v>
      </c>
      <c r="C116" s="414">
        <f>SUM('Cruise Ships Monthly'!C116:C127)</f>
        <v>315802</v>
      </c>
      <c r="D116" s="564">
        <v>0</v>
      </c>
      <c r="E116" s="566">
        <v>0</v>
      </c>
      <c r="F116" s="567">
        <v>0</v>
      </c>
      <c r="G116" s="566">
        <v>0</v>
      </c>
      <c r="H116" s="409">
        <f>Cruise_Ships_Monthly42[[#This Row],[Ships docking at other locations in Northern Ireland]]+Cruise_Ships_Monthly42[[#This Row],[Ships docking in Londonderry]]+Cruise_Ships_Monthly42[[#This Row],[Ships docking in Belfast]]</f>
        <v>71</v>
      </c>
      <c r="I116"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315802</v>
      </c>
      <c r="J116" s="430">
        <v>1</v>
      </c>
      <c r="K116" s="430">
        <v>1</v>
      </c>
    </row>
    <row r="117" spans="1:11" ht="15.5" x14ac:dyDescent="0.35">
      <c r="A117" s="563" t="s">
        <v>1110</v>
      </c>
      <c r="B117" s="413">
        <f>SUM('Cruise Ships Monthly'!B117:B128)</f>
        <v>72</v>
      </c>
      <c r="C117" s="414">
        <f>SUM('Cruise Ships Monthly'!C117:C128)</f>
        <v>317802</v>
      </c>
      <c r="D117" s="564">
        <v>0</v>
      </c>
      <c r="E117" s="566">
        <v>0</v>
      </c>
      <c r="F117" s="567">
        <v>0</v>
      </c>
      <c r="G117" s="566">
        <v>0</v>
      </c>
      <c r="H117" s="409">
        <f>Cruise_Ships_Monthly42[[#This Row],[Ships docking at other locations in Northern Ireland]]+Cruise_Ships_Monthly42[[#This Row],[Ships docking in Londonderry]]+Cruise_Ships_Monthly42[[#This Row],[Ships docking in Belfast]]</f>
        <v>72</v>
      </c>
      <c r="I117"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317802</v>
      </c>
      <c r="J117" s="430">
        <v>1</v>
      </c>
      <c r="K117" s="430">
        <v>1</v>
      </c>
    </row>
    <row r="118" spans="1:11" ht="15.5" x14ac:dyDescent="0.35">
      <c r="A118" s="563" t="s">
        <v>1111</v>
      </c>
      <c r="B118" s="413">
        <f>SUM('Cruise Ships Monthly'!B118:B129)</f>
        <v>72</v>
      </c>
      <c r="C118" s="414">
        <f>SUM('Cruise Ships Monthly'!C118:C129)</f>
        <v>317802</v>
      </c>
      <c r="D118" s="564">
        <v>0</v>
      </c>
      <c r="E118" s="566">
        <v>0</v>
      </c>
      <c r="F118" s="567">
        <v>0</v>
      </c>
      <c r="G118" s="566">
        <v>0</v>
      </c>
      <c r="H118" s="409">
        <f>Cruise_Ships_Monthly42[[#This Row],[Ships docking at other locations in Northern Ireland]]+Cruise_Ships_Monthly42[[#This Row],[Ships docking in Londonderry]]+Cruise_Ships_Monthly42[[#This Row],[Ships docking in Belfast]]</f>
        <v>72</v>
      </c>
      <c r="I118"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317802</v>
      </c>
      <c r="J118" s="430">
        <v>1</v>
      </c>
      <c r="K118" s="430">
        <v>1</v>
      </c>
    </row>
    <row r="119" spans="1:11" ht="15.5" x14ac:dyDescent="0.35">
      <c r="A119" s="563" t="s">
        <v>1179</v>
      </c>
      <c r="B119" s="413">
        <f>SUM('Cruise Ships Monthly'!B119:B130)</f>
        <v>72</v>
      </c>
      <c r="C119" s="414">
        <f>SUM('Cruise Ships Monthly'!C119:C130)</f>
        <v>317802</v>
      </c>
      <c r="D119" s="564">
        <v>0</v>
      </c>
      <c r="E119" s="566">
        <v>0</v>
      </c>
      <c r="F119" s="567">
        <v>0</v>
      </c>
      <c r="G119" s="566">
        <v>0</v>
      </c>
      <c r="H119" s="409">
        <f>Cruise_Ships_Monthly42[[#This Row],[Ships docking at other locations in Northern Ireland]]+Cruise_Ships_Monthly42[[#This Row],[Ships docking in Londonderry]]+Cruise_Ships_Monthly42[[#This Row],[Ships docking in Belfast]]</f>
        <v>72</v>
      </c>
      <c r="I119"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317802</v>
      </c>
      <c r="J119" s="430">
        <v>1</v>
      </c>
      <c r="K119" s="430">
        <v>1</v>
      </c>
    </row>
    <row r="120" spans="1:11" ht="15.5" x14ac:dyDescent="0.35">
      <c r="A120" s="563" t="s">
        <v>1184</v>
      </c>
      <c r="B120" s="413">
        <f>SUM('Cruise Ships Monthly'!B120:B131)</f>
        <v>73</v>
      </c>
      <c r="C120" s="414">
        <f>SUM('Cruise Ships Monthly'!C120:C131)</f>
        <v>319777</v>
      </c>
      <c r="D120" s="564">
        <v>0</v>
      </c>
      <c r="E120" s="566">
        <v>0</v>
      </c>
      <c r="F120" s="567">
        <v>0</v>
      </c>
      <c r="G120" s="566">
        <v>0</v>
      </c>
      <c r="H120" s="409">
        <f>Cruise_Ships_Monthly42[[#This Row],[Ships docking at other locations in Northern Ireland]]+Cruise_Ships_Monthly42[[#This Row],[Ships docking in Londonderry]]+Cruise_Ships_Monthly42[[#This Row],[Ships docking in Belfast]]</f>
        <v>73</v>
      </c>
      <c r="I120"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319777</v>
      </c>
      <c r="J120" s="430">
        <v>1</v>
      </c>
      <c r="K120" s="430">
        <v>1</v>
      </c>
    </row>
    <row r="121" spans="1:11" ht="15.5" x14ac:dyDescent="0.35">
      <c r="A121" s="563" t="s">
        <v>1185</v>
      </c>
      <c r="B121" s="413">
        <f>SUM('Cruise Ships Monthly'!B121:B132)</f>
        <v>73</v>
      </c>
      <c r="C121" s="414">
        <f>SUM('Cruise Ships Monthly'!C121:C132)</f>
        <v>319777</v>
      </c>
      <c r="D121" s="564">
        <v>0</v>
      </c>
      <c r="E121" s="566">
        <v>0</v>
      </c>
      <c r="F121" s="567">
        <v>0</v>
      </c>
      <c r="G121" s="566">
        <v>0</v>
      </c>
      <c r="H121" s="409">
        <f>Cruise_Ships_Monthly42[[#This Row],[Ships docking at other locations in Northern Ireland]]+Cruise_Ships_Monthly42[[#This Row],[Ships docking in Londonderry]]+Cruise_Ships_Monthly42[[#This Row],[Ships docking in Belfast]]</f>
        <v>73</v>
      </c>
      <c r="I121"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319777</v>
      </c>
      <c r="J121" s="430">
        <v>1</v>
      </c>
      <c r="K121" s="430">
        <v>1</v>
      </c>
    </row>
    <row r="122" spans="1:11" ht="15.5" x14ac:dyDescent="0.35">
      <c r="A122" s="661" t="s">
        <v>1345</v>
      </c>
      <c r="B122" s="413">
        <f>SUM('Cruise Ships Monthly'!B122:B133)</f>
        <v>79</v>
      </c>
      <c r="C122" s="414">
        <f>SUM('Cruise Ships Monthly'!C122:C133)</f>
        <v>327240</v>
      </c>
      <c r="D122" s="564">
        <v>0</v>
      </c>
      <c r="E122" s="566">
        <v>0</v>
      </c>
      <c r="F122" s="567">
        <v>0</v>
      </c>
      <c r="G122" s="566">
        <v>0</v>
      </c>
      <c r="H122" s="409">
        <f>Cruise_Ships_Monthly42[[#This Row],[Ships docking at other locations in Northern Ireland]]+Cruise_Ships_Monthly42[[#This Row],[Ships docking in Londonderry]]+Cruise_Ships_Monthly42[[#This Row],[Ships docking in Belfast]]</f>
        <v>79</v>
      </c>
      <c r="I122"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327240</v>
      </c>
      <c r="J122" s="430">
        <v>1</v>
      </c>
      <c r="K122" s="430">
        <v>1</v>
      </c>
    </row>
    <row r="123" spans="1:11" ht="15.5" x14ac:dyDescent="0.35">
      <c r="A123" s="661" t="s">
        <v>1346</v>
      </c>
      <c r="B123" s="413">
        <f>SUM('Cruise Ships Monthly'!B123:B134)</f>
        <v>100</v>
      </c>
      <c r="C123" s="414">
        <f>SUM('Cruise Ships Monthly'!C123:C134)</f>
        <v>365575</v>
      </c>
      <c r="D123" s="564">
        <v>0</v>
      </c>
      <c r="E123" s="566">
        <v>0</v>
      </c>
      <c r="F123" s="567">
        <v>0</v>
      </c>
      <c r="G123" s="566">
        <v>0</v>
      </c>
      <c r="H123" s="409">
        <f>Cruise_Ships_Monthly42[[#This Row],[Ships docking at other locations in Northern Ireland]]+Cruise_Ships_Monthly42[[#This Row],[Ships docking in Londonderry]]+Cruise_Ships_Monthly42[[#This Row],[Ships docking in Belfast]]</f>
        <v>100</v>
      </c>
      <c r="I123" s="409">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365575</v>
      </c>
      <c r="J123" s="430">
        <v>1</v>
      </c>
      <c r="K123" s="430">
        <v>1</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showGridLines="0" workbookViewId="0">
      <selection activeCell="I131" sqref="I131"/>
    </sheetView>
  </sheetViews>
  <sheetFormatPr defaultRowHeight="14.5" x14ac:dyDescent="0.35"/>
  <cols>
    <col min="1" max="1" width="22.453125" style="417" customWidth="1"/>
    <col min="2" max="7" width="23.453125" customWidth="1"/>
    <col min="8" max="9" width="29.1796875" customWidth="1"/>
  </cols>
  <sheetData>
    <row r="1" spans="1:1" s="359" customFormat="1" ht="36" customHeight="1" x14ac:dyDescent="0.4">
      <c r="A1" s="415" t="s">
        <v>951</v>
      </c>
    </row>
    <row r="2" spans="1:1" s="359" customFormat="1" ht="36" customHeight="1" x14ac:dyDescent="0.35">
      <c r="A2" s="416" t="s">
        <v>894</v>
      </c>
    </row>
    <row r="3" spans="1:1" ht="36" customHeight="1" x14ac:dyDescent="0.35">
      <c r="A3" s="416" t="s">
        <v>309</v>
      </c>
    </row>
    <row r="4" spans="1:1" ht="36" customHeight="1" x14ac:dyDescent="0.35">
      <c r="A4" s="416" t="s">
        <v>876</v>
      </c>
    </row>
    <row r="5" spans="1:1" ht="36" customHeight="1" x14ac:dyDescent="0.35">
      <c r="A5" s="416" t="s">
        <v>877</v>
      </c>
    </row>
    <row r="6" spans="1:1" ht="36" customHeight="1" x14ac:dyDescent="0.35">
      <c r="A6" s="416" t="s">
        <v>878</v>
      </c>
    </row>
    <row r="7" spans="1:1" ht="36" customHeight="1" x14ac:dyDescent="0.35">
      <c r="A7" s="416" t="s">
        <v>1128</v>
      </c>
    </row>
    <row r="8" spans="1:1" s="100" customFormat="1" ht="36" customHeight="1" x14ac:dyDescent="0.3">
      <c r="A8" s="201" t="s">
        <v>97</v>
      </c>
    </row>
    <row r="133" spans="1:9" x14ac:dyDescent="0.35">
      <c r="A133" s="658"/>
      <c r="B133" s="365">
        <v>6</v>
      </c>
      <c r="C133" s="365">
        <v>7463</v>
      </c>
      <c r="D133" s="365"/>
      <c r="E133" s="365"/>
      <c r="F133" s="365"/>
      <c r="G133" s="365"/>
      <c r="H133" s="365"/>
      <c r="I133" s="365"/>
    </row>
    <row r="134" spans="1:9" x14ac:dyDescent="0.35">
      <c r="A134" s="659"/>
      <c r="B134" s="660">
        <v>21</v>
      </c>
      <c r="C134" s="660">
        <v>38335</v>
      </c>
      <c r="D134" s="660"/>
      <c r="E134" s="660"/>
      <c r="F134" s="660"/>
      <c r="G134" s="660"/>
      <c r="H134" s="660"/>
      <c r="I134" s="660"/>
    </row>
  </sheetData>
  <hyperlinks>
    <hyperlink ref="A8" location="Contents!A1" display="&lt;&lt; link back to contents &gt;&gt;"/>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workbookViewId="0">
      <selection sqref="A1:XFD1048576"/>
    </sheetView>
  </sheetViews>
  <sheetFormatPr defaultRowHeight="14.5" x14ac:dyDescent="0.35"/>
  <cols>
    <col min="1" max="1" width="46.7265625" customWidth="1"/>
    <col min="2" max="2" width="17.1796875" customWidth="1"/>
  </cols>
  <sheetData>
    <row r="1" spans="1:120" s="100" customFormat="1" ht="28.5" customHeight="1" thickBot="1" x14ac:dyDescent="0.4">
      <c r="A1" s="255" t="s">
        <v>1153</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1147</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47" customFormat="1" ht="28.5" customHeight="1" x14ac:dyDescent="0.25">
      <c r="A5" s="213" t="s">
        <v>1233</v>
      </c>
      <c r="B5" s="263"/>
      <c r="C5" s="250"/>
      <c r="D5" s="263"/>
      <c r="E5" s="250"/>
      <c r="F5" s="263"/>
      <c r="G5" s="250"/>
      <c r="H5" s="263"/>
      <c r="I5" s="250"/>
      <c r="J5" s="263"/>
      <c r="K5" s="250"/>
      <c r="L5" s="263"/>
      <c r="M5" s="250"/>
      <c r="N5" s="263"/>
      <c r="O5" s="250"/>
      <c r="P5" s="238"/>
      <c r="Q5" s="238"/>
      <c r="R5" s="238"/>
      <c r="S5" s="238"/>
      <c r="T5" s="238"/>
      <c r="U5" s="238"/>
      <c r="V5" s="211"/>
      <c r="W5" s="211"/>
      <c r="X5" s="211"/>
      <c r="Y5" s="211"/>
    </row>
    <row r="6" spans="1:120" s="112" customFormat="1" ht="24.65" customHeight="1" x14ac:dyDescent="0.35">
      <c r="A6" s="104" t="s">
        <v>97</v>
      </c>
    </row>
    <row r="7" spans="1:120" ht="19" customHeight="1" x14ac:dyDescent="0.35">
      <c r="A7" s="580" t="s">
        <v>1148</v>
      </c>
      <c r="B7" s="467" t="s">
        <v>1149</v>
      </c>
    </row>
    <row r="8" spans="1:120" ht="19" customHeight="1" x14ac:dyDescent="0.35">
      <c r="A8" s="580" t="s">
        <v>282</v>
      </c>
      <c r="B8" s="581">
        <v>0.34</v>
      </c>
    </row>
    <row r="9" spans="1:120" ht="19" customHeight="1" x14ac:dyDescent="0.35">
      <c r="A9" s="580" t="s">
        <v>132</v>
      </c>
      <c r="B9" s="581">
        <v>0.66</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workbookViewId="0">
      <selection activeCell="A6" sqref="A6"/>
    </sheetView>
  </sheetViews>
  <sheetFormatPr defaultRowHeight="14.5" x14ac:dyDescent="0.35"/>
  <cols>
    <col min="1" max="1" width="46.7265625" customWidth="1"/>
    <col min="2" max="2" width="17.1796875" customWidth="1"/>
  </cols>
  <sheetData>
    <row r="1" spans="1:120" s="100" customFormat="1" ht="28.5" customHeight="1" thickBot="1" x14ac:dyDescent="0.4">
      <c r="A1" s="255" t="s">
        <v>1153</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213"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1147</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47" customFormat="1" ht="28.5" customHeight="1" x14ac:dyDescent="0.25">
      <c r="A5" s="213" t="s">
        <v>1233</v>
      </c>
      <c r="B5" s="263"/>
      <c r="C5" s="250"/>
      <c r="D5" s="263"/>
      <c r="E5" s="250"/>
      <c r="F5" s="263"/>
      <c r="G5" s="250"/>
      <c r="H5" s="263"/>
      <c r="I5" s="250"/>
      <c r="J5" s="263"/>
      <c r="K5" s="250"/>
      <c r="L5" s="263"/>
      <c r="M5" s="250"/>
      <c r="N5" s="263"/>
      <c r="O5" s="250"/>
      <c r="P5" s="238"/>
      <c r="Q5" s="238"/>
      <c r="R5" s="238"/>
      <c r="S5" s="238"/>
      <c r="T5" s="238"/>
      <c r="U5" s="238"/>
      <c r="V5" s="211"/>
      <c r="W5" s="211"/>
      <c r="X5" s="211"/>
      <c r="Y5" s="211"/>
    </row>
    <row r="6" spans="1:120" s="112" customFormat="1" ht="24.65" customHeight="1" x14ac:dyDescent="0.35">
      <c r="A6" s="104" t="s">
        <v>97</v>
      </c>
    </row>
    <row r="7" spans="1:120" ht="15.5" x14ac:dyDescent="0.35">
      <c r="A7" s="580"/>
      <c r="B7" s="378"/>
    </row>
    <row r="8" spans="1:120" ht="15.5" x14ac:dyDescent="0.35">
      <c r="A8" s="580"/>
      <c r="B8" s="581"/>
    </row>
    <row r="9" spans="1:120" ht="15.5" x14ac:dyDescent="0.35">
      <c r="A9" s="580"/>
      <c r="B9" s="581"/>
    </row>
  </sheetData>
  <hyperlinks>
    <hyperlink ref="A6" location="Contents!A1" display="&lt;&lt; link back to contents &gt;&g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A6" sqref="A6"/>
    </sheetView>
  </sheetViews>
  <sheetFormatPr defaultRowHeight="14.5" x14ac:dyDescent="0.35"/>
  <cols>
    <col min="1" max="1" width="62.81640625" customWidth="1"/>
    <col min="2" max="2" width="17.1796875" customWidth="1"/>
  </cols>
  <sheetData>
    <row r="1" spans="1:120" s="100" customFormat="1" ht="28.5" customHeight="1" thickBot="1" x14ac:dyDescent="0.4">
      <c r="A1" s="255" t="s">
        <v>1154</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404"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1152</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47" customFormat="1" ht="28.5" customHeight="1" x14ac:dyDescent="0.25">
      <c r="A5" s="213" t="s">
        <v>1233</v>
      </c>
      <c r="B5" s="263"/>
      <c r="C5" s="250"/>
      <c r="D5" s="263"/>
      <c r="E5" s="250"/>
      <c r="F5" s="263"/>
      <c r="G5" s="250"/>
      <c r="H5" s="263"/>
      <c r="I5" s="250"/>
      <c r="J5" s="263"/>
      <c r="K5" s="250"/>
      <c r="L5" s="263"/>
      <c r="M5" s="250"/>
      <c r="N5" s="263"/>
      <c r="O5" s="250"/>
      <c r="P5" s="238"/>
      <c r="Q5" s="238"/>
      <c r="R5" s="238"/>
      <c r="S5" s="238"/>
      <c r="T5" s="238"/>
      <c r="U5" s="238"/>
      <c r="V5" s="211"/>
      <c r="W5" s="211"/>
      <c r="X5" s="211"/>
      <c r="Y5" s="211"/>
    </row>
    <row r="6" spans="1:120" s="112" customFormat="1" ht="24.65" customHeight="1" x14ac:dyDescent="0.35">
      <c r="A6" s="104" t="s">
        <v>97</v>
      </c>
    </row>
    <row r="7" spans="1:120" ht="15.5" x14ac:dyDescent="0.35">
      <c r="A7" s="580" t="s">
        <v>1150</v>
      </c>
      <c r="B7" s="378" t="s">
        <v>1149</v>
      </c>
    </row>
    <row r="8" spans="1:120" ht="15.5" x14ac:dyDescent="0.35">
      <c r="A8" s="580" t="s">
        <v>1141</v>
      </c>
      <c r="B8" s="581">
        <v>0.20124159337816866</v>
      </c>
    </row>
    <row r="9" spans="1:120" ht="15.5" x14ac:dyDescent="0.35">
      <c r="A9" s="580" t="s">
        <v>1151</v>
      </c>
      <c r="B9" s="581">
        <v>0.17589239524055872</v>
      </c>
    </row>
    <row r="10" spans="1:120" ht="15.5" x14ac:dyDescent="0.35">
      <c r="A10" s="172" t="s">
        <v>1100</v>
      </c>
      <c r="B10" s="581">
        <v>0.16968442834971548</v>
      </c>
    </row>
    <row r="11" spans="1:120" ht="15.5" x14ac:dyDescent="0.35">
      <c r="A11" s="172" t="s">
        <v>6</v>
      </c>
      <c r="B11" s="581">
        <v>0.45318158303155714</v>
      </c>
    </row>
  </sheetData>
  <hyperlinks>
    <hyperlink ref="A6" location="Contents!A1" display="&lt;&lt; link back to contents &gt;&gt;"/>
  </hyperlinks>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A6" sqref="A6"/>
    </sheetView>
  </sheetViews>
  <sheetFormatPr defaultRowHeight="14.5" x14ac:dyDescent="0.35"/>
  <cols>
    <col min="1" max="1" width="62.81640625" customWidth="1"/>
    <col min="2" max="2" width="17.1796875" customWidth="1"/>
  </cols>
  <sheetData>
    <row r="1" spans="1:120" s="100" customFormat="1" ht="28.5" customHeight="1" thickBot="1" x14ac:dyDescent="0.4">
      <c r="A1" s="255" t="s">
        <v>1154</v>
      </c>
      <c r="B1" s="261"/>
      <c r="C1" s="248"/>
      <c r="D1" s="261"/>
      <c r="E1" s="248"/>
      <c r="F1" s="261"/>
      <c r="G1" s="248"/>
      <c r="H1" s="261"/>
      <c r="I1" s="248"/>
      <c r="J1" s="261"/>
      <c r="K1" s="248"/>
      <c r="L1" s="261"/>
      <c r="M1" s="248"/>
      <c r="N1" s="261"/>
      <c r="O1" s="248"/>
      <c r="P1" s="26"/>
      <c r="Q1" s="26"/>
      <c r="R1" s="26"/>
      <c r="S1" s="26"/>
      <c r="T1" s="26"/>
      <c r="U1" s="26"/>
    </row>
    <row r="2" spans="1:120" s="100" customFormat="1" ht="28.5" customHeight="1" thickTop="1" x14ac:dyDescent="0.3">
      <c r="A2" s="404" t="s">
        <v>502</v>
      </c>
      <c r="B2" s="261"/>
      <c r="C2" s="248"/>
      <c r="D2" s="261"/>
      <c r="E2" s="248"/>
      <c r="F2" s="261"/>
      <c r="G2" s="248"/>
      <c r="H2" s="261"/>
      <c r="I2" s="248"/>
      <c r="J2" s="261"/>
      <c r="K2" s="248"/>
      <c r="L2" s="261"/>
      <c r="M2" s="248"/>
      <c r="N2" s="261"/>
      <c r="O2" s="248"/>
      <c r="P2" s="26"/>
      <c r="Q2" s="26"/>
      <c r="R2" s="26"/>
      <c r="S2" s="26"/>
      <c r="T2" s="26"/>
      <c r="U2" s="26"/>
    </row>
    <row r="3" spans="1:120" s="134" customFormat="1" ht="28.5" customHeight="1" x14ac:dyDescent="0.35">
      <c r="A3" s="256" t="s">
        <v>523</v>
      </c>
      <c r="B3" s="262"/>
      <c r="C3" s="249"/>
      <c r="D3" s="262"/>
      <c r="E3" s="249"/>
      <c r="F3" s="262"/>
      <c r="G3" s="249"/>
      <c r="H3" s="262"/>
      <c r="I3" s="249"/>
      <c r="J3" s="262"/>
      <c r="K3" s="249"/>
      <c r="L3" s="262"/>
      <c r="M3" s="249"/>
      <c r="N3" s="262"/>
      <c r="O3" s="249"/>
      <c r="P3" s="237"/>
      <c r="Q3" s="237"/>
      <c r="R3" s="237"/>
      <c r="S3" s="237"/>
      <c r="T3" s="237"/>
      <c r="U3" s="237"/>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row>
    <row r="4" spans="1:120" s="47" customFormat="1" ht="28.5" customHeight="1" x14ac:dyDescent="0.25">
      <c r="A4" s="213" t="s">
        <v>1152</v>
      </c>
      <c r="B4" s="263"/>
      <c r="C4" s="250"/>
      <c r="D4" s="263"/>
      <c r="E4" s="250"/>
      <c r="F4" s="263"/>
      <c r="G4" s="250"/>
      <c r="H4" s="263"/>
      <c r="I4" s="250"/>
      <c r="J4" s="263"/>
      <c r="K4" s="250"/>
      <c r="L4" s="263"/>
      <c r="M4" s="250"/>
      <c r="N4" s="263"/>
      <c r="O4" s="250"/>
      <c r="P4" s="238"/>
      <c r="Q4" s="238"/>
      <c r="R4" s="238"/>
      <c r="S4" s="238"/>
      <c r="T4" s="238"/>
      <c r="U4" s="238"/>
      <c r="V4" s="211"/>
      <c r="W4" s="211"/>
      <c r="X4" s="211"/>
      <c r="Y4" s="211"/>
    </row>
    <row r="5" spans="1:120" s="47" customFormat="1" ht="28.5" customHeight="1" x14ac:dyDescent="0.25">
      <c r="A5" s="213" t="s">
        <v>1233</v>
      </c>
      <c r="B5" s="263"/>
      <c r="C5" s="250"/>
      <c r="D5" s="263"/>
      <c r="E5" s="250"/>
      <c r="F5" s="263"/>
      <c r="G5" s="250"/>
      <c r="H5" s="263"/>
      <c r="I5" s="250"/>
      <c r="J5" s="263"/>
      <c r="K5" s="250"/>
      <c r="L5" s="263"/>
      <c r="M5" s="250"/>
      <c r="N5" s="263"/>
      <c r="O5" s="250"/>
      <c r="P5" s="238"/>
      <c r="Q5" s="238"/>
      <c r="R5" s="238"/>
      <c r="S5" s="238"/>
      <c r="T5" s="238"/>
      <c r="U5" s="238"/>
      <c r="V5" s="211"/>
      <c r="W5" s="211"/>
      <c r="X5" s="211"/>
      <c r="Y5" s="211"/>
    </row>
    <row r="6" spans="1:120" s="112" customFormat="1" ht="24.65" customHeight="1" x14ac:dyDescent="0.35">
      <c r="A6" s="104" t="s">
        <v>97</v>
      </c>
    </row>
    <row r="7" spans="1:120" ht="15.5" x14ac:dyDescent="0.35">
      <c r="A7" s="580"/>
      <c r="B7" s="378"/>
    </row>
    <row r="8" spans="1:120" ht="15.5" x14ac:dyDescent="0.35">
      <c r="A8" s="580"/>
      <c r="B8" s="581"/>
    </row>
    <row r="9" spans="1:120" ht="15.5" x14ac:dyDescent="0.35">
      <c r="A9" s="580"/>
      <c r="B9" s="581"/>
    </row>
    <row r="10" spans="1:120" ht="15.5" x14ac:dyDescent="0.35">
      <c r="A10" s="172"/>
      <c r="B10" s="581"/>
    </row>
    <row r="11" spans="1:120" ht="15.5" x14ac:dyDescent="0.35">
      <c r="A11" s="172"/>
      <c r="B11" s="581"/>
    </row>
  </sheetData>
  <hyperlinks>
    <hyperlink ref="A6" location="Contents!A1" display="&lt;&lt; link back to contents &gt;&g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workbookViewId="0">
      <selection activeCell="C29" sqref="C29"/>
    </sheetView>
  </sheetViews>
  <sheetFormatPr defaultRowHeight="14.5" x14ac:dyDescent="0.35"/>
  <sheetData>
    <row r="1" spans="1:1" s="359" customFormat="1" ht="36" customHeight="1" x14ac:dyDescent="0.4">
      <c r="A1" s="415" t="s">
        <v>917</v>
      </c>
    </row>
    <row r="2" spans="1:1" s="359" customFormat="1" ht="36" customHeight="1" x14ac:dyDescent="0.35">
      <c r="A2" s="416" t="s">
        <v>919</v>
      </c>
    </row>
    <row r="3" spans="1:1" ht="36" customHeight="1" x14ac:dyDescent="0.35">
      <c r="A3" s="416" t="s">
        <v>920</v>
      </c>
    </row>
    <row r="4" spans="1:1" ht="36" customHeight="1" x14ac:dyDescent="0.35">
      <c r="A4" s="416" t="s">
        <v>921</v>
      </c>
    </row>
    <row r="5" spans="1:1" ht="36" customHeight="1" x14ac:dyDescent="0.35">
      <c r="A5" s="416" t="s">
        <v>922</v>
      </c>
    </row>
    <row r="6" spans="1:1" ht="36" customHeight="1" x14ac:dyDescent="0.35">
      <c r="A6" s="416" t="s">
        <v>923</v>
      </c>
    </row>
    <row r="7" spans="1:1" ht="36" customHeight="1" x14ac:dyDescent="0.35">
      <c r="A7" s="433" t="s">
        <v>924</v>
      </c>
    </row>
    <row r="8" spans="1:1" s="100" customFormat="1" ht="36" customHeight="1" x14ac:dyDescent="0.3">
      <c r="A8" s="201" t="s">
        <v>97</v>
      </c>
    </row>
  </sheetData>
  <hyperlinks>
    <hyperlink ref="A8" location="Contents!A1" display="&lt;&lt; link back to contents &gt;&gt;"/>
    <hyperlink ref="A7" r:id="rId1"/>
  </hyperlinks>
  <pageMargins left="0.7" right="0.7" top="0.75" bottom="0.75" header="0.3" footer="0.3"/>
  <pageSetup paperSize="9"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A3" sqref="A3"/>
    </sheetView>
  </sheetViews>
  <sheetFormatPr defaultColWidth="8.7265625" defaultRowHeight="15.5" x14ac:dyDescent="0.35"/>
  <cols>
    <col min="1" max="1" width="34.453125" style="112" customWidth="1"/>
    <col min="2" max="2" width="12.54296875" style="7" customWidth="1"/>
    <col min="3" max="3" width="13" style="7" customWidth="1"/>
    <col min="4" max="4" width="19.81640625" style="7" customWidth="1"/>
    <col min="5" max="16384" width="8.7265625" style="112"/>
  </cols>
  <sheetData>
    <row r="1" spans="1:6" ht="40" customHeight="1" thickBot="1" x14ac:dyDescent="0.4">
      <c r="A1" s="137" t="s">
        <v>1049</v>
      </c>
      <c r="B1" s="138"/>
      <c r="C1" s="138"/>
      <c r="D1" s="138"/>
      <c r="E1" s="134"/>
      <c r="F1" s="134"/>
    </row>
    <row r="2" spans="1:6" s="100" customFormat="1" ht="40" customHeight="1" thickTop="1" x14ac:dyDescent="0.3">
      <c r="A2" s="102" t="s">
        <v>502</v>
      </c>
      <c r="B2" s="156"/>
      <c r="C2" s="156"/>
      <c r="D2" s="156"/>
      <c r="E2" s="102"/>
      <c r="F2" s="102"/>
    </row>
    <row r="3" spans="1:6" s="100" customFormat="1" ht="40" customHeight="1" x14ac:dyDescent="0.3">
      <c r="A3" s="102" t="s">
        <v>327</v>
      </c>
      <c r="B3" s="156"/>
      <c r="C3" s="156"/>
      <c r="D3" s="156"/>
      <c r="E3" s="102"/>
      <c r="F3" s="102"/>
    </row>
    <row r="4" spans="1:6" s="100" customFormat="1" ht="40" customHeight="1" x14ac:dyDescent="0.3">
      <c r="A4" s="102" t="s">
        <v>326</v>
      </c>
      <c r="B4" s="156"/>
      <c r="C4" s="156"/>
      <c r="D4" s="156"/>
      <c r="E4" s="102"/>
      <c r="F4" s="102"/>
    </row>
    <row r="5" spans="1:6" s="100" customFormat="1" ht="40" customHeight="1" x14ac:dyDescent="0.3">
      <c r="A5" s="104" t="s">
        <v>97</v>
      </c>
    </row>
    <row r="6" spans="1:6" ht="40" customHeight="1" x14ac:dyDescent="0.35">
      <c r="A6" s="136" t="s">
        <v>328</v>
      </c>
      <c r="B6" s="139" t="s">
        <v>319</v>
      </c>
      <c r="C6" s="139" t="s">
        <v>320</v>
      </c>
      <c r="D6" s="139" t="s">
        <v>96</v>
      </c>
      <c r="E6" s="134"/>
      <c r="F6" s="134"/>
    </row>
    <row r="7" spans="1:6" ht="40" customHeight="1" x14ac:dyDescent="0.35">
      <c r="A7" s="136" t="s">
        <v>321</v>
      </c>
      <c r="B7" s="143">
        <v>0.80100000000000005</v>
      </c>
      <c r="C7" s="143">
        <v>0.47299999999999998</v>
      </c>
      <c r="D7" s="143">
        <v>0.185</v>
      </c>
      <c r="E7" s="134"/>
      <c r="F7" s="134"/>
    </row>
    <row r="8" spans="1:6" ht="40" customHeight="1" x14ac:dyDescent="0.35">
      <c r="A8" s="136" t="s">
        <v>322</v>
      </c>
      <c r="B8" s="143">
        <v>4.4999999999999998E-2</v>
      </c>
      <c r="C8" s="143">
        <v>0.34499999999999997</v>
      </c>
      <c r="D8" s="143">
        <v>8.6999999999999994E-2</v>
      </c>
      <c r="E8" s="134"/>
      <c r="F8" s="134"/>
    </row>
    <row r="9" spans="1:6" ht="40" customHeight="1" x14ac:dyDescent="0.35">
      <c r="A9" s="136" t="s">
        <v>323</v>
      </c>
      <c r="B9" s="143">
        <v>0.153</v>
      </c>
      <c r="C9" s="143">
        <v>0.182</v>
      </c>
      <c r="D9" s="143">
        <v>0.72699999999999998</v>
      </c>
      <c r="E9" s="134"/>
      <c r="F9" s="134"/>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workbookViewId="0">
      <selection activeCell="A10" sqref="A10"/>
    </sheetView>
  </sheetViews>
  <sheetFormatPr defaultColWidth="8.7265625" defaultRowHeight="14" x14ac:dyDescent="0.3"/>
  <cols>
    <col min="1" max="1" width="61.54296875" style="100" customWidth="1"/>
    <col min="2" max="2" width="27.54296875" style="23" customWidth="1"/>
    <col min="3" max="8" width="16.54296875" style="100" customWidth="1"/>
    <col min="9" max="16384" width="8.7265625" style="100"/>
  </cols>
  <sheetData>
    <row r="1" spans="1:109" ht="16" thickBot="1" x14ac:dyDescent="0.4">
      <c r="A1" s="137" t="s">
        <v>1216</v>
      </c>
    </row>
    <row r="2" spans="1:109" s="134" customFormat="1" ht="16" thickTop="1" x14ac:dyDescent="0.35">
      <c r="A2" s="135" t="s">
        <v>502</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34" customFormat="1" ht="15.5"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ht="21.65" customHeight="1" x14ac:dyDescent="0.3">
      <c r="A4" s="104" t="s">
        <v>97</v>
      </c>
    </row>
    <row r="5" spans="1:109" x14ac:dyDescent="0.3">
      <c r="A5" s="154" t="s">
        <v>325</v>
      </c>
      <c r="B5" s="231" t="s">
        <v>168</v>
      </c>
      <c r="C5" s="101"/>
    </row>
    <row r="6" spans="1:109" x14ac:dyDescent="0.3">
      <c r="A6" s="153" t="s">
        <v>1213</v>
      </c>
      <c r="B6" s="232">
        <v>0.25820362666340613</v>
      </c>
      <c r="C6" s="101"/>
    </row>
    <row r="7" spans="1:109" x14ac:dyDescent="0.3">
      <c r="A7" s="153" t="s">
        <v>1212</v>
      </c>
      <c r="B7" s="232">
        <v>0.23202055662529802</v>
      </c>
      <c r="C7" s="101"/>
    </row>
    <row r="8" spans="1:109" x14ac:dyDescent="0.3">
      <c r="A8" s="153" t="s">
        <v>1214</v>
      </c>
      <c r="B8" s="232">
        <v>6.3753692449674812E-2</v>
      </c>
      <c r="C8" s="101"/>
    </row>
    <row r="9" spans="1:109" x14ac:dyDescent="0.3">
      <c r="A9" s="153" t="s">
        <v>1215</v>
      </c>
      <c r="B9" s="232">
        <v>4.032398787893024E-2</v>
      </c>
      <c r="C9" s="101"/>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activeCell="A9" sqref="A9"/>
    </sheetView>
  </sheetViews>
  <sheetFormatPr defaultColWidth="8.7265625" defaultRowHeight="15.5" x14ac:dyDescent="0.35"/>
  <cols>
    <col min="1" max="16384" width="8.7265625" style="112"/>
  </cols>
  <sheetData>
    <row r="1" spans="1:26" s="100" customFormat="1" ht="36.65" customHeight="1" thickBot="1" x14ac:dyDescent="0.4">
      <c r="A1" s="255" t="s">
        <v>1186</v>
      </c>
      <c r="B1" s="261"/>
      <c r="C1" s="261"/>
      <c r="D1" s="248"/>
      <c r="E1" s="248"/>
      <c r="F1" s="261"/>
      <c r="G1" s="261"/>
      <c r="H1" s="248"/>
      <c r="I1" s="248"/>
      <c r="J1" s="261"/>
      <c r="K1" s="261"/>
      <c r="L1" s="248"/>
      <c r="M1" s="261"/>
      <c r="N1" s="248"/>
      <c r="O1" s="261"/>
      <c r="P1" s="248"/>
      <c r="Q1" s="261"/>
      <c r="R1" s="248"/>
      <c r="S1" s="261"/>
      <c r="T1" s="248"/>
      <c r="U1" s="26"/>
      <c r="V1" s="26"/>
      <c r="W1" s="26"/>
      <c r="X1" s="26"/>
      <c r="Y1" s="26"/>
      <c r="Z1" s="26"/>
    </row>
    <row r="2" spans="1:26" s="100" customFormat="1" ht="36.65" customHeight="1" thickTop="1" x14ac:dyDescent="0.35">
      <c r="A2" s="172" t="s">
        <v>1372</v>
      </c>
      <c r="B2" s="261"/>
      <c r="C2" s="261"/>
      <c r="D2" s="248"/>
      <c r="E2" s="248"/>
      <c r="F2" s="261"/>
      <c r="G2" s="261"/>
      <c r="H2" s="248"/>
      <c r="I2" s="248"/>
      <c r="J2" s="261"/>
      <c r="K2" s="261"/>
      <c r="L2" s="248"/>
      <c r="M2" s="261"/>
      <c r="N2" s="248"/>
      <c r="O2" s="261"/>
      <c r="P2" s="248"/>
      <c r="Q2" s="261"/>
      <c r="R2" s="248"/>
      <c r="S2" s="261"/>
      <c r="T2" s="248"/>
      <c r="U2" s="26"/>
      <c r="V2" s="26"/>
      <c r="W2" s="26"/>
      <c r="X2" s="26"/>
      <c r="Y2" s="26"/>
      <c r="Z2" s="26"/>
    </row>
    <row r="3" spans="1:26" ht="36.65" customHeight="1" x14ac:dyDescent="0.35">
      <c r="A3" s="112" t="s">
        <v>301</v>
      </c>
    </row>
    <row r="4" spans="1:26" ht="36.65" customHeight="1" x14ac:dyDescent="0.35">
      <c r="A4" s="112" t="s">
        <v>1373</v>
      </c>
    </row>
    <row r="5" spans="1:26" ht="36.65" customHeight="1" x14ac:dyDescent="0.35">
      <c r="A5" s="112" t="s">
        <v>1374</v>
      </c>
    </row>
    <row r="6" spans="1:26" ht="36.65" customHeight="1" x14ac:dyDescent="0.35">
      <c r="A6" s="112" t="s">
        <v>1375</v>
      </c>
    </row>
    <row r="7" spans="1:26" ht="36.65" customHeight="1" x14ac:dyDescent="0.35">
      <c r="A7" s="112" t="s">
        <v>1376</v>
      </c>
    </row>
    <row r="8" spans="1:26" ht="36.65" customHeight="1" x14ac:dyDescent="0.35">
      <c r="A8" s="112" t="s">
        <v>1377</v>
      </c>
    </row>
    <row r="9" spans="1:26" ht="36.65" customHeight="1" x14ac:dyDescent="0.35">
      <c r="A9" s="6" t="s">
        <v>97</v>
      </c>
    </row>
  </sheetData>
  <hyperlinks>
    <hyperlink ref="A9" location="Contents!A1" display="&lt;&lt; link back to contents &gt;&gt;"/>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A2" sqref="A2"/>
    </sheetView>
  </sheetViews>
  <sheetFormatPr defaultRowHeight="14.5" x14ac:dyDescent="0.35"/>
  <sheetData>
    <row r="1" spans="1:109" s="100" customFormat="1" ht="21.65" customHeight="1" thickBot="1" x14ac:dyDescent="0.4">
      <c r="A1" s="137" t="s">
        <v>1216</v>
      </c>
    </row>
    <row r="2" spans="1:109" s="134" customFormat="1" ht="21.65" customHeight="1" thickTop="1" x14ac:dyDescent="0.35">
      <c r="A2" s="135" t="s">
        <v>455</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00" customFormat="1" ht="21.65" customHeight="1" x14ac:dyDescent="0.3">
      <c r="A3" s="104" t="s">
        <v>97</v>
      </c>
    </row>
  </sheetData>
  <hyperlinks>
    <hyperlink ref="A3" location="Contents!A1" display="&lt;&lt; link back to contents &gt;&g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
  <sheetViews>
    <sheetView workbookViewId="0">
      <selection activeCell="I6" sqref="I6"/>
    </sheetView>
  </sheetViews>
  <sheetFormatPr defaultColWidth="8.7265625" defaultRowHeight="14" x14ac:dyDescent="0.3"/>
  <cols>
    <col min="1" max="1" width="61.54296875" style="100" customWidth="1"/>
    <col min="2" max="2" width="27.54296875" style="23" customWidth="1"/>
    <col min="3" max="8" width="16.54296875" style="100" customWidth="1"/>
    <col min="9" max="16384" width="8.7265625" style="100"/>
  </cols>
  <sheetData>
    <row r="1" spans="1:109" ht="16" thickBot="1" x14ac:dyDescent="0.4">
      <c r="A1" s="137" t="s">
        <v>1211</v>
      </c>
    </row>
    <row r="2" spans="1:109" s="134" customFormat="1" ht="16" thickTop="1" x14ac:dyDescent="0.35">
      <c r="A2" s="135" t="s">
        <v>502</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34" customFormat="1" ht="15.5" x14ac:dyDescent="0.35">
      <c r="A3" s="135" t="s">
        <v>1209</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15.5" x14ac:dyDescent="0.35">
      <c r="A4" s="135" t="s">
        <v>142</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row>
    <row r="5" spans="1:109" ht="21.65" customHeight="1" x14ac:dyDescent="0.3">
      <c r="A5" s="104" t="s">
        <v>97</v>
      </c>
    </row>
    <row r="6" spans="1:109" s="239" customFormat="1" ht="53.15" customHeight="1" x14ac:dyDescent="0.3">
      <c r="A6" s="273" t="s">
        <v>325</v>
      </c>
      <c r="B6" s="585" t="s">
        <v>1157</v>
      </c>
      <c r="C6" s="585" t="s">
        <v>1158</v>
      </c>
      <c r="D6" s="585" t="s">
        <v>1159</v>
      </c>
      <c r="E6" s="585" t="s">
        <v>1160</v>
      </c>
      <c r="F6" s="585" t="s">
        <v>1187</v>
      </c>
      <c r="G6" s="585" t="s">
        <v>1188</v>
      </c>
      <c r="H6" s="585" t="s">
        <v>1189</v>
      </c>
      <c r="I6" s="585" t="s">
        <v>1190</v>
      </c>
      <c r="J6" s="584"/>
    </row>
    <row r="7" spans="1:109" ht="19" customHeight="1" x14ac:dyDescent="0.3">
      <c r="A7" s="153" t="s">
        <v>1212</v>
      </c>
      <c r="B7" s="232">
        <v>0.39271751748594191</v>
      </c>
      <c r="C7" s="232">
        <v>0.39381007859037448</v>
      </c>
      <c r="D7" s="232">
        <v>0.37773653914041894</v>
      </c>
      <c r="E7" s="232">
        <v>0.35755883526784699</v>
      </c>
      <c r="F7" s="232">
        <v>0.34407468718557299</v>
      </c>
      <c r="G7" s="232">
        <v>0.29683433927158703</v>
      </c>
      <c r="H7" s="232">
        <v>0.22295894195571864</v>
      </c>
      <c r="I7" s="232">
        <v>0.3537338129912268</v>
      </c>
      <c r="J7" s="101"/>
    </row>
    <row r="8" spans="1:109" ht="19" customHeight="1" x14ac:dyDescent="0.3">
      <c r="A8" s="153" t="s">
        <v>1213</v>
      </c>
      <c r="B8" s="232">
        <v>0.40018383287076686</v>
      </c>
      <c r="C8" s="232">
        <v>0.320641754353096</v>
      </c>
      <c r="D8" s="232">
        <v>0.29638043628723065</v>
      </c>
      <c r="E8" s="232">
        <v>0.36313256926390575</v>
      </c>
      <c r="F8" s="232">
        <v>0.28459064778599735</v>
      </c>
      <c r="G8" s="232">
        <v>0.30710687598711711</v>
      </c>
      <c r="H8" s="232">
        <v>0.31772515230395876</v>
      </c>
      <c r="I8" s="232">
        <v>0.32281944424101916</v>
      </c>
      <c r="J8" s="101"/>
    </row>
    <row r="9" spans="1:109" ht="19" customHeight="1" x14ac:dyDescent="0.3">
      <c r="A9" s="153" t="s">
        <v>1214</v>
      </c>
      <c r="B9" s="232">
        <v>0.17538646327696475</v>
      </c>
      <c r="C9" s="232">
        <v>0.19868169441787276</v>
      </c>
      <c r="D9" s="232">
        <v>0.18719946258471332</v>
      </c>
      <c r="E9" s="232">
        <v>0.23301694723017805</v>
      </c>
      <c r="F9" s="232">
        <v>0.18821135369213013</v>
      </c>
      <c r="G9" s="232">
        <v>0.19918865619119919</v>
      </c>
      <c r="H9" s="232">
        <v>0.19415700349154569</v>
      </c>
      <c r="I9" s="232">
        <v>0.19954679971960876</v>
      </c>
      <c r="J9" s="101"/>
    </row>
    <row r="10" spans="1:109" ht="19" customHeight="1" x14ac:dyDescent="0.3">
      <c r="A10" s="153" t="s">
        <v>1215</v>
      </c>
      <c r="B10" s="232">
        <v>7.3805051417069389E-2</v>
      </c>
      <c r="C10" s="232">
        <v>6.9053664081820884E-2</v>
      </c>
      <c r="D10" s="232">
        <v>5.3985260587204327E-2</v>
      </c>
      <c r="E10" s="232">
        <v>0.11129292719883688</v>
      </c>
      <c r="F10" s="232">
        <v>0.13026770784371799</v>
      </c>
      <c r="G10" s="232">
        <v>0.10690032209349348</v>
      </c>
      <c r="H10" s="232">
        <v>0.12698355116187482</v>
      </c>
      <c r="I10" s="232">
        <v>0.09</v>
      </c>
      <c r="J10" s="101"/>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0"/>
  <sheetViews>
    <sheetView workbookViewId="0">
      <selection activeCell="A2" sqref="A2"/>
    </sheetView>
  </sheetViews>
  <sheetFormatPr defaultColWidth="8.7265625" defaultRowHeight="14" x14ac:dyDescent="0.3"/>
  <cols>
    <col min="1" max="1" width="61.54296875" style="100" customWidth="1"/>
    <col min="2" max="4" width="16.54296875" style="100" customWidth="1"/>
    <col min="5" max="16384" width="8.7265625" style="100"/>
  </cols>
  <sheetData>
    <row r="1" spans="1:109" ht="16" thickBot="1" x14ac:dyDescent="0.4">
      <c r="A1" s="137" t="s">
        <v>1211</v>
      </c>
    </row>
    <row r="2" spans="1:109" s="134" customFormat="1" ht="16" thickTop="1" x14ac:dyDescent="0.35">
      <c r="A2" s="135" t="s">
        <v>1106</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row>
    <row r="3" spans="1:109" s="134" customFormat="1" ht="15.5" x14ac:dyDescent="0.35">
      <c r="A3" s="135" t="s">
        <v>1209</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15.5" x14ac:dyDescent="0.35">
      <c r="A4" s="135" t="s">
        <v>142</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row>
    <row r="5" spans="1:109" ht="21.65" customHeight="1" x14ac:dyDescent="0.3">
      <c r="A5" s="104" t="s">
        <v>97</v>
      </c>
    </row>
    <row r="6" spans="1:109" x14ac:dyDescent="0.3">
      <c r="A6" s="154" t="s">
        <v>325</v>
      </c>
      <c r="B6" s="553" t="s">
        <v>212</v>
      </c>
      <c r="C6" s="101"/>
    </row>
    <row r="7" spans="1:109" x14ac:dyDescent="0.3">
      <c r="A7" s="153" t="s">
        <v>96</v>
      </c>
      <c r="B7" s="232">
        <f>'COVIDOP Summer Hols 2021'!I7</f>
        <v>0.3537338129912268</v>
      </c>
      <c r="C7" s="101"/>
    </row>
    <row r="8" spans="1:109" x14ac:dyDescent="0.3">
      <c r="A8" s="153" t="s">
        <v>1099</v>
      </c>
      <c r="B8" s="232">
        <f>'COVIDOP Summer Hols 2021'!I8</f>
        <v>0.32281944424101916</v>
      </c>
      <c r="C8" s="101"/>
    </row>
    <row r="9" spans="1:109" x14ac:dyDescent="0.3">
      <c r="A9" s="153" t="s">
        <v>1100</v>
      </c>
      <c r="B9" s="232">
        <f>NI_Summer_Holidays_2021[[#This Row],[Proportion (%) who said "Yes" (2021)]]</f>
        <v>0.19954679971960876</v>
      </c>
      <c r="C9" s="101"/>
    </row>
    <row r="10" spans="1:109" x14ac:dyDescent="0.3">
      <c r="A10" s="153" t="s">
        <v>1101</v>
      </c>
      <c r="B10" s="232">
        <f>NI_Summer_Holidays_2021[[#This Row],[Proportion (%) who said "Yes" (2021)]]</f>
        <v>0.09</v>
      </c>
      <c r="C10" s="101"/>
    </row>
    <row r="36" spans="4:4" x14ac:dyDescent="0.3">
      <c r="D36" s="600"/>
    </row>
    <row r="37" spans="4:4" x14ac:dyDescent="0.3">
      <c r="D37" s="600"/>
    </row>
    <row r="38" spans="4:4" ht="14.5" x14ac:dyDescent="0.35">
      <c r="D38" s="601"/>
    </row>
    <row r="39" spans="4:4" ht="14.5" x14ac:dyDescent="0.35">
      <c r="D39" s="601" t="s">
        <v>1192</v>
      </c>
    </row>
    <row r="40" spans="4:4" ht="14.5" x14ac:dyDescent="0.35">
      <c r="D40" s="601"/>
    </row>
  </sheetData>
  <hyperlinks>
    <hyperlink ref="A5" location="Contents!A1" display="&lt;&lt; link back to contents &gt;&gt;"/>
  </hyperlinks>
  <pageMargins left="0.7" right="0.7" top="0.75" bottom="0.75" header="0.3" footer="0.3"/>
  <drawing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
  <sheetViews>
    <sheetView workbookViewId="0">
      <selection activeCell="A2" sqref="A2"/>
    </sheetView>
  </sheetViews>
  <sheetFormatPr defaultColWidth="8.7265625" defaultRowHeight="14" x14ac:dyDescent="0.3"/>
  <cols>
    <col min="1" max="1" width="87.1796875" style="100" customWidth="1"/>
    <col min="2" max="2" width="27.54296875" style="23" customWidth="1"/>
    <col min="3" max="8" width="16.54296875" style="100" customWidth="1"/>
    <col min="9" max="16384" width="8.7265625" style="100"/>
  </cols>
  <sheetData>
    <row r="1" spans="1:109" ht="16" thickBot="1" x14ac:dyDescent="0.4">
      <c r="A1" s="137" t="s">
        <v>1210</v>
      </c>
    </row>
    <row r="2" spans="1:109" s="134" customFormat="1" ht="16" thickTop="1" x14ac:dyDescent="0.35">
      <c r="A2" s="135" t="s">
        <v>502</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row>
    <row r="3" spans="1:109" s="134" customFormat="1" ht="15.5" x14ac:dyDescent="0.35">
      <c r="A3" s="135" t="s">
        <v>1209</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15.5" x14ac:dyDescent="0.35">
      <c r="A4" s="135" t="s">
        <v>142</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row>
    <row r="5" spans="1:109" ht="21.65" customHeight="1" x14ac:dyDescent="0.3">
      <c r="A5" s="104" t="s">
        <v>97</v>
      </c>
    </row>
    <row r="6" spans="1:109" x14ac:dyDescent="0.3">
      <c r="A6" s="154" t="s">
        <v>325</v>
      </c>
      <c r="B6" s="553" t="s">
        <v>780</v>
      </c>
      <c r="C6" s="553" t="s">
        <v>823</v>
      </c>
      <c r="D6" s="553" t="s">
        <v>1051</v>
      </c>
      <c r="E6" s="553" t="s">
        <v>1076</v>
      </c>
      <c r="F6" s="553" t="s">
        <v>1172</v>
      </c>
      <c r="G6" s="553" t="s">
        <v>1173</v>
      </c>
      <c r="H6" s="553" t="s">
        <v>1174</v>
      </c>
      <c r="I6" s="553" t="s">
        <v>212</v>
      </c>
      <c r="J6" s="101"/>
    </row>
    <row r="7" spans="1:109" x14ac:dyDescent="0.3">
      <c r="A7" s="153" t="s">
        <v>1132</v>
      </c>
      <c r="B7" s="232">
        <v>0.71292064937724542</v>
      </c>
      <c r="C7" s="232">
        <v>0.70335475617120269</v>
      </c>
      <c r="D7" s="232">
        <v>0.69939928346734259</v>
      </c>
      <c r="E7" s="232">
        <v>0.66829603365702739</v>
      </c>
      <c r="F7" s="232">
        <v>0.68158351322672095</v>
      </c>
      <c r="G7" s="232">
        <v>0.69670799148298035</v>
      </c>
      <c r="H7" s="232">
        <v>0.59999285430918425</v>
      </c>
      <c r="I7" s="232">
        <v>0.69</v>
      </c>
      <c r="J7" s="101"/>
    </row>
    <row r="8" spans="1:109" x14ac:dyDescent="0.3">
      <c r="A8" s="153" t="s">
        <v>1129</v>
      </c>
      <c r="B8" s="232">
        <v>0.55022474956132239</v>
      </c>
      <c r="C8" s="232">
        <v>0.51869520774558053</v>
      </c>
      <c r="D8" s="232">
        <v>0.51512450889966022</v>
      </c>
      <c r="E8" s="232">
        <v>0.52833691642390723</v>
      </c>
      <c r="F8" s="232">
        <v>0.47787703629713202</v>
      </c>
      <c r="G8" s="232">
        <v>0.47270489424093826</v>
      </c>
      <c r="H8" s="232">
        <v>0.47251213018567073</v>
      </c>
      <c r="I8" s="232">
        <v>0.51</v>
      </c>
      <c r="J8" s="101"/>
    </row>
    <row r="9" spans="1:109" x14ac:dyDescent="0.3">
      <c r="A9" s="153" t="s">
        <v>1130</v>
      </c>
      <c r="B9" s="232">
        <v>0.36746087723069709</v>
      </c>
      <c r="C9" s="232">
        <v>0.34965507878422186</v>
      </c>
      <c r="D9" s="232">
        <v>0.39582735891634097</v>
      </c>
      <c r="E9" s="232">
        <v>0.36769712989724224</v>
      </c>
      <c r="F9" s="232">
        <v>0.40557538246649716</v>
      </c>
      <c r="G9" s="232">
        <v>0.37422020033342673</v>
      </c>
      <c r="H9" s="232">
        <v>0.35559760294189646</v>
      </c>
      <c r="I9" s="232">
        <v>0.38</v>
      </c>
      <c r="J9" s="101"/>
    </row>
    <row r="10" spans="1:109" x14ac:dyDescent="0.3">
      <c r="A10" s="153" t="s">
        <v>1131</v>
      </c>
      <c r="B10" s="232">
        <v>0.30566660717889427</v>
      </c>
      <c r="C10" s="232">
        <v>0.37401293213031378</v>
      </c>
      <c r="D10" s="232">
        <v>0.38207418741736876</v>
      </c>
      <c r="E10" s="232">
        <v>0.37845441934299578</v>
      </c>
      <c r="F10" s="232">
        <v>0.33394808306958623</v>
      </c>
      <c r="G10" s="232">
        <v>0.36013831981995098</v>
      </c>
      <c r="H10" s="232">
        <v>0.28860178397409397</v>
      </c>
      <c r="I10" s="232">
        <v>0.36</v>
      </c>
      <c r="J10" s="101"/>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
  <sheetViews>
    <sheetView workbookViewId="0">
      <selection activeCell="A2" sqref="A2"/>
    </sheetView>
  </sheetViews>
  <sheetFormatPr defaultColWidth="8.7265625" defaultRowHeight="14" x14ac:dyDescent="0.3"/>
  <cols>
    <col min="1" max="1" width="61.54296875" style="100" customWidth="1"/>
    <col min="2" max="2" width="27.54296875" style="23" customWidth="1"/>
    <col min="3" max="6" width="16.54296875" style="100" customWidth="1"/>
    <col min="7" max="16384" width="8.7265625" style="100"/>
  </cols>
  <sheetData>
    <row r="1" spans="1:109" ht="16" thickBot="1" x14ac:dyDescent="0.4">
      <c r="A1" s="137" t="s">
        <v>1210</v>
      </c>
    </row>
    <row r="2" spans="1:109" s="134" customFormat="1" ht="16" thickTop="1" x14ac:dyDescent="0.35">
      <c r="A2" s="135" t="s">
        <v>1105</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row>
    <row r="3" spans="1:109" s="134" customFormat="1" ht="15.5" x14ac:dyDescent="0.35">
      <c r="A3" s="135" t="s">
        <v>1209</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34" customFormat="1" ht="15.5" x14ac:dyDescent="0.35">
      <c r="A4" s="135" t="s">
        <v>142</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row>
    <row r="5" spans="1:109" ht="21.65" customHeight="1" x14ac:dyDescent="0.3">
      <c r="A5" s="104" t="s">
        <v>97</v>
      </c>
    </row>
    <row r="6" spans="1:109" x14ac:dyDescent="0.3">
      <c r="A6" s="154" t="s">
        <v>325</v>
      </c>
      <c r="B6" s="553" t="s">
        <v>1133</v>
      </c>
      <c r="C6" s="553" t="s">
        <v>1103</v>
      </c>
      <c r="D6" s="553" t="s">
        <v>1104</v>
      </c>
      <c r="E6" s="101"/>
    </row>
    <row r="7" spans="1:109" x14ac:dyDescent="0.3">
      <c r="A7" s="153" t="s">
        <v>1101</v>
      </c>
      <c r="B7" s="232">
        <f>NI_Usual_Summer_hols[[#This Row],[Total]]</f>
        <v>0.69</v>
      </c>
      <c r="C7" s="232">
        <v>4.032398787893024E-2</v>
      </c>
      <c r="D7" s="232">
        <f>'COVIDOP Summer Hols 2021'!I10</f>
        <v>0.09</v>
      </c>
      <c r="E7" s="101"/>
    </row>
    <row r="8" spans="1:109" x14ac:dyDescent="0.3">
      <c r="A8" s="153" t="s">
        <v>1099</v>
      </c>
      <c r="B8" s="232">
        <f>NI_Usual_Summer_hols[[#This Row],[Total]]</f>
        <v>0.51</v>
      </c>
      <c r="C8" s="232">
        <v>0.25820362666340613</v>
      </c>
      <c r="D8" s="232">
        <f>NI_Summer_Holidays_2021[[#This Row],[Proportion (%) who said "Yes" (2021)]]</f>
        <v>0.32281944424101916</v>
      </c>
      <c r="E8" s="101"/>
    </row>
    <row r="9" spans="1:109" x14ac:dyDescent="0.3">
      <c r="A9" s="153" t="s">
        <v>96</v>
      </c>
      <c r="B9" s="232">
        <f>NI_Usual_Summer_hols[[#This Row],[Total]]</f>
        <v>0.38</v>
      </c>
      <c r="C9" s="232">
        <v>0.23202055662529802</v>
      </c>
      <c r="D9" s="232">
        <f>'COVIDOP Summer Hols 2021'!I7</f>
        <v>0.3537338129912268</v>
      </c>
      <c r="E9" s="101"/>
    </row>
    <row r="10" spans="1:109" x14ac:dyDescent="0.3">
      <c r="A10" s="153" t="s">
        <v>1102</v>
      </c>
      <c r="B10" s="232">
        <f>NI_Usual_Summer_hols[[#This Row],[Total]]</f>
        <v>0.36</v>
      </c>
      <c r="C10" s="232">
        <v>6.3753692449674812E-2</v>
      </c>
      <c r="D10" s="232">
        <f>'COVIDOP Summer Hols 2021'!I9</f>
        <v>0.19954679971960876</v>
      </c>
      <c r="E10" s="101"/>
    </row>
  </sheetData>
  <hyperlinks>
    <hyperlink ref="A5" location="Contents!A1" display="&lt;&lt; link back to contents &gt;&gt;"/>
  </hyperlinks>
  <pageMargins left="0.7" right="0.7" top="0.75" bottom="0.75" header="0.3" footer="0.3"/>
  <drawing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0"/>
  <sheetViews>
    <sheetView workbookViewId="0">
      <selection activeCell="A3" sqref="A3"/>
    </sheetView>
  </sheetViews>
  <sheetFormatPr defaultColWidth="8.7265625" defaultRowHeight="22.5" customHeight="1" x14ac:dyDescent="0.35"/>
  <cols>
    <col min="1" max="1" width="67" style="103" customWidth="1"/>
    <col min="2" max="2" width="8.81640625" style="158" customWidth="1"/>
    <col min="3" max="3" width="9.26953125" style="158" customWidth="1"/>
    <col min="4" max="4" width="9.1796875" style="158" customWidth="1"/>
    <col min="5" max="5" width="8.7265625" style="158"/>
    <col min="6" max="6" width="15.453125" style="158" customWidth="1"/>
    <col min="7" max="8" width="8.7265625" style="158"/>
    <col min="9" max="16384" width="8.7265625" style="103"/>
  </cols>
  <sheetData>
    <row r="1" spans="1:109" s="100" customFormat="1" ht="22.5" customHeight="1" thickBot="1" x14ac:dyDescent="0.4">
      <c r="A1" s="137" t="s">
        <v>442</v>
      </c>
      <c r="B1" s="23"/>
      <c r="C1" s="23"/>
      <c r="D1" s="23"/>
      <c r="E1" s="23"/>
      <c r="F1" s="23"/>
      <c r="G1" s="23"/>
      <c r="H1" s="23"/>
    </row>
    <row r="2" spans="1:109" s="100" customFormat="1" ht="22.5" customHeight="1" thickTop="1" x14ac:dyDescent="0.3">
      <c r="A2" s="135" t="s">
        <v>502</v>
      </c>
      <c r="B2" s="23"/>
      <c r="C2" s="23"/>
      <c r="D2" s="23"/>
      <c r="E2" s="23"/>
      <c r="F2" s="23"/>
      <c r="G2" s="23"/>
      <c r="H2" s="23"/>
    </row>
    <row r="3" spans="1:109" s="134" customFormat="1" ht="22.5"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5" customHeight="1" x14ac:dyDescent="0.3">
      <c r="A4" s="47" t="s">
        <v>447</v>
      </c>
      <c r="B4" s="23"/>
      <c r="C4" s="23"/>
      <c r="D4" s="23"/>
      <c r="E4" s="23"/>
      <c r="F4" s="23"/>
      <c r="G4" s="23"/>
      <c r="H4" s="23"/>
      <c r="I4" s="23"/>
      <c r="J4" s="23"/>
      <c r="K4" s="23"/>
      <c r="L4" s="23"/>
      <c r="M4" s="23"/>
      <c r="N4" s="23"/>
    </row>
    <row r="5" spans="1:109" s="100" customFormat="1" ht="22.5" customHeight="1" x14ac:dyDescent="0.3">
      <c r="A5" s="47" t="s">
        <v>446</v>
      </c>
      <c r="B5" s="23"/>
      <c r="C5" s="23"/>
      <c r="D5" s="23"/>
      <c r="E5" s="23"/>
      <c r="F5" s="23"/>
      <c r="G5" s="23"/>
      <c r="H5" s="23"/>
      <c r="I5" s="23"/>
      <c r="J5" s="23"/>
      <c r="K5" s="23"/>
      <c r="L5" s="23"/>
      <c r="M5" s="23"/>
      <c r="N5" s="23"/>
    </row>
    <row r="6" spans="1:109" s="100" customFormat="1" ht="22.5" customHeight="1" x14ac:dyDescent="0.3">
      <c r="A6" s="104" t="s">
        <v>97</v>
      </c>
      <c r="B6" s="23"/>
      <c r="C6" s="23"/>
      <c r="D6" s="23"/>
      <c r="E6" s="23"/>
      <c r="F6" s="23"/>
      <c r="G6" s="23"/>
      <c r="H6" s="23"/>
      <c r="I6" s="23"/>
      <c r="J6" s="23"/>
      <c r="K6" s="23"/>
      <c r="L6" s="23"/>
      <c r="M6" s="23"/>
      <c r="N6" s="23"/>
    </row>
    <row r="7" spans="1:109" s="100" customFormat="1" ht="22.5" customHeight="1" x14ac:dyDescent="0.3">
      <c r="A7" s="162" t="s">
        <v>325</v>
      </c>
      <c r="B7" s="163" t="s">
        <v>428</v>
      </c>
      <c r="C7" s="163" t="s">
        <v>429</v>
      </c>
      <c r="D7" s="163" t="s">
        <v>430</v>
      </c>
      <c r="E7" s="163" t="s">
        <v>431</v>
      </c>
      <c r="F7" s="164" t="s">
        <v>171</v>
      </c>
      <c r="G7" s="23"/>
      <c r="H7" s="23"/>
    </row>
    <row r="8" spans="1:109" s="100" customFormat="1" ht="22.5" customHeight="1" x14ac:dyDescent="0.3">
      <c r="A8" s="165" t="s">
        <v>172</v>
      </c>
      <c r="B8" s="160">
        <v>0.52231047001606978</v>
      </c>
      <c r="C8" s="160">
        <v>0.4501068366156657</v>
      </c>
      <c r="D8" s="160">
        <v>0.45248736553963631</v>
      </c>
      <c r="E8" s="160">
        <v>0.42008965419522271</v>
      </c>
      <c r="F8" s="166">
        <v>0.44918406200706135</v>
      </c>
      <c r="G8" s="23"/>
      <c r="H8" s="23"/>
      <c r="N8" s="98"/>
    </row>
    <row r="9" spans="1:109" s="100" customFormat="1" ht="22.5" customHeight="1" x14ac:dyDescent="0.3">
      <c r="A9" s="167" t="s">
        <v>170</v>
      </c>
      <c r="B9" s="168">
        <v>0.32103531502060156</v>
      </c>
      <c r="C9" s="168">
        <v>0.20357090245450871</v>
      </c>
      <c r="D9" s="168">
        <v>0.20483946097160255</v>
      </c>
      <c r="E9" s="168">
        <v>0.20122591114761068</v>
      </c>
      <c r="F9" s="169">
        <v>0.21102985978513605</v>
      </c>
      <c r="G9" s="23"/>
      <c r="H9" s="23"/>
      <c r="N9" s="98"/>
    </row>
    <row r="10" spans="1:109" s="100" customFormat="1" ht="22.5" customHeight="1" x14ac:dyDescent="0.3">
      <c r="A10" s="101"/>
      <c r="B10" s="160"/>
      <c r="C10" s="160"/>
      <c r="D10" s="160"/>
      <c r="E10" s="160"/>
      <c r="F10" s="95"/>
      <c r="G10" s="23"/>
      <c r="H10" s="23"/>
      <c r="N10" s="98"/>
    </row>
    <row r="11" spans="1:109" s="100" customFormat="1" ht="22.5" customHeight="1" x14ac:dyDescent="0.3">
      <c r="B11" s="23"/>
      <c r="C11" s="23"/>
      <c r="D11" s="23"/>
      <c r="E11" s="23"/>
      <c r="F11" s="23"/>
      <c r="G11" s="23"/>
      <c r="H11" s="23"/>
    </row>
    <row r="12" spans="1:109" s="100" customFormat="1" ht="22.5" customHeight="1" x14ac:dyDescent="0.3">
      <c r="B12" s="23"/>
      <c r="C12" s="23"/>
      <c r="D12" s="23"/>
      <c r="E12" s="23"/>
      <c r="F12" s="23"/>
      <c r="G12" s="23"/>
      <c r="H12" s="23"/>
    </row>
    <row r="13" spans="1:109" s="100" customFormat="1" ht="22.5" customHeight="1" x14ac:dyDescent="0.3">
      <c r="B13" s="23"/>
      <c r="C13" s="23"/>
      <c r="D13" s="23"/>
      <c r="E13" s="23"/>
      <c r="F13" s="23"/>
      <c r="G13" s="23"/>
      <c r="H13" s="23"/>
    </row>
    <row r="14" spans="1:109" s="100" customFormat="1" ht="22.5" customHeight="1" x14ac:dyDescent="0.3">
      <c r="B14" s="23"/>
      <c r="C14" s="23"/>
      <c r="D14" s="23"/>
      <c r="E14" s="23"/>
      <c r="F14" s="23"/>
      <c r="G14" s="23"/>
      <c r="H14" s="23"/>
    </row>
    <row r="15" spans="1:109" s="100" customFormat="1" ht="22.5" customHeight="1" x14ac:dyDescent="0.3">
      <c r="B15" s="23"/>
      <c r="C15" s="23"/>
      <c r="D15" s="23"/>
      <c r="E15" s="23"/>
      <c r="F15" s="23"/>
      <c r="G15" s="23"/>
      <c r="H15" s="23"/>
    </row>
    <row r="16" spans="1:109" s="100" customFormat="1" ht="22.5" customHeight="1" x14ac:dyDescent="0.3">
      <c r="B16" s="23"/>
      <c r="C16" s="23"/>
      <c r="D16" s="23"/>
      <c r="E16" s="23"/>
      <c r="F16" s="23"/>
      <c r="G16" s="23"/>
      <c r="H16" s="23"/>
    </row>
    <row r="17" spans="2:8" s="100" customFormat="1" ht="22.5" customHeight="1" x14ac:dyDescent="0.3">
      <c r="B17" s="23"/>
      <c r="C17" s="23"/>
      <c r="D17" s="23"/>
      <c r="E17" s="23"/>
      <c r="F17" s="23"/>
      <c r="G17" s="23"/>
      <c r="H17" s="23"/>
    </row>
    <row r="18" spans="2:8" s="100" customFormat="1" ht="22.5" customHeight="1" x14ac:dyDescent="0.3">
      <c r="B18" s="23"/>
      <c r="C18" s="23"/>
      <c r="D18" s="23"/>
      <c r="E18" s="23"/>
      <c r="F18" s="23"/>
      <c r="G18" s="23"/>
      <c r="H18" s="23"/>
    </row>
    <row r="19" spans="2:8" s="100" customFormat="1" ht="22.5" customHeight="1" x14ac:dyDescent="0.3">
      <c r="B19" s="23"/>
      <c r="C19" s="23"/>
      <c r="D19" s="23"/>
      <c r="E19" s="23"/>
      <c r="F19" s="23"/>
      <c r="G19" s="23"/>
      <c r="H19" s="23"/>
    </row>
    <row r="20" spans="2:8" s="100" customFormat="1" ht="22.5" customHeight="1" x14ac:dyDescent="0.3">
      <c r="B20" s="23"/>
      <c r="C20" s="23"/>
      <c r="D20" s="23"/>
      <c r="E20" s="23"/>
      <c r="F20" s="23"/>
      <c r="G20" s="23"/>
      <c r="H20" s="23"/>
    </row>
    <row r="21" spans="2:8" s="100" customFormat="1" ht="22.5" customHeight="1" x14ac:dyDescent="0.3">
      <c r="B21" s="23"/>
      <c r="C21" s="23"/>
      <c r="D21" s="23"/>
      <c r="E21" s="23"/>
      <c r="F21" s="23"/>
      <c r="G21" s="23"/>
      <c r="H21" s="23"/>
    </row>
    <row r="22" spans="2:8" s="100" customFormat="1" ht="22.5" customHeight="1" x14ac:dyDescent="0.3">
      <c r="B22" s="23"/>
      <c r="C22" s="23"/>
      <c r="D22" s="23"/>
      <c r="E22" s="23"/>
      <c r="F22" s="23"/>
      <c r="G22" s="23"/>
      <c r="H22" s="23"/>
    </row>
    <row r="23" spans="2:8" s="100" customFormat="1" ht="22.5" customHeight="1" x14ac:dyDescent="0.3">
      <c r="B23" s="23"/>
      <c r="C23" s="23"/>
      <c r="D23" s="23"/>
      <c r="E23" s="23"/>
      <c r="F23" s="23"/>
      <c r="G23" s="23"/>
      <c r="H23" s="23"/>
    </row>
    <row r="24" spans="2:8" s="100" customFormat="1" ht="22.5" customHeight="1" x14ac:dyDescent="0.3">
      <c r="B24" s="23"/>
      <c r="C24" s="23"/>
      <c r="D24" s="23"/>
      <c r="E24" s="23"/>
      <c r="F24" s="23"/>
      <c r="G24" s="23"/>
      <c r="H24" s="23"/>
    </row>
    <row r="25" spans="2:8" s="100" customFormat="1" ht="22.5" customHeight="1" x14ac:dyDescent="0.3">
      <c r="B25" s="23"/>
      <c r="C25" s="23"/>
      <c r="D25" s="23"/>
      <c r="E25" s="23"/>
      <c r="F25" s="23"/>
      <c r="G25" s="23"/>
      <c r="H25" s="23"/>
    </row>
    <row r="26" spans="2:8" s="100" customFormat="1" ht="22.5" customHeight="1" x14ac:dyDescent="0.3">
      <c r="B26" s="23"/>
      <c r="C26" s="23"/>
      <c r="D26" s="23"/>
      <c r="E26" s="23"/>
      <c r="F26" s="23"/>
      <c r="G26" s="23"/>
      <c r="H26" s="23"/>
    </row>
    <row r="27" spans="2:8" s="100" customFormat="1" ht="22.5" customHeight="1" x14ac:dyDescent="0.3">
      <c r="B27" s="23"/>
      <c r="C27" s="23"/>
      <c r="D27" s="23"/>
      <c r="E27" s="23"/>
      <c r="F27" s="23"/>
      <c r="G27" s="23"/>
      <c r="H27" s="23"/>
    </row>
    <row r="28" spans="2:8" s="100" customFormat="1" ht="22.5" customHeight="1" x14ac:dyDescent="0.3">
      <c r="B28" s="23"/>
      <c r="C28" s="23"/>
      <c r="D28" s="23"/>
      <c r="E28" s="23"/>
      <c r="F28" s="23"/>
      <c r="G28" s="23"/>
      <c r="H28" s="23"/>
    </row>
    <row r="29" spans="2:8" s="100" customFormat="1" ht="22.5" customHeight="1" x14ac:dyDescent="0.3">
      <c r="B29" s="23"/>
      <c r="C29" s="23"/>
      <c r="D29" s="23"/>
      <c r="E29" s="23"/>
      <c r="F29" s="23"/>
      <c r="G29" s="23"/>
      <c r="H29" s="23"/>
    </row>
    <row r="30" spans="2:8" s="100" customFormat="1" ht="22.5" customHeight="1" x14ac:dyDescent="0.3">
      <c r="B30" s="23"/>
      <c r="C30" s="23"/>
      <c r="D30" s="23"/>
      <c r="E30" s="23"/>
      <c r="F30" s="23"/>
      <c r="G30" s="23"/>
      <c r="H30" s="23"/>
    </row>
  </sheetData>
  <hyperlinks>
    <hyperlink ref="A6" location="Contents!A1" display="&lt;&lt; link back to contents &gt;&gt;"/>
  </hyperlinks>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A6" sqref="A6:XFD6"/>
    </sheetView>
  </sheetViews>
  <sheetFormatPr defaultRowHeight="14.5" x14ac:dyDescent="0.35"/>
  <sheetData>
    <row r="1" spans="1:109" s="100" customFormat="1" ht="26.5" customHeight="1" thickBot="1" x14ac:dyDescent="0.4">
      <c r="A1" s="137" t="s">
        <v>442</v>
      </c>
      <c r="B1" s="23"/>
      <c r="C1" s="23"/>
      <c r="D1" s="23"/>
      <c r="E1" s="23"/>
      <c r="F1" s="23"/>
      <c r="G1" s="23"/>
      <c r="H1" s="23"/>
    </row>
    <row r="2" spans="1:109" s="100" customFormat="1" ht="26.5" customHeight="1" thickTop="1" x14ac:dyDescent="0.3">
      <c r="A2" s="135" t="s">
        <v>450</v>
      </c>
      <c r="B2" s="23"/>
      <c r="C2" s="23"/>
      <c r="D2" s="23"/>
      <c r="E2" s="23"/>
      <c r="F2" s="23"/>
      <c r="G2" s="23"/>
      <c r="H2" s="23"/>
    </row>
    <row r="3" spans="1:109" s="134" customFormat="1" ht="26.5"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6.5" customHeight="1" x14ac:dyDescent="0.3">
      <c r="A4" s="47" t="s">
        <v>447</v>
      </c>
      <c r="B4" s="23"/>
      <c r="C4" s="23"/>
      <c r="D4" s="23"/>
      <c r="E4" s="23"/>
      <c r="F4" s="23"/>
      <c r="G4" s="23"/>
      <c r="H4" s="23"/>
      <c r="I4" s="23"/>
      <c r="J4" s="23"/>
      <c r="K4" s="23"/>
      <c r="L4" s="23"/>
      <c r="M4" s="23"/>
      <c r="N4" s="23"/>
    </row>
    <row r="5" spans="1:109" s="100" customFormat="1" ht="26.5" customHeight="1" x14ac:dyDescent="0.3">
      <c r="A5" s="47" t="s">
        <v>446</v>
      </c>
      <c r="B5" s="23"/>
      <c r="C5" s="23"/>
      <c r="D5" s="23"/>
      <c r="E5" s="23"/>
      <c r="F5" s="23"/>
      <c r="G5" s="23"/>
      <c r="H5" s="23"/>
      <c r="I5" s="23"/>
      <c r="J5" s="23"/>
      <c r="K5" s="23"/>
      <c r="L5" s="23"/>
      <c r="M5" s="23"/>
      <c r="N5" s="23"/>
    </row>
    <row r="6" spans="1:109" s="100" customFormat="1" ht="26.5" customHeight="1" x14ac:dyDescent="0.3">
      <c r="A6" s="104" t="s">
        <v>97</v>
      </c>
    </row>
  </sheetData>
  <hyperlinks>
    <hyperlink ref="A6" location="Contents!A1" display="&lt;&lt; link back to contents &gt;&g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6" sqref="A6:XFD6"/>
    </sheetView>
  </sheetViews>
  <sheetFormatPr defaultColWidth="8.7265625" defaultRowHeight="14.5" x14ac:dyDescent="0.35"/>
  <cols>
    <col min="1" max="1" width="75.1796875" style="103" customWidth="1"/>
    <col min="2" max="2" width="9.26953125" style="103" customWidth="1"/>
    <col min="3" max="3" width="9.1796875" style="103" customWidth="1"/>
    <col min="4" max="4" width="8.7265625" style="103"/>
    <col min="5" max="5" width="15.453125" style="103" customWidth="1"/>
    <col min="6" max="16384" width="8.7265625" style="103"/>
  </cols>
  <sheetData>
    <row r="1" spans="1:109" s="100" customFormat="1" ht="22.5" customHeight="1" thickBot="1" x14ac:dyDescent="0.4">
      <c r="A1" s="137" t="s">
        <v>448</v>
      </c>
      <c r="B1" s="23"/>
      <c r="C1" s="23"/>
      <c r="D1" s="23"/>
      <c r="E1" s="23"/>
      <c r="F1" s="23"/>
      <c r="G1" s="23"/>
      <c r="H1" s="23"/>
    </row>
    <row r="2" spans="1:109" s="100" customFormat="1" ht="22.5" customHeight="1" thickTop="1" x14ac:dyDescent="0.3">
      <c r="A2" s="135" t="s">
        <v>502</v>
      </c>
      <c r="B2" s="23"/>
      <c r="C2" s="23"/>
      <c r="D2" s="23"/>
      <c r="E2" s="23"/>
      <c r="F2" s="23"/>
      <c r="G2" s="23"/>
      <c r="H2" s="23"/>
    </row>
    <row r="3" spans="1:109" s="134" customFormat="1" ht="22.5"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5" customHeight="1" x14ac:dyDescent="0.3">
      <c r="A4" s="47" t="s">
        <v>447</v>
      </c>
      <c r="B4" s="23"/>
      <c r="C4" s="23"/>
      <c r="D4" s="23"/>
      <c r="E4" s="23"/>
      <c r="F4" s="23"/>
      <c r="G4" s="23"/>
      <c r="H4" s="23"/>
      <c r="I4" s="23"/>
      <c r="J4" s="23"/>
      <c r="K4" s="23"/>
      <c r="L4" s="23"/>
      <c r="M4" s="23"/>
      <c r="N4" s="23"/>
    </row>
    <row r="5" spans="1:109" s="100" customFormat="1" ht="22.5" customHeight="1" x14ac:dyDescent="0.3">
      <c r="A5" s="47" t="s">
        <v>449</v>
      </c>
      <c r="B5" s="23"/>
      <c r="C5" s="23"/>
      <c r="D5" s="23"/>
      <c r="E5" s="23"/>
      <c r="F5" s="23"/>
      <c r="G5" s="23"/>
      <c r="H5" s="23"/>
      <c r="I5" s="23"/>
      <c r="J5" s="23"/>
      <c r="K5" s="23"/>
      <c r="L5" s="23"/>
      <c r="M5" s="23"/>
      <c r="N5" s="23"/>
    </row>
    <row r="6" spans="1:109" s="100" customFormat="1" ht="26.5" customHeight="1" x14ac:dyDescent="0.3">
      <c r="A6" s="104" t="s">
        <v>97</v>
      </c>
    </row>
    <row r="7" spans="1:109" s="100" customFormat="1" ht="21.65" customHeight="1" x14ac:dyDescent="0.3">
      <c r="A7" s="154" t="s">
        <v>325</v>
      </c>
      <c r="B7" s="159" t="s">
        <v>429</v>
      </c>
      <c r="C7" s="159" t="s">
        <v>430</v>
      </c>
      <c r="D7" s="159" t="s">
        <v>431</v>
      </c>
      <c r="E7" s="155" t="s">
        <v>171</v>
      </c>
    </row>
    <row r="8" spans="1:109" s="100" customFormat="1" ht="21.65" customHeight="1" x14ac:dyDescent="0.3">
      <c r="A8" s="101" t="s">
        <v>173</v>
      </c>
      <c r="B8" s="99">
        <v>0.48784996097609407</v>
      </c>
      <c r="C8" s="99">
        <v>0.43503976450296739</v>
      </c>
      <c r="D8" s="99">
        <v>0.41580292974639521</v>
      </c>
      <c r="E8" s="161">
        <v>0.43139026524343904</v>
      </c>
    </row>
    <row r="9" spans="1:109" s="100" customFormat="1" ht="21.65" customHeight="1" x14ac:dyDescent="0.3">
      <c r="A9" s="101" t="s">
        <v>174</v>
      </c>
      <c r="B9" s="99">
        <v>0.19244819662314266</v>
      </c>
      <c r="C9" s="99">
        <v>0.13944513622518717</v>
      </c>
      <c r="D9" s="99">
        <v>0.14417894220556235</v>
      </c>
      <c r="E9" s="96">
        <v>0.14461088983310261</v>
      </c>
    </row>
    <row r="10" spans="1:109" s="100" customFormat="1" ht="21.65" customHeight="1" x14ac:dyDescent="0.3">
      <c r="A10" s="101" t="s">
        <v>177</v>
      </c>
      <c r="B10" s="99">
        <v>0.12854795142526385</v>
      </c>
      <c r="C10" s="99">
        <v>0.10376489224807471</v>
      </c>
      <c r="D10" s="99">
        <v>0.13446964706847239</v>
      </c>
      <c r="E10" s="161">
        <v>0.11655326140668106</v>
      </c>
    </row>
    <row r="11" spans="1:109" s="100" customFormat="1" ht="21.65" customHeight="1" x14ac:dyDescent="0.3">
      <c r="A11" s="101" t="s">
        <v>176</v>
      </c>
      <c r="B11" s="99">
        <v>0.18163386180680022</v>
      </c>
      <c r="C11" s="99">
        <v>0.11302196173170719</v>
      </c>
      <c r="D11" s="99">
        <v>8.7575955118264173E-2</v>
      </c>
      <c r="E11" s="161">
        <v>0.1096665319867306</v>
      </c>
    </row>
    <row r="12" spans="1:109" s="100" customFormat="1" ht="21.65" customHeight="1" x14ac:dyDescent="0.3">
      <c r="A12" s="101" t="s">
        <v>175</v>
      </c>
      <c r="B12" s="99">
        <v>0.21900293311074415</v>
      </c>
      <c r="C12" s="99">
        <v>0.11174936265943938</v>
      </c>
      <c r="D12" s="99">
        <v>7.4316161127385011E-2</v>
      </c>
      <c r="E12" s="161">
        <v>0.10614372524083812</v>
      </c>
    </row>
    <row r="13" spans="1:109" s="100" customFormat="1" ht="14" x14ac:dyDescent="0.3"/>
    <row r="14" spans="1:109" s="100" customFormat="1" ht="14" x14ac:dyDescent="0.3"/>
    <row r="15" spans="1:109" s="100" customFormat="1" ht="14" x14ac:dyDescent="0.3"/>
    <row r="16" spans="1:109" s="100" customFormat="1" ht="14" x14ac:dyDescent="0.3"/>
    <row r="17" s="100" customFormat="1" ht="14" x14ac:dyDescent="0.3"/>
    <row r="18" s="100" customFormat="1" ht="14" x14ac:dyDescent="0.3"/>
    <row r="19" s="100" customFormat="1" ht="14" x14ac:dyDescent="0.3"/>
    <row r="20" s="100" customFormat="1" ht="14" x14ac:dyDescent="0.3"/>
    <row r="21" s="100" customFormat="1" ht="14" x14ac:dyDescent="0.3"/>
    <row r="22" s="100" customFormat="1" ht="14" x14ac:dyDescent="0.3"/>
    <row r="23" s="100" customFormat="1" ht="14" x14ac:dyDescent="0.3"/>
    <row r="24" s="100" customFormat="1" ht="14" x14ac:dyDescent="0.3"/>
    <row r="25" s="100" customFormat="1" ht="14" x14ac:dyDescent="0.3"/>
    <row r="26" s="100" customFormat="1" ht="14" x14ac:dyDescent="0.3"/>
    <row r="27" s="100" customFormat="1" ht="14" x14ac:dyDescent="0.3"/>
    <row r="28" s="100" customFormat="1" ht="14" x14ac:dyDescent="0.3"/>
    <row r="29" s="100" customFormat="1" ht="14" x14ac:dyDescent="0.3"/>
    <row r="30" s="100" customFormat="1" ht="14" x14ac:dyDescent="0.3"/>
    <row r="31" s="100" customFormat="1" ht="14" x14ac:dyDescent="0.3"/>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6"/>
  <sheetViews>
    <sheetView showGridLines="0" workbookViewId="0">
      <selection activeCell="A3" sqref="A3"/>
    </sheetView>
  </sheetViews>
  <sheetFormatPr defaultRowHeight="14.5" x14ac:dyDescent="0.35"/>
  <sheetData>
    <row r="1" spans="1:109" s="100" customFormat="1" ht="22.5" customHeight="1" thickBot="1" x14ac:dyDescent="0.4">
      <c r="A1" s="137" t="s">
        <v>448</v>
      </c>
      <c r="B1" s="23"/>
      <c r="C1" s="23"/>
      <c r="D1" s="23"/>
      <c r="E1" s="23"/>
      <c r="F1" s="23"/>
      <c r="G1" s="23"/>
      <c r="H1" s="23"/>
    </row>
    <row r="2" spans="1:109" s="100" customFormat="1" ht="22.5" customHeight="1" thickTop="1" x14ac:dyDescent="0.3">
      <c r="A2" s="135" t="s">
        <v>453</v>
      </c>
      <c r="B2" s="23"/>
      <c r="C2" s="23"/>
      <c r="D2" s="23"/>
      <c r="E2" s="23"/>
      <c r="F2" s="23"/>
      <c r="G2" s="23"/>
      <c r="H2" s="23"/>
    </row>
    <row r="3" spans="1:109" s="134" customFormat="1" ht="22.5"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5" customHeight="1" x14ac:dyDescent="0.3">
      <c r="A4" s="47" t="s">
        <v>447</v>
      </c>
      <c r="B4" s="23"/>
      <c r="C4" s="23"/>
      <c r="D4" s="23"/>
      <c r="E4" s="23"/>
      <c r="F4" s="23"/>
      <c r="G4" s="23"/>
      <c r="H4" s="23"/>
      <c r="I4" s="23"/>
      <c r="J4" s="23"/>
      <c r="K4" s="23"/>
      <c r="L4" s="23"/>
      <c r="M4" s="23"/>
      <c r="N4" s="23"/>
    </row>
    <row r="5" spans="1:109" s="100" customFormat="1" ht="22.5" customHeight="1" x14ac:dyDescent="0.3">
      <c r="A5" s="47" t="s">
        <v>449</v>
      </c>
      <c r="B5" s="23"/>
      <c r="C5" s="23"/>
      <c r="D5" s="23"/>
      <c r="E5" s="23"/>
      <c r="F5" s="23"/>
      <c r="G5" s="23"/>
      <c r="H5" s="23"/>
      <c r="I5" s="23"/>
      <c r="J5" s="23"/>
      <c r="K5" s="23"/>
      <c r="L5" s="23"/>
      <c r="M5" s="23"/>
      <c r="N5" s="23"/>
    </row>
    <row r="36" spans="1:1" s="100" customFormat="1" ht="14" x14ac:dyDescent="0.3">
      <c r="A36" s="104" t="s">
        <v>97</v>
      </c>
    </row>
  </sheetData>
  <hyperlinks>
    <hyperlink ref="A36" location="Contents!A1" display="&lt;&lt; link back to contents &gt;&gt;"/>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showGridLines="0" workbookViewId="0">
      <selection activeCell="A5" sqref="A5:XFD5"/>
    </sheetView>
  </sheetViews>
  <sheetFormatPr defaultColWidth="8.7265625" defaultRowHeight="14.5" x14ac:dyDescent="0.35"/>
  <cols>
    <col min="1" max="1" width="32.54296875" style="103" customWidth="1"/>
    <col min="2" max="2" width="8.81640625" style="103" customWidth="1"/>
    <col min="3" max="3" width="9.26953125" style="103" customWidth="1"/>
    <col min="4" max="4" width="9.1796875" style="103" customWidth="1"/>
    <col min="5" max="5" width="8.7265625" style="103"/>
    <col min="6" max="6" width="9.453125" style="103" customWidth="1"/>
    <col min="7" max="7" width="15.453125" style="103" customWidth="1"/>
    <col min="8" max="16384" width="8.7265625" style="103"/>
  </cols>
  <sheetData>
    <row r="1" spans="1:109" s="100" customFormat="1" ht="22.5" customHeight="1" thickBot="1" x14ac:dyDescent="0.4">
      <c r="A1" s="137" t="s">
        <v>451</v>
      </c>
      <c r="B1" s="23"/>
      <c r="C1" s="23"/>
      <c r="D1" s="23"/>
      <c r="E1" s="23"/>
      <c r="F1" s="23"/>
      <c r="G1" s="23"/>
      <c r="H1" s="23"/>
    </row>
    <row r="2" spans="1:109" s="100" customFormat="1" ht="22.5" customHeight="1" thickTop="1" x14ac:dyDescent="0.3">
      <c r="A2" s="135" t="s">
        <v>502</v>
      </c>
      <c r="B2" s="23"/>
      <c r="C2" s="23"/>
      <c r="D2" s="23"/>
      <c r="E2" s="23"/>
      <c r="F2" s="23"/>
      <c r="G2" s="23"/>
      <c r="H2" s="23"/>
    </row>
    <row r="3" spans="1:109" s="134" customFormat="1" ht="22.5" customHeight="1" x14ac:dyDescent="0.35">
      <c r="A3" s="135" t="s">
        <v>142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row>
    <row r="4" spans="1:109" s="100" customFormat="1" ht="22.5" customHeight="1" x14ac:dyDescent="0.3">
      <c r="A4" s="47" t="s">
        <v>452</v>
      </c>
      <c r="B4" s="23"/>
      <c r="C4" s="23"/>
      <c r="D4" s="23"/>
      <c r="E4" s="23"/>
      <c r="F4" s="23"/>
      <c r="G4" s="23"/>
      <c r="H4" s="23"/>
      <c r="I4" s="23"/>
      <c r="J4" s="23"/>
      <c r="K4" s="23"/>
      <c r="L4" s="23"/>
      <c r="M4" s="23"/>
      <c r="N4" s="23"/>
    </row>
    <row r="5" spans="1:109" s="100" customFormat="1" ht="21.65" customHeight="1" x14ac:dyDescent="0.3">
      <c r="A5" s="104" t="s">
        <v>97</v>
      </c>
    </row>
    <row r="6" spans="1:109" s="100" customFormat="1" ht="14" x14ac:dyDescent="0.3">
      <c r="A6" s="154" t="s">
        <v>325</v>
      </c>
      <c r="B6" s="170" t="s">
        <v>428</v>
      </c>
      <c r="C6" s="170" t="s">
        <v>429</v>
      </c>
      <c r="D6" s="170" t="s">
        <v>430</v>
      </c>
      <c r="E6" s="170" t="s">
        <v>431</v>
      </c>
      <c r="F6" s="170" t="s">
        <v>432</v>
      </c>
      <c r="G6" s="11" t="s">
        <v>171</v>
      </c>
    </row>
    <row r="7" spans="1:109" s="100" customFormat="1" ht="14" x14ac:dyDescent="0.3">
      <c r="A7" s="101" t="s">
        <v>178</v>
      </c>
      <c r="B7" s="99">
        <v>0.31742654027089456</v>
      </c>
      <c r="C7" s="99">
        <v>0.37922263175935411</v>
      </c>
      <c r="D7" s="99">
        <v>0.46306408714885228</v>
      </c>
      <c r="E7" s="99">
        <v>0.52055259008452437</v>
      </c>
      <c r="F7" s="99">
        <v>0.56186843277791831</v>
      </c>
      <c r="G7" s="171">
        <v>0.46640926119820802</v>
      </c>
    </row>
    <row r="8" spans="1:109" s="100" customFormat="1" ht="14" x14ac:dyDescent="0.3"/>
    <row r="9" spans="1:109" s="100" customFormat="1" ht="14" x14ac:dyDescent="0.3"/>
    <row r="10" spans="1:109" s="100" customFormat="1" ht="14" x14ac:dyDescent="0.3"/>
    <row r="11" spans="1:109" s="100" customFormat="1" ht="14" x14ac:dyDescent="0.3"/>
    <row r="12" spans="1:109" s="100" customFormat="1" ht="14" x14ac:dyDescent="0.3"/>
    <row r="13" spans="1:109" s="100" customFormat="1" ht="14" x14ac:dyDescent="0.3"/>
    <row r="14" spans="1:109" s="100" customFormat="1" ht="14" x14ac:dyDescent="0.3"/>
    <row r="15" spans="1:109" s="100" customFormat="1" ht="14" x14ac:dyDescent="0.3"/>
    <row r="16" spans="1:109" s="100" customFormat="1" ht="14" x14ac:dyDescent="0.3"/>
    <row r="17" s="100" customFormat="1" ht="14" x14ac:dyDescent="0.3"/>
    <row r="18" s="100" customFormat="1" ht="14" x14ac:dyDescent="0.3"/>
    <row r="19" s="100" customFormat="1" ht="14" x14ac:dyDescent="0.3"/>
    <row r="20" s="100" customFormat="1" ht="14" x14ac:dyDescent="0.3"/>
    <row r="21" s="100" customFormat="1" ht="14" x14ac:dyDescent="0.3"/>
    <row r="22" s="100" customFormat="1" ht="14" x14ac:dyDescent="0.3"/>
    <row r="23" s="100" customFormat="1" ht="14" x14ac:dyDescent="0.3"/>
    <row r="24" s="100" customFormat="1" ht="14" x14ac:dyDescent="0.3"/>
    <row r="25" s="100" customFormat="1" ht="14" x14ac:dyDescent="0.3"/>
    <row r="26" s="100" customFormat="1" ht="14" x14ac:dyDescent="0.3"/>
    <row r="27" s="100" customFormat="1" ht="14" x14ac:dyDescent="0.3"/>
    <row r="28" s="100" customFormat="1" ht="14" x14ac:dyDescent="0.3"/>
    <row r="29" s="100" customFormat="1" ht="14" x14ac:dyDescent="0.3"/>
    <row r="30" s="100" customFormat="1" ht="14" x14ac:dyDescent="0.3"/>
    <row r="31" s="100" customFormat="1" ht="14" x14ac:dyDescent="0.3"/>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125</vt:i4>
      </vt:variant>
    </vt:vector>
  </HeadingPairs>
  <TitlesOfParts>
    <vt:vector size="125" baseType="lpstr">
      <vt:lpstr>Introduction</vt:lpstr>
      <vt:lpstr>Contents</vt:lpstr>
      <vt:lpstr>Key findings</vt:lpstr>
      <vt:lpstr>Contact</vt:lpstr>
      <vt:lpstr>Time series</vt:lpstr>
      <vt:lpstr>Change year on year</vt:lpstr>
      <vt:lpstr>Sources</vt:lpstr>
      <vt:lpstr>COVID Impact</vt:lpstr>
      <vt:lpstr>TNI 360</vt:lpstr>
      <vt:lpstr>spending</vt:lpstr>
      <vt:lpstr>cost of living</vt:lpstr>
      <vt:lpstr>Online job posting</vt:lpstr>
      <vt:lpstr>air passenger flow</vt:lpstr>
      <vt:lpstr>APF chart</vt:lpstr>
      <vt:lpstr>domestic air flow</vt:lpstr>
      <vt:lpstr>DAF Chart</vt:lpstr>
      <vt:lpstr>international air flow</vt:lpstr>
      <vt:lpstr>international air flow chart</vt:lpstr>
      <vt:lpstr>airsea monthly</vt:lpstr>
      <vt:lpstr>airsea 12 monthly</vt:lpstr>
      <vt:lpstr>airseachart</vt:lpstr>
      <vt:lpstr>ROI Overnight trips</vt:lpstr>
      <vt:lpstr>ROI Overnight chart</vt:lpstr>
      <vt:lpstr>SC Questions</vt:lpstr>
      <vt:lpstr>SC Occupancy</vt:lpstr>
      <vt:lpstr>SC Occupancy chart</vt:lpstr>
      <vt:lpstr>SC Stock</vt:lpstr>
      <vt:lpstr>Total NI overnight trips</vt:lpstr>
      <vt:lpstr>NI overnight trips chart</vt:lpstr>
      <vt:lpstr>NI overnight trips by dest</vt:lpstr>
      <vt:lpstr>overnight trips des chart</vt:lpstr>
      <vt:lpstr>businesses</vt:lpstr>
      <vt:lpstr>businesses chart</vt:lpstr>
      <vt:lpstr>UK Travel abroad</vt:lpstr>
      <vt:lpstr>UK Travel abroad chart</vt:lpstr>
      <vt:lpstr>Overseas visits</vt:lpstr>
      <vt:lpstr>Overseas visits chart</vt:lpstr>
      <vt:lpstr>employees</vt:lpstr>
      <vt:lpstr>employees chart</vt:lpstr>
      <vt:lpstr>Hotel stock</vt:lpstr>
      <vt:lpstr>Accommodation stock</vt:lpstr>
      <vt:lpstr>Visitor Attraction</vt:lpstr>
      <vt:lpstr>VAS Categories</vt:lpstr>
      <vt:lpstr>NI High Street Scheme-expenditu</vt:lpstr>
      <vt:lpstr>NI HSS - expend chart</vt:lpstr>
      <vt:lpstr>NI High Street Scheme-transacti</vt:lpstr>
      <vt:lpstr>NI HSS - transaction chart</vt:lpstr>
      <vt:lpstr>NI High Street Scheme-av spend</vt:lpstr>
      <vt:lpstr>NI HSS - av spend chart</vt:lpstr>
      <vt:lpstr>Challenges_food_and_drink</vt:lpstr>
      <vt:lpstr>NI IE Traffic</vt:lpstr>
      <vt:lpstr>NI IE traffic change</vt:lpstr>
      <vt:lpstr>NI IE Traffic chart</vt:lpstr>
      <vt:lpstr>Hotels rooms</vt:lpstr>
      <vt:lpstr>Hotel rooms chart</vt:lpstr>
      <vt:lpstr>B&amp;B rooms</vt:lpstr>
      <vt:lpstr>B&amp;B rooms chart</vt:lpstr>
      <vt:lpstr>google trends</vt:lpstr>
      <vt:lpstr>Travel Survey</vt:lpstr>
      <vt:lpstr>Travel survey chart</vt:lpstr>
      <vt:lpstr>NI Intention to travel</vt:lpstr>
      <vt:lpstr>NI Intention to Travel chart</vt:lpstr>
      <vt:lpstr>Redundancies</vt:lpstr>
      <vt:lpstr>Redundancies chart</vt:lpstr>
      <vt:lpstr>UK restrictions understood</vt:lpstr>
      <vt:lpstr>UK Res follow COVID restriction</vt:lpstr>
      <vt:lpstr>Travellers Testing</vt:lpstr>
      <vt:lpstr>Travellers SD safety journey</vt:lpstr>
      <vt:lpstr>Travellers SD airports</vt:lpstr>
      <vt:lpstr>Travellers receive vaccine</vt:lpstr>
      <vt:lpstr>COVIDOP left house</vt:lpstr>
      <vt:lpstr>COVIDOP left house chart</vt:lpstr>
      <vt:lpstr>COVIDOP affect you</vt:lpstr>
      <vt:lpstr>COVID affect you chart</vt:lpstr>
      <vt:lpstr>COVIDOP left house other</vt:lpstr>
      <vt:lpstr>COVIDOP left houseOth Chart</vt:lpstr>
      <vt:lpstr>TNI Industry Barometer</vt:lpstr>
      <vt:lpstr>TNI Consumer Sentiment Analysis</vt:lpstr>
      <vt:lpstr>TIL SOAR</vt:lpstr>
      <vt:lpstr>Cruise Ships Monthly</vt:lpstr>
      <vt:lpstr>Cruise Ships 12MR</vt:lpstr>
      <vt:lpstr>Cruise Chart</vt:lpstr>
      <vt:lpstr>NI Cancelled trips</vt:lpstr>
      <vt:lpstr>NI cancelled trips chart</vt:lpstr>
      <vt:lpstr>NI Cancelled tip destination</vt:lpstr>
      <vt:lpstr>NI cancelled trip dest chart</vt:lpstr>
      <vt:lpstr>House prices</vt:lpstr>
      <vt:lpstr>ITT CSO</vt:lpstr>
      <vt:lpstr>COVIDOP NI Summer Hols 2020</vt:lpstr>
      <vt:lpstr>COVIDOP Summer hols chart</vt:lpstr>
      <vt:lpstr>COVIDOP Summer Hols 2021</vt:lpstr>
      <vt:lpstr>COVIDOP Summer Hols 2021 chart</vt:lpstr>
      <vt:lpstr>COVIDOP Usual Summer Hols</vt:lpstr>
      <vt:lpstr>COVIDOP Usual Summer Hols Chart</vt:lpstr>
      <vt:lpstr>COVIDOP affect FF</vt:lpstr>
      <vt:lpstr>COVIDOP affect FF chart</vt:lpstr>
      <vt:lpstr>COVIDOP refund</vt:lpstr>
      <vt:lpstr>COVIDOP refund chart</vt:lpstr>
      <vt:lpstr>COVIDOP park</vt:lpstr>
      <vt:lpstr>COVIDOP park chart</vt:lpstr>
      <vt:lpstr>Nation Brands Index - ranking</vt:lpstr>
      <vt:lpstr>NBI rank chart</vt:lpstr>
      <vt:lpstr>Nation Brands Index Score</vt:lpstr>
      <vt:lpstr>NBI score chart</vt:lpstr>
      <vt:lpstr>Nation Brands Index COVID</vt:lpstr>
      <vt:lpstr>NBI COVID chart</vt:lpstr>
      <vt:lpstr>NBI Country breakdown COVID</vt:lpstr>
      <vt:lpstr>NBI Country COVID response char</vt:lpstr>
      <vt:lpstr>NBI 2021 handle healthcare ove</vt:lpstr>
      <vt:lpstr>NBI 2021 handle healthcare coun</vt:lpstr>
      <vt:lpstr>reasons not open in Jul</vt:lpstr>
      <vt:lpstr>Reasons not open J chart</vt:lpstr>
      <vt:lpstr>Tourism Related Industries</vt:lpstr>
      <vt:lpstr>ASHE - furlough</vt:lpstr>
      <vt:lpstr>ASHE Furlough chart</vt:lpstr>
      <vt:lpstr>ASHE red furlough</vt:lpstr>
      <vt:lpstr>ASHE red furlough chart</vt:lpstr>
      <vt:lpstr>furlough scheme</vt:lpstr>
      <vt:lpstr>fulough scheme chart</vt:lpstr>
      <vt:lpstr>hours worked ASHE</vt:lpstr>
      <vt:lpstr>hours worked chart</vt:lpstr>
      <vt:lpstr>weekly pay</vt:lpstr>
      <vt:lpstr>weekly pay chart</vt:lpstr>
      <vt:lpstr>Motorhome ownership</vt:lpstr>
      <vt:lpstr>Red Green Amber list impact</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Joanne Henderson</cp:lastModifiedBy>
  <dcterms:created xsi:type="dcterms:W3CDTF">2020-11-23T15:14:39Z</dcterms:created>
  <dcterms:modified xsi:type="dcterms:W3CDTF">2022-10-05T09:04:18Z</dcterms:modified>
</cp:coreProperties>
</file>