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2016 for website\Annual 2016\"/>
    </mc:Choice>
  </mc:AlternateContent>
  <bookViews>
    <workbookView xWindow="480" yWindow="615" windowWidth="18675" windowHeight="11250" tabRatio="848"/>
  </bookViews>
  <sheets>
    <sheet name="Contact" sheetId="1" r:id="rId1"/>
    <sheet name="Contents " sheetId="2" r:id="rId2"/>
    <sheet name="Table 1.1" sheetId="3" r:id="rId3"/>
    <sheet name="Table 1.2" sheetId="5" r:id="rId4"/>
    <sheet name="Table 1.3" sheetId="6" r:id="rId5"/>
    <sheet name="Table 1.4" sheetId="7" r:id="rId6"/>
    <sheet name="Table 1.5" sheetId="8" r:id="rId7"/>
    <sheet name="Table 1.6" sheetId="9" r:id="rId8"/>
    <sheet name="Table 1.7" sheetId="10" r:id="rId9"/>
    <sheet name="Table 1.8" sheetId="28" r:id="rId10"/>
    <sheet name="Table 1.9" sheetId="25" r:id="rId11"/>
    <sheet name="Table 1.10" sheetId="27" r:id="rId12"/>
    <sheet name="Table 1.11" sheetId="22" r:id="rId13"/>
    <sheet name="Table 1.12" sheetId="23" r:id="rId14"/>
    <sheet name="Table 1.13" sheetId="29" r:id="rId15"/>
    <sheet name="Table 2.1" sheetId="11" r:id="rId16"/>
    <sheet name="Figure 1" sheetId="13" r:id="rId17"/>
    <sheet name="Figure 2" sheetId="14" r:id="rId18"/>
    <sheet name="Figure 3" sheetId="30" r:id="rId19"/>
    <sheet name="Figure 4" sheetId="16" r:id="rId20"/>
    <sheet name="Figure 5" sheetId="18" r:id="rId21"/>
    <sheet name="Figure 6" sheetId="31" r:id="rId22"/>
    <sheet name="Figure 7" sheetId="17" r:id="rId23"/>
    <sheet name="Figure 8" sheetId="20" r:id="rId24"/>
    <sheet name="Background Notes" sheetId="12" r:id="rId25"/>
  </sheets>
  <externalReferences>
    <externalReference r:id="rId26"/>
  </externalReferences>
  <definedNames>
    <definedName name="Background" localSheetId="24">'Background Notes'!$A$1</definedName>
    <definedName name="OLE_LINK3" localSheetId="9">'Table 1.8'!#REF!</definedName>
  </definedNames>
  <calcPr calcId="152511"/>
</workbook>
</file>

<file path=xl/calcChain.xml><?xml version="1.0" encoding="utf-8"?>
<calcChain xmlns="http://schemas.openxmlformats.org/spreadsheetml/2006/main">
  <c r="I81" i="29" l="1"/>
  <c r="H81" i="29"/>
  <c r="G81" i="29"/>
  <c r="F81" i="29"/>
  <c r="E81" i="29"/>
  <c r="D81" i="29"/>
  <c r="C81" i="29"/>
  <c r="K79" i="29"/>
  <c r="J79" i="29"/>
  <c r="K78" i="29"/>
  <c r="J78" i="29"/>
  <c r="K77" i="29"/>
  <c r="J77" i="29"/>
  <c r="K71" i="29"/>
  <c r="J71" i="29"/>
  <c r="K69" i="29"/>
  <c r="J69" i="29"/>
  <c r="K68" i="29"/>
  <c r="K81" i="29" s="1"/>
  <c r="J68" i="29"/>
  <c r="J81" i="29" l="1"/>
  <c r="F10" i="27" l="1"/>
  <c r="E10" i="27"/>
  <c r="F8" i="27"/>
  <c r="E8" i="27"/>
  <c r="F10" i="25" l="1"/>
  <c r="F11" i="25"/>
  <c r="F12" i="25"/>
  <c r="F8" i="25"/>
  <c r="E10" i="25"/>
  <c r="E11" i="25"/>
  <c r="E12" i="25"/>
  <c r="E8" i="25"/>
  <c r="G10" i="10" l="1"/>
  <c r="G14" i="10" s="1"/>
  <c r="G18" i="10" s="1"/>
  <c r="G14" i="6"/>
  <c r="G18" i="6" s="1"/>
  <c r="F27" i="8"/>
  <c r="F28" i="8"/>
  <c r="F29" i="8"/>
  <c r="E27" i="8"/>
  <c r="E28" i="8"/>
  <c r="E29" i="8"/>
  <c r="D27" i="8"/>
  <c r="D28" i="8"/>
  <c r="D29" i="8"/>
  <c r="C27" i="8"/>
  <c r="C28" i="8"/>
  <c r="C29" i="8"/>
  <c r="C26" i="8"/>
  <c r="D26" i="8"/>
  <c r="E26" i="8"/>
  <c r="F26" i="8"/>
  <c r="B27" i="8"/>
  <c r="B28" i="8"/>
  <c r="B29" i="8"/>
  <c r="B26" i="8"/>
  <c r="K64" i="29"/>
  <c r="J64" i="29"/>
  <c r="K63" i="29"/>
  <c r="J63" i="29"/>
  <c r="K62" i="29"/>
  <c r="N77" i="29" s="1"/>
  <c r="J62" i="29"/>
  <c r="K61" i="29"/>
  <c r="J61" i="29"/>
  <c r="K60" i="29"/>
  <c r="N75" i="29" s="1"/>
  <c r="J60" i="29"/>
  <c r="M75" i="29" s="1"/>
  <c r="K59" i="29"/>
  <c r="J59" i="29"/>
  <c r="K58" i="29"/>
  <c r="N73" i="29" s="1"/>
  <c r="J58" i="29"/>
  <c r="M73" i="29" s="1"/>
  <c r="K57" i="29"/>
  <c r="J57" i="29"/>
  <c r="K56" i="29"/>
  <c r="N71" i="29" s="1"/>
  <c r="J56" i="29"/>
  <c r="M71" i="29" s="1"/>
  <c r="K55" i="29"/>
  <c r="J55" i="29"/>
  <c r="K54" i="29"/>
  <c r="J54" i="29"/>
  <c r="K53" i="29"/>
  <c r="J53" i="29"/>
  <c r="I51" i="29"/>
  <c r="H51" i="29"/>
  <c r="F51" i="29"/>
  <c r="C51" i="29"/>
  <c r="K50" i="29"/>
  <c r="J50" i="29"/>
  <c r="K49" i="29"/>
  <c r="J49" i="29"/>
  <c r="K48" i="29"/>
  <c r="J48" i="29"/>
  <c r="J47" i="29"/>
  <c r="E47" i="29"/>
  <c r="D47" i="29"/>
  <c r="J46" i="29"/>
  <c r="E46" i="29"/>
  <c r="D46" i="29"/>
  <c r="J45" i="29"/>
  <c r="G45" i="29"/>
  <c r="G51" i="29" s="1"/>
  <c r="E45" i="29"/>
  <c r="D45" i="29"/>
  <c r="J44" i="29"/>
  <c r="E44" i="29"/>
  <c r="D44" i="29"/>
  <c r="J43" i="29"/>
  <c r="E43" i="29"/>
  <c r="D43" i="29"/>
  <c r="J42" i="29"/>
  <c r="E42" i="29"/>
  <c r="D42" i="29"/>
  <c r="K41" i="29"/>
  <c r="J41" i="29"/>
  <c r="K40" i="29"/>
  <c r="J40" i="29"/>
  <c r="K39" i="29"/>
  <c r="J39" i="29"/>
  <c r="K38" i="29"/>
  <c r="J38" i="29"/>
  <c r="I36" i="29"/>
  <c r="H36" i="29"/>
  <c r="G36" i="29"/>
  <c r="F36" i="29"/>
  <c r="E36" i="29"/>
  <c r="D36" i="29"/>
  <c r="C36" i="29"/>
  <c r="K34" i="29"/>
  <c r="J34" i="29"/>
  <c r="K33" i="29"/>
  <c r="J33" i="29"/>
  <c r="K32" i="29"/>
  <c r="J32" i="29"/>
  <c r="K31" i="29"/>
  <c r="J31" i="29"/>
  <c r="K30" i="29"/>
  <c r="J30" i="29"/>
  <c r="K29" i="29"/>
  <c r="J29" i="29"/>
  <c r="K28" i="29"/>
  <c r="J28" i="29"/>
  <c r="K27" i="29"/>
  <c r="J27" i="29"/>
  <c r="K26" i="29"/>
  <c r="J26" i="29"/>
  <c r="K25" i="29"/>
  <c r="J25" i="29"/>
  <c r="K24" i="29"/>
  <c r="J24" i="29"/>
  <c r="K23" i="29"/>
  <c r="J23" i="29"/>
  <c r="I21" i="29"/>
  <c r="H21" i="29"/>
  <c r="F21" i="29"/>
  <c r="E21" i="29"/>
  <c r="D21" i="29"/>
  <c r="C21" i="29"/>
  <c r="K19" i="29"/>
  <c r="J19" i="29"/>
  <c r="K18" i="29"/>
  <c r="J18" i="29"/>
  <c r="K17" i="29"/>
  <c r="J17" i="29"/>
  <c r="J16" i="29"/>
  <c r="G16" i="29"/>
  <c r="K16" i="29" s="1"/>
  <c r="K15" i="29"/>
  <c r="J15" i="29"/>
  <c r="J14" i="29"/>
  <c r="G14" i="29"/>
  <c r="K14" i="29" s="1"/>
  <c r="K13" i="29"/>
  <c r="J13" i="29"/>
  <c r="K12" i="29"/>
  <c r="J12" i="29"/>
  <c r="K11" i="29"/>
  <c r="J11" i="29"/>
  <c r="K10" i="29"/>
  <c r="J10" i="29"/>
  <c r="K9" i="29"/>
  <c r="J9" i="29"/>
  <c r="K8" i="29"/>
  <c r="J8" i="29"/>
  <c r="M68" i="29" l="1"/>
  <c r="M70" i="29"/>
  <c r="M72" i="29"/>
  <c r="M74" i="29"/>
  <c r="M76" i="29"/>
  <c r="M34" i="29"/>
  <c r="N68" i="29"/>
  <c r="N70" i="29"/>
  <c r="N72" i="29"/>
  <c r="N74" i="29"/>
  <c r="N76" i="29"/>
  <c r="N21" i="29"/>
  <c r="J21" i="29"/>
  <c r="E51" i="29"/>
  <c r="K43" i="29"/>
  <c r="K45" i="29"/>
  <c r="K47" i="29"/>
  <c r="N19" i="29"/>
  <c r="K36" i="29"/>
  <c r="J36" i="29"/>
  <c r="K42" i="29"/>
  <c r="N48" i="29" s="1"/>
  <c r="K44" i="29"/>
  <c r="K46" i="29"/>
  <c r="J51" i="29"/>
  <c r="M19" i="29"/>
  <c r="G21" i="29"/>
  <c r="K21" i="29" s="1"/>
  <c r="N23" i="29"/>
  <c r="N24" i="29"/>
  <c r="N25" i="29"/>
  <c r="N26" i="29"/>
  <c r="N27" i="29"/>
  <c r="N28" i="29"/>
  <c r="N29" i="29"/>
  <c r="N30" i="29"/>
  <c r="N31" i="29"/>
  <c r="N32" i="29"/>
  <c r="N33" i="29"/>
  <c r="N34" i="29"/>
  <c r="M36" i="29"/>
  <c r="M38" i="29"/>
  <c r="M39" i="29"/>
  <c r="M40" i="29"/>
  <c r="M41" i="29"/>
  <c r="M42" i="29"/>
  <c r="M43" i="29"/>
  <c r="M44" i="29"/>
  <c r="N45" i="29"/>
  <c r="N46" i="29"/>
  <c r="N47" i="29"/>
  <c r="N49" i="29"/>
  <c r="D51" i="29"/>
  <c r="K51" i="29" s="1"/>
  <c r="M51" i="29"/>
  <c r="M53" i="29"/>
  <c r="M54" i="29"/>
  <c r="M55" i="29"/>
  <c r="M56" i="29"/>
  <c r="M57" i="29"/>
  <c r="M58" i="29"/>
  <c r="M59" i="29"/>
  <c r="M60" i="29"/>
  <c r="M61" i="29"/>
  <c r="M62" i="29"/>
  <c r="M63" i="29"/>
  <c r="M64" i="29"/>
  <c r="M21" i="29"/>
  <c r="M23" i="29"/>
  <c r="M24" i="29"/>
  <c r="M25" i="29"/>
  <c r="M26" i="29"/>
  <c r="M27" i="29"/>
  <c r="M28" i="29"/>
  <c r="M29" i="29"/>
  <c r="M30" i="29"/>
  <c r="M31" i="29"/>
  <c r="M32" i="29"/>
  <c r="M33" i="29"/>
  <c r="N36" i="29"/>
  <c r="N38" i="29"/>
  <c r="N39" i="29"/>
  <c r="N40" i="29"/>
  <c r="N41" i="29"/>
  <c r="N42" i="29"/>
  <c r="N43" i="29"/>
  <c r="N44" i="29"/>
  <c r="M45" i="29"/>
  <c r="M46" i="29"/>
  <c r="M47" i="29"/>
  <c r="M48" i="29"/>
  <c r="M49" i="29"/>
  <c r="N53" i="29"/>
  <c r="N54" i="29"/>
  <c r="N55" i="29"/>
  <c r="N56" i="29"/>
  <c r="N57" i="29"/>
  <c r="N58" i="29"/>
  <c r="N59" i="29"/>
  <c r="N60" i="29"/>
  <c r="N61" i="29"/>
  <c r="N62" i="29"/>
  <c r="N63" i="29"/>
  <c r="N64" i="29"/>
  <c r="N51" i="29" l="1"/>
  <c r="F10" i="10" l="1"/>
  <c r="F14" i="10" s="1"/>
  <c r="E10" i="10"/>
  <c r="E14" i="10" s="1"/>
  <c r="E18" i="10" s="1"/>
  <c r="D10" i="10"/>
  <c r="D14" i="10" s="1"/>
  <c r="D18" i="10" s="1"/>
  <c r="C10" i="10"/>
  <c r="C14" i="10" s="1"/>
  <c r="C18" i="10" s="1"/>
  <c r="B10" i="10"/>
  <c r="B14" i="10" s="1"/>
  <c r="B18" i="10" s="1"/>
  <c r="F10" i="9"/>
  <c r="F14" i="9" s="1"/>
  <c r="F18" i="9" s="1"/>
  <c r="E10" i="9"/>
  <c r="E14" i="9" s="1"/>
  <c r="E18" i="9" s="1"/>
  <c r="D10" i="9"/>
  <c r="D14" i="9" s="1"/>
  <c r="D18" i="9" s="1"/>
  <c r="C10" i="9"/>
  <c r="C14" i="9" s="1"/>
  <c r="C18" i="9" s="1"/>
  <c r="B10" i="9"/>
  <c r="B14" i="9" s="1"/>
  <c r="B18" i="9" s="1"/>
  <c r="F25" i="8"/>
  <c r="E25" i="8"/>
  <c r="D25" i="8"/>
  <c r="C25" i="8"/>
  <c r="B25" i="8"/>
  <c r="F20" i="8"/>
  <c r="E20" i="8"/>
  <c r="D20" i="8"/>
  <c r="C20" i="8"/>
  <c r="B20" i="8"/>
  <c r="F15" i="8"/>
  <c r="E15" i="8"/>
  <c r="D15" i="8"/>
  <c r="C15" i="8"/>
  <c r="B15" i="8"/>
  <c r="C10" i="8"/>
  <c r="D10" i="8"/>
  <c r="E10" i="8"/>
  <c r="F10" i="8"/>
  <c r="F30" i="8" s="1"/>
  <c r="B10" i="8"/>
  <c r="C10" i="6"/>
  <c r="C14" i="6" s="1"/>
  <c r="C18" i="6" s="1"/>
  <c r="D10" i="6"/>
  <c r="D14" i="6" s="1"/>
  <c r="D18" i="6" s="1"/>
  <c r="E10" i="6"/>
  <c r="E14" i="6" s="1"/>
  <c r="E18" i="6" s="1"/>
  <c r="F10" i="6"/>
  <c r="F14" i="6" s="1"/>
  <c r="B10" i="6"/>
  <c r="B14" i="6" s="1"/>
  <c r="B18" i="6" s="1"/>
  <c r="F14" i="5"/>
  <c r="E14" i="5"/>
  <c r="D14" i="5"/>
  <c r="C14" i="5"/>
  <c r="B14" i="5"/>
  <c r="F33" i="16"/>
  <c r="E33" i="16"/>
  <c r="D33" i="16"/>
  <c r="C33" i="16"/>
  <c r="B33" i="16"/>
  <c r="C9" i="16"/>
  <c r="C8" i="16"/>
  <c r="C7" i="16"/>
  <c r="C6" i="16"/>
  <c r="C30" i="8" l="1"/>
  <c r="B30" i="8"/>
  <c r="D30" i="8"/>
  <c r="E30" i="8"/>
  <c r="F18" i="10"/>
  <c r="F18" i="6"/>
</calcChain>
</file>

<file path=xl/sharedStrings.xml><?xml version="1.0" encoding="utf-8"?>
<sst xmlns="http://schemas.openxmlformats.org/spreadsheetml/2006/main" count="674" uniqueCount="324">
  <si>
    <t>Statistical Theme:</t>
  </si>
  <si>
    <t xml:space="preserve">People and Places </t>
  </si>
  <si>
    <t>Year of Data:</t>
  </si>
  <si>
    <t>Data Subset:</t>
  </si>
  <si>
    <t>Tourism</t>
  </si>
  <si>
    <t>Dataset Title:</t>
  </si>
  <si>
    <t>Northern Ireland Tourism Statistics</t>
  </si>
  <si>
    <t>Coverage:</t>
  </si>
  <si>
    <t xml:space="preserve">Northern Ireland </t>
  </si>
  <si>
    <t>Source:</t>
  </si>
  <si>
    <t xml:space="preserve">Tourism Statistics Branch (NISRA) </t>
  </si>
  <si>
    <t>Responsible Statistician:</t>
  </si>
  <si>
    <t>Address:</t>
  </si>
  <si>
    <t>NISRA Tourism Statistics Branch,</t>
  </si>
  <si>
    <t>Netherleigh, Massey Avenue</t>
  </si>
  <si>
    <t>BELFAST</t>
  </si>
  <si>
    <t>BT4 2JP</t>
  </si>
  <si>
    <t>National Statistics Data?</t>
  </si>
  <si>
    <t>Publication Date:</t>
  </si>
  <si>
    <t>Media Enquiries:</t>
  </si>
  <si>
    <r>
      <t>Telephone:</t>
    </r>
    <r>
      <rPr>
        <b/>
        <sz val="12"/>
        <color theme="1"/>
        <rFont val="Arial"/>
        <family val="2"/>
      </rPr>
      <t xml:space="preserve">  </t>
    </r>
    <r>
      <rPr>
        <sz val="12"/>
        <color theme="1"/>
        <rFont val="Arial"/>
        <family val="2"/>
      </rPr>
      <t>028 9052 9604</t>
    </r>
  </si>
  <si>
    <t>Contact</t>
  </si>
  <si>
    <t>Background Notes</t>
  </si>
  <si>
    <t xml:space="preserve">List of Tables </t>
  </si>
  <si>
    <t>1. Rolling Year</t>
  </si>
  <si>
    <t>Table 1.1</t>
  </si>
  <si>
    <t xml:space="preserve">Table 1.2 </t>
  </si>
  <si>
    <t>Table 1.3</t>
  </si>
  <si>
    <t>Table 1.4</t>
  </si>
  <si>
    <t>Table 1.5</t>
  </si>
  <si>
    <t>Table 1.6</t>
  </si>
  <si>
    <t>Table 1.7</t>
  </si>
  <si>
    <t>Table 2.1</t>
  </si>
  <si>
    <t xml:space="preserve">List of Figures </t>
  </si>
  <si>
    <t>Figure 2</t>
  </si>
  <si>
    <t>Figure 3</t>
  </si>
  <si>
    <t>Figure 4</t>
  </si>
  <si>
    <t>Figure 5</t>
  </si>
  <si>
    <t>Figure 6</t>
  </si>
  <si>
    <t>Figure 7</t>
  </si>
  <si>
    <t>Figure 8</t>
  </si>
  <si>
    <t xml:space="preserve">Contents </t>
  </si>
  <si>
    <t xml:space="preserve">Overall Trips </t>
  </si>
  <si>
    <t xml:space="preserve">Overall Nights </t>
  </si>
  <si>
    <t>Overall Expenditure (£)</t>
  </si>
  <si>
    <t xml:space="preserve">(1) All surveys are based on sample surveys and therefore have an associated degree of sampling error. Information on confidence intervals where these are available and sample sizes are provided in the background notes.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</si>
  <si>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</si>
  <si>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Holiday</t>
  </si>
  <si>
    <t>Visiting friends/relatives</t>
  </si>
  <si>
    <t>Business</t>
  </si>
  <si>
    <t>Other</t>
  </si>
  <si>
    <t>Total Overnight Trips</t>
  </si>
  <si>
    <t>January - December 2014</t>
  </si>
  <si>
    <r>
      <t xml:space="preserve">GB Overnight Trips </t>
    </r>
    <r>
      <rPr>
        <b/>
        <vertAlign val="superscript"/>
        <sz val="12"/>
        <color theme="1"/>
        <rFont val="Arial"/>
        <family val="2"/>
      </rPr>
      <t>(2)</t>
    </r>
  </si>
  <si>
    <r>
      <t xml:space="preserve">Outside UK and RoI Overnight Trips  </t>
    </r>
    <r>
      <rPr>
        <b/>
        <vertAlign val="superscript"/>
        <sz val="12"/>
        <color theme="1"/>
        <rFont val="Arial"/>
        <family val="2"/>
      </rPr>
      <t>(2)</t>
    </r>
  </si>
  <si>
    <t>Total Overnight Trips from outside NI and RoI</t>
  </si>
  <si>
    <r>
      <t xml:space="preserve">RoI Overnight Trips </t>
    </r>
    <r>
      <rPr>
        <b/>
        <vertAlign val="superscript"/>
        <sz val="12"/>
        <color theme="1"/>
        <rFont val="Arial"/>
        <family val="2"/>
      </rPr>
      <t>(3)</t>
    </r>
  </si>
  <si>
    <t xml:space="preserve">Total Overnight Trips from outside NI </t>
  </si>
  <si>
    <t>(2) Figures derived from the Northern Ireland Passenger Survey (NIPS) conducted by the Northern Ireland Statistics and Research Agency (NISRA) and the Survey of Overseas Travellers (SOT) conducted on behalf of Fáilte Ireland.</t>
  </si>
  <si>
    <t>(3) Figures derived from the Household Travel Survey (HTS) conducted by Central Statistics Office (CSO)</t>
  </si>
  <si>
    <t xml:space="preserve">(4) Figures derived from the Northern Ireland Continuous Household Survey (CHS) conducted by NISRA. </t>
  </si>
  <si>
    <r>
      <t xml:space="preserve">GB Overnight Trips </t>
    </r>
    <r>
      <rPr>
        <b/>
        <i/>
        <vertAlign val="superscript"/>
        <sz val="12"/>
        <color theme="1"/>
        <rFont val="Arial"/>
        <family val="2"/>
      </rPr>
      <t>(2)</t>
    </r>
  </si>
  <si>
    <r>
      <t xml:space="preserve">Outside UK and RoI Overnight Trips </t>
    </r>
    <r>
      <rPr>
        <b/>
        <i/>
        <vertAlign val="superscript"/>
        <sz val="12"/>
        <color theme="1"/>
        <rFont val="Arial"/>
        <family val="2"/>
      </rPr>
      <t>(2)</t>
    </r>
  </si>
  <si>
    <r>
      <t xml:space="preserve">RoI Overnight Trips </t>
    </r>
    <r>
      <rPr>
        <b/>
        <i/>
        <vertAlign val="superscript"/>
        <sz val="12"/>
        <color theme="1"/>
        <rFont val="Arial"/>
        <family val="2"/>
      </rPr>
      <t>(3)</t>
    </r>
  </si>
  <si>
    <r>
      <t xml:space="preserve">NI Overnight Trips </t>
    </r>
    <r>
      <rPr>
        <b/>
        <i/>
        <vertAlign val="superscript"/>
        <sz val="12"/>
        <color theme="1"/>
        <rFont val="Arial"/>
        <family val="2"/>
      </rPr>
      <t>(3)</t>
    </r>
  </si>
  <si>
    <r>
      <t xml:space="preserve">Total Overnight Trips </t>
    </r>
    <r>
      <rPr>
        <b/>
        <i/>
        <vertAlign val="superscript"/>
        <sz val="12"/>
        <color theme="1"/>
        <rFont val="Arial"/>
        <family val="2"/>
      </rPr>
      <t>(2,3)</t>
    </r>
  </si>
  <si>
    <t xml:space="preserve">(3) Figures derived from the Household Travel Survey (HTS) conducted by Central Statistics Office (CSO) and the Northern Ireland Continuous Household Survey (CHS) conducted by NISRA. </t>
  </si>
  <si>
    <t xml:space="preserve">(4) Estimates based on a sample size of &lt;30 appear shaded as </t>
  </si>
  <si>
    <t xml:space="preserve">     Estimates based on a sample size of 31-50 appear shaded as </t>
  </si>
  <si>
    <t xml:space="preserve">     Estimates based on a sample size of 51-100 appear shaded as </t>
  </si>
  <si>
    <r>
      <t xml:space="preserve">GB Nights </t>
    </r>
    <r>
      <rPr>
        <b/>
        <vertAlign val="superscript"/>
        <sz val="12"/>
        <color theme="1"/>
        <rFont val="Arial"/>
        <family val="2"/>
      </rPr>
      <t>(2)</t>
    </r>
  </si>
  <si>
    <r>
      <t xml:space="preserve">Outside UK and RoI Nights </t>
    </r>
    <r>
      <rPr>
        <b/>
        <vertAlign val="superscript"/>
        <sz val="12"/>
        <color theme="1"/>
        <rFont val="Arial"/>
        <family val="2"/>
      </rPr>
      <t>(2)</t>
    </r>
  </si>
  <si>
    <t>Total outside NI and RoI Nights</t>
  </si>
  <si>
    <r>
      <t xml:space="preserve">RoI Nights </t>
    </r>
    <r>
      <rPr>
        <b/>
        <vertAlign val="superscript"/>
        <sz val="12"/>
        <color theme="1"/>
        <rFont val="Arial"/>
        <family val="2"/>
      </rPr>
      <t>(3)</t>
    </r>
  </si>
  <si>
    <t>Total outside NI Nights</t>
  </si>
  <si>
    <t xml:space="preserve">Total Nights </t>
  </si>
  <si>
    <t xml:space="preserve">(4) Figures derived from the Household Travel Survey (HTS) conducted by Central Statistics Office (CSO) and the Northern Ireland Continuous Household Survey (CHS) conducted by NISRA. </t>
  </si>
  <si>
    <r>
      <t xml:space="preserve">GB Expenditure </t>
    </r>
    <r>
      <rPr>
        <b/>
        <vertAlign val="superscript"/>
        <sz val="12"/>
        <color theme="1"/>
        <rFont val="Arial"/>
        <family val="2"/>
      </rPr>
      <t>(2)</t>
    </r>
  </si>
  <si>
    <r>
      <t xml:space="preserve">Outside UK and RoI Expenditure </t>
    </r>
    <r>
      <rPr>
        <b/>
        <vertAlign val="superscript"/>
        <sz val="12"/>
        <color theme="1"/>
        <rFont val="Arial"/>
        <family val="2"/>
      </rPr>
      <t>(2)</t>
    </r>
  </si>
  <si>
    <t>Total outside UK and RoI Expenditure</t>
  </si>
  <si>
    <r>
      <t xml:space="preserve">RoI Expenditure </t>
    </r>
    <r>
      <rPr>
        <b/>
        <vertAlign val="superscript"/>
        <sz val="12"/>
        <color theme="1"/>
        <rFont val="Arial"/>
        <family val="2"/>
      </rPr>
      <t>(3)</t>
    </r>
  </si>
  <si>
    <t>Total outside NI Expenditure</t>
  </si>
  <si>
    <t>Total Expenditure</t>
  </si>
  <si>
    <t>Year</t>
  </si>
  <si>
    <t>Quarter</t>
  </si>
  <si>
    <t>Overnight Trips</t>
  </si>
  <si>
    <t>Nights during the Overnight Trips</t>
  </si>
  <si>
    <t>Expenditure during the Overnight Trips (£)</t>
  </si>
  <si>
    <t>Q1</t>
  </si>
  <si>
    <t>Q2</t>
  </si>
  <si>
    <t>Q3</t>
  </si>
  <si>
    <t>Q4</t>
  </si>
  <si>
    <t>2. Quarterly Breakdown</t>
  </si>
  <si>
    <t>Visiting friends/ relatives</t>
  </si>
  <si>
    <t xml:space="preserve">Overnight trips </t>
  </si>
  <si>
    <t xml:space="preserve">Great Britain </t>
  </si>
  <si>
    <t xml:space="preserve">Republic of Ireland </t>
  </si>
  <si>
    <t>Belfast</t>
  </si>
  <si>
    <t>Londonderry</t>
  </si>
  <si>
    <t>pressoffice@economy-ni.gov.uk</t>
  </si>
  <si>
    <t>DfE Communications Office</t>
  </si>
  <si>
    <r>
      <t xml:space="preserve">NI Overnight Trips </t>
    </r>
    <r>
      <rPr>
        <b/>
        <vertAlign val="superscript"/>
        <sz val="12"/>
        <color theme="1"/>
        <rFont val="Arial"/>
        <family val="2"/>
      </rPr>
      <t>(4)</t>
    </r>
  </si>
  <si>
    <r>
      <t xml:space="preserve">NI Nights </t>
    </r>
    <r>
      <rPr>
        <b/>
        <vertAlign val="superscript"/>
        <sz val="12"/>
        <color theme="1"/>
        <rFont val="Arial"/>
        <family val="2"/>
      </rPr>
      <t>(4)</t>
    </r>
  </si>
  <si>
    <r>
      <t xml:space="preserve">NI Expenditure </t>
    </r>
    <r>
      <rPr>
        <b/>
        <vertAlign val="superscript"/>
        <sz val="12"/>
        <color theme="1"/>
        <rFont val="Arial"/>
        <family val="2"/>
      </rPr>
      <t>(4)</t>
    </r>
  </si>
  <si>
    <t>(3) Data for calendar years (January - December)</t>
  </si>
  <si>
    <t>(5) Data for Calendar Years - January - December</t>
  </si>
  <si>
    <t>(5) Data for calendar years (January - December)</t>
  </si>
  <si>
    <t>Attraction Category</t>
  </si>
  <si>
    <t>Number of Visitors (Thousands)</t>
  </si>
  <si>
    <t>(%)</t>
  </si>
  <si>
    <t>Country Parks/Parks/Forests</t>
  </si>
  <si>
    <t>Gardens</t>
  </si>
  <si>
    <t>Historic Properties</t>
  </si>
  <si>
    <t>Museum/Art Galleries</t>
  </si>
  <si>
    <t>Visitor/Heritage Centres</t>
  </si>
  <si>
    <t>Wildlife/Zoo/Nature Reserve</t>
  </si>
  <si>
    <t>Workplaces</t>
  </si>
  <si>
    <t>&lt;1%</t>
  </si>
  <si>
    <t>Places of Worship</t>
  </si>
  <si>
    <t>* Totals may not add to 100% due to rounding</t>
  </si>
  <si>
    <t>Attraction</t>
  </si>
  <si>
    <t>Giant's Causeway World Heritage Site</t>
  </si>
  <si>
    <t>Titanic Belfast</t>
  </si>
  <si>
    <t>n/a</t>
  </si>
  <si>
    <t>Ulster Museum</t>
  </si>
  <si>
    <t>Derry's Walls</t>
  </si>
  <si>
    <t>W5 who what where when why</t>
  </si>
  <si>
    <t>Carrick - A - Rede Rope Bridge</t>
  </si>
  <si>
    <t>The Guildhall</t>
  </si>
  <si>
    <t>Belfast Zoo</t>
  </si>
  <si>
    <t>Oxford Island National Nature Reserve</t>
  </si>
  <si>
    <t>Notes</t>
  </si>
  <si>
    <t>1. Percentage change calculated using unrounded figures</t>
  </si>
  <si>
    <t>2. It should be noted that some respondents wished their visitor numbers to remain confidential and these attractions have been excluded from this table</t>
  </si>
  <si>
    <t>Room occupancy</t>
  </si>
  <si>
    <t>January</t>
  </si>
  <si>
    <t>Hotels</t>
  </si>
  <si>
    <t>*</t>
  </si>
  <si>
    <t>February</t>
  </si>
  <si>
    <t>March</t>
  </si>
  <si>
    <t>April</t>
  </si>
  <si>
    <t>May</t>
  </si>
  <si>
    <t>June</t>
  </si>
  <si>
    <t>July</t>
  </si>
  <si>
    <t>August</t>
  </si>
  <si>
    <t>September</t>
  </si>
  <si>
    <t>October</t>
  </si>
  <si>
    <t>November</t>
  </si>
  <si>
    <t>December</t>
  </si>
  <si>
    <t>(2) Please note differences between years are calculated using unrounded figures</t>
  </si>
  <si>
    <t>Information for guesthouses, B&amp;Bs and guest accommodation is only available from January 2013 onwards due to a change in the survey sampling methodology</t>
  </si>
  <si>
    <t>(1)Please note bed-space occupancy figures have been calculated excluding those who have not provided the appropriate breakdown of information</t>
  </si>
  <si>
    <t>Rooms sold</t>
  </si>
  <si>
    <t>Total Trips (000s)</t>
  </si>
  <si>
    <t>Total Nights (000s)</t>
  </si>
  <si>
    <t>Average length of stay</t>
  </si>
  <si>
    <t>Northern Ireland (NI)</t>
  </si>
  <si>
    <t>Republic of Ireland (RoI)</t>
  </si>
  <si>
    <t>Other Overseas</t>
  </si>
  <si>
    <t>Total NI/ROI/GB/Other Overseas</t>
  </si>
  <si>
    <t>Source: CHS</t>
  </si>
  <si>
    <t>Notes:</t>
  </si>
  <si>
    <t>1) Percentage change calculated using unrounded figures</t>
  </si>
  <si>
    <t>2) Great Britain (GB) includes the Channel Islands and the Isle of Man</t>
  </si>
  <si>
    <t>3) Total may not sum due to rounding</t>
  </si>
  <si>
    <t>4) The estimates may be subject to revision due to improvements to the survey/analysis methodology or the inclusion of data returned after the publication date.</t>
  </si>
  <si>
    <r>
      <t>Other</t>
    </r>
    <r>
      <rPr>
        <b/>
        <vertAlign val="superscript"/>
        <sz val="12"/>
        <color theme="1"/>
        <rFont val="Arial"/>
        <family val="2"/>
      </rPr>
      <t xml:space="preserve"> (1)</t>
    </r>
  </si>
  <si>
    <t>Northern Ireland  - Rolling 12 months</t>
  </si>
  <si>
    <t>Month</t>
  </si>
  <si>
    <t>Ships</t>
  </si>
  <si>
    <t>Passengers</t>
  </si>
  <si>
    <t>Crew</t>
  </si>
  <si>
    <t>Passengers &amp;Crew</t>
  </si>
  <si>
    <t>Feb - Jan</t>
  </si>
  <si>
    <t>Mar - Feb</t>
  </si>
  <si>
    <t>Apr - Mar</t>
  </si>
  <si>
    <t>May - Apr</t>
  </si>
  <si>
    <t>Jun - May</t>
  </si>
  <si>
    <t>Jul - Jun</t>
  </si>
  <si>
    <t>Aug - Jul</t>
  </si>
  <si>
    <t>Sep - Aug</t>
  </si>
  <si>
    <t>Oct - Sep</t>
  </si>
  <si>
    <t>Nov - Oct</t>
  </si>
  <si>
    <t>Dec - Nov</t>
  </si>
  <si>
    <t>Jan - Dec</t>
  </si>
  <si>
    <t>Belfast Figures are obtained from Cruise Belfast</t>
  </si>
  <si>
    <t>Londonderry Figures are obtained from Cruise North West</t>
  </si>
  <si>
    <t>Cruise ships that include more than one Northern Ireland port in their itinerary will be included in the figures for each port at which they dock</t>
  </si>
  <si>
    <t>(1) July 2014 - 1 cruise ship at Warrenpoint</t>
  </si>
  <si>
    <t xml:space="preserve">June 2015 - 1 cruise ship anchored off Bangor. Passengers/crew brought ashore by ship's tender. </t>
  </si>
  <si>
    <t xml:space="preserve">July 2015 - 2 cruise ships anchored off Bangor. Passengers/crew brought ashore by ship's tender. </t>
  </si>
  <si>
    <t>GB includes Channel Islands and IOM</t>
  </si>
  <si>
    <r>
      <t>Change over year (%)</t>
    </r>
    <r>
      <rPr>
        <b/>
        <i/>
        <vertAlign val="superscript"/>
        <sz val="12"/>
        <color theme="1"/>
        <rFont val="Arial"/>
        <family val="2"/>
      </rPr>
      <t>1</t>
    </r>
  </si>
  <si>
    <r>
      <t>Great Britain (GB)</t>
    </r>
    <r>
      <rPr>
        <b/>
        <vertAlign val="superscript"/>
        <sz val="12"/>
        <color theme="1"/>
        <rFont val="Arial"/>
        <family val="2"/>
      </rPr>
      <t>2</t>
    </r>
  </si>
  <si>
    <t>Table 1.9 Northern Ireland Hotel, Guesthouse, Bed &amp; Breakfast and Guest Accommodation Year to Date</t>
  </si>
  <si>
    <r>
      <t xml:space="preserve">Beds sold </t>
    </r>
    <r>
      <rPr>
        <b/>
        <vertAlign val="superscript"/>
        <sz val="12"/>
        <rFont val="Arial"/>
        <family val="2"/>
      </rPr>
      <t>(1)</t>
    </r>
  </si>
  <si>
    <r>
      <t>Bed occupancy</t>
    </r>
    <r>
      <rPr>
        <b/>
        <vertAlign val="superscript"/>
        <sz val="12"/>
        <rFont val="Arial"/>
        <family val="2"/>
      </rPr>
      <t>(1)</t>
    </r>
  </si>
  <si>
    <t>Table 1.8</t>
  </si>
  <si>
    <t>Table 1.9</t>
  </si>
  <si>
    <t>Table 1.10</t>
  </si>
  <si>
    <t>Table 1.11</t>
  </si>
  <si>
    <t>Table 1.12</t>
  </si>
  <si>
    <t>Table 1.13</t>
  </si>
  <si>
    <t>Northern Ireland Hotel, Guesthouse, Bed &amp; Breakfast and Guest Accommodation Year to Date</t>
  </si>
  <si>
    <t>Great Britain</t>
  </si>
  <si>
    <t>Outside UK &amp; Ireland</t>
  </si>
  <si>
    <t>Republic of Ireland</t>
  </si>
  <si>
    <t>Northern Ireland</t>
  </si>
  <si>
    <t>External visits</t>
  </si>
  <si>
    <t>Sources: 1959-2010 Northern Ireland Tourist Board; 2010 onwards Northern Ireland Statistics and Research Agency</t>
  </si>
  <si>
    <t>Accommodation for visitors</t>
  </si>
  <si>
    <t>Transport</t>
  </si>
  <si>
    <t>Food &amp; beverage service activities</t>
  </si>
  <si>
    <t>(2) Figures derived from the Census of Employment 2013 (Economic &amp; Labour Markets Statistics Branch, NISRA)</t>
  </si>
  <si>
    <t>Sporting &amp; recreational activities</t>
  </si>
  <si>
    <t xml:space="preserve">Visiting friends / relatives </t>
  </si>
  <si>
    <t xml:space="preserve">(2) Northern Ireland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</si>
  <si>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 xml:space="preserve">(3) Great Britain figures derived from the International Passegner Survey, Office for National Statistics </t>
  </si>
  <si>
    <t>(4) Republic of Ireland figures derived from the Passenger Card Inquiry, Central Statistics Office</t>
  </si>
  <si>
    <t>Figure 1</t>
  </si>
  <si>
    <t>a.    meet identified user needs,</t>
  </si>
  <si>
    <t>b.    are well explained and readily accessible,</t>
  </si>
  <si>
    <t>c.    are produced according to sound methods, and</t>
  </si>
  <si>
    <t>d.    are managed impartially and objectively in the public interest</t>
  </si>
  <si>
    <t>11. The vast majority of cruise ships visit Northern Ireland on a single day basis, docking in the morning and then leaving in the evening. Thus under UN definitions cruise ship visits are considered day-trips and excluded from the overnight trips figures outlined in section 1. To address this statistics from Visit Belfast, Cruise North West and Newry &amp; Mourne Council relating to Warrenpoint port are included. Cruise ships can also drop anchor and tender passengers ashore at other parts of Northern Ireland (Bangor &amp; Portrush).</t>
  </si>
  <si>
    <r>
      <rPr>
        <sz val="12"/>
        <rFont val="Arial"/>
        <family val="2"/>
      </rPr>
      <t xml:space="preserve">3.    The production of tourism statistics is conducted in line with the </t>
    </r>
    <r>
      <rPr>
        <u/>
        <sz val="12"/>
        <color theme="10"/>
        <rFont val="Arial"/>
        <family val="2"/>
      </rPr>
      <t xml:space="preserve">UK Statistics Authority Code of Practice for Official Statistics. </t>
    </r>
    <r>
      <rPr>
        <sz val="12"/>
        <rFont val="Arial"/>
        <family val="2"/>
      </rPr>
      <t>This means that the statistics</t>
    </r>
  </si>
  <si>
    <r>
      <rPr>
        <sz val="12"/>
        <rFont val="Arial"/>
        <family val="2"/>
      </rPr>
      <t xml:space="preserve">5.    NISRA uses the Survey of Overseas Travellers run by Fáilte Ireland to gain information on the overnight trips to Northern Ireland who exit through Republic of Ireland ports. Information on Northern Ireland overnight trips is also now collected through a separate survey carried out by Central Statistics Office Ireland. NISRA researched the two sources and presented and agreed the findings at the all Ireland tourism statistics meeting with all relevant providers and users of the data. The findings can be accessed at </t>
    </r>
    <r>
      <rPr>
        <u/>
        <sz val="12"/>
        <color theme="10"/>
        <rFont val="Arial"/>
        <family val="2"/>
      </rPr>
      <t>link.</t>
    </r>
  </si>
  <si>
    <t>13. Follow NISRA on Twitter and Facebook.</t>
  </si>
  <si>
    <t>The impact of this revision on the estimates for overall trips, nights and spend to NI was less than 1%. When looking at external overnight trips to NI, the biggest differences were in estimates of expenditure in 2013 and 2014 (1.3%). As per the Tourism Statistics Branch Revisions policy, TSB have published more information on the minor impact to tourism statistics at the link below (impact of HTS methodological change August 2016). The change in methodology has been discussed at all-island Tourism Statistics groups and NISRA have followed up with key users following this to discuss implications, however the impact is small.</t>
  </si>
  <si>
    <t>Tourism Statistics Branch revisions policy</t>
  </si>
  <si>
    <t>Impact of HTS methodological change August 2016</t>
  </si>
  <si>
    <t>January - December 2016</t>
  </si>
  <si>
    <t>Jim McColgan</t>
  </si>
  <si>
    <t>Colby House</t>
  </si>
  <si>
    <t>Stranmillis Court</t>
  </si>
  <si>
    <t>BT9 5RR</t>
  </si>
  <si>
    <t>Yes</t>
  </si>
  <si>
    <t>% Change  (2015-2016)</t>
  </si>
  <si>
    <r>
      <t>Table 1.1 Estimated</t>
    </r>
    <r>
      <rPr>
        <b/>
        <vertAlign val="superscript"/>
        <sz val="12"/>
        <color theme="1"/>
        <rFont val="Arial"/>
        <family val="2"/>
      </rPr>
      <t>(1,2)</t>
    </r>
    <r>
      <rPr>
        <b/>
        <sz val="12"/>
        <color theme="1"/>
        <rFont val="Arial"/>
        <family val="2"/>
      </rPr>
      <t xml:space="preserve"> number of overnight trips, nights and expenditure in NI (all visitors), 2011-2016</t>
    </r>
  </si>
  <si>
    <t>Data correct as at 25/05/2017</t>
  </si>
  <si>
    <r>
      <t>Table 1.2 Estimated</t>
    </r>
    <r>
      <rPr>
        <b/>
        <vertAlign val="superscript"/>
        <sz val="12"/>
        <color theme="1"/>
        <rFont val="Arial"/>
        <family val="2"/>
      </rPr>
      <t>(1,2)</t>
    </r>
    <r>
      <rPr>
        <b/>
        <sz val="12"/>
        <color theme="1"/>
        <rFont val="Arial"/>
        <family val="2"/>
      </rPr>
      <t xml:space="preserve"> number of overnight trips in NI (all visitors) by reason for visit, 2011-2016</t>
    </r>
  </si>
  <si>
    <r>
      <t>Table 1.3 Estimated</t>
    </r>
    <r>
      <rPr>
        <b/>
        <vertAlign val="superscript"/>
        <sz val="12"/>
        <color theme="1"/>
        <rFont val="Arial"/>
        <family val="2"/>
      </rPr>
      <t>(1)</t>
    </r>
    <r>
      <rPr>
        <b/>
        <sz val="12"/>
        <color theme="1"/>
        <rFont val="Arial"/>
        <family val="2"/>
      </rPr>
      <t xml:space="preserve"> number of overnight trips in NI by market, 2011-2016</t>
    </r>
  </si>
  <si>
    <r>
      <t>Table 1.4 Estimated</t>
    </r>
    <r>
      <rPr>
        <b/>
        <vertAlign val="superscript"/>
        <sz val="12"/>
        <color theme="1"/>
        <rFont val="Arial"/>
        <family val="2"/>
      </rPr>
      <t>(1,2)</t>
    </r>
    <r>
      <rPr>
        <b/>
        <sz val="12"/>
        <color theme="1"/>
        <rFont val="Arial"/>
        <family val="2"/>
      </rPr>
      <t xml:space="preserve"> number of overnight trips, nights and expenditure in NI (</t>
    </r>
    <r>
      <rPr>
        <b/>
        <sz val="12"/>
        <color rgb="FFFF0000"/>
        <rFont val="Arial"/>
        <family val="2"/>
      </rPr>
      <t>excluding NI residents</t>
    </r>
    <r>
      <rPr>
        <b/>
        <sz val="12"/>
        <color theme="1"/>
        <rFont val="Arial"/>
        <family val="2"/>
      </rPr>
      <t>), 2011 - 2016</t>
    </r>
  </si>
  <si>
    <t>(6)Breakdowns may not add to totals due to rounding</t>
  </si>
  <si>
    <r>
      <t>Table 1.5 Estimated</t>
    </r>
    <r>
      <rPr>
        <b/>
        <vertAlign val="superscript"/>
        <sz val="12"/>
        <color theme="1"/>
        <rFont val="Arial"/>
        <family val="2"/>
      </rPr>
      <t>(1)</t>
    </r>
    <r>
      <rPr>
        <b/>
        <sz val="12"/>
        <color theme="1"/>
        <rFont val="Arial"/>
        <family val="2"/>
      </rPr>
      <t xml:space="preserve"> number of overnight trips to NI by reason for visit, 2011-2016</t>
    </r>
  </si>
  <si>
    <r>
      <t>Table 1.6 Estimated</t>
    </r>
    <r>
      <rPr>
        <b/>
        <vertAlign val="superscript"/>
        <sz val="12"/>
        <color theme="1"/>
        <rFont val="Arial"/>
        <family val="2"/>
      </rPr>
      <t>(1)</t>
    </r>
    <r>
      <rPr>
        <b/>
        <sz val="12"/>
        <color theme="1"/>
        <rFont val="Arial"/>
        <family val="2"/>
      </rPr>
      <t xml:space="preserve"> nights spent in NI (all visitors), 2011-2016</t>
    </r>
  </si>
  <si>
    <r>
      <t>Table 1.7 Estimated</t>
    </r>
    <r>
      <rPr>
        <b/>
        <vertAlign val="superscript"/>
        <sz val="12"/>
        <color theme="1"/>
        <rFont val="Arial"/>
        <family val="2"/>
      </rPr>
      <t>(1)</t>
    </r>
    <r>
      <rPr>
        <b/>
        <sz val="12"/>
        <color theme="1"/>
        <rFont val="Arial"/>
        <family val="2"/>
      </rPr>
      <t xml:space="preserve"> expenditure (£) spent in NI (all visitors) 2011-2016</t>
    </r>
  </si>
  <si>
    <r>
      <t>Difference 2015/2016</t>
    </r>
    <r>
      <rPr>
        <b/>
        <i/>
        <vertAlign val="superscript"/>
        <sz val="12"/>
        <rFont val="Arial"/>
        <family val="2"/>
      </rPr>
      <t>(2)</t>
    </r>
  </si>
  <si>
    <t>Room occupancy change 15/16</t>
  </si>
  <si>
    <t>Bed occupancy change 15/16</t>
  </si>
  <si>
    <t>Guesthouse, Guest Accom and B&amp;Bs*</t>
  </si>
  <si>
    <t>Guesthouses*</t>
  </si>
  <si>
    <t>B&amp;Bs*</t>
  </si>
  <si>
    <t>Guest Accommodation *</t>
  </si>
  <si>
    <t>*Please note Guesthouse, Bed &amp; Breakfast and Guest Accommodation statistics are 'official statistics' only and do not have National Statistics accreditation. Response rates to these occupancy surveys are low and varied.</t>
  </si>
  <si>
    <r>
      <rPr>
        <sz val="11"/>
        <color theme="1"/>
        <rFont val="Calibri"/>
        <family val="2"/>
      </rPr>
      <t xml:space="preserve">Further information on Official Statistics can be found on the </t>
    </r>
    <r>
      <rPr>
        <u/>
        <sz val="11"/>
        <color theme="10"/>
        <rFont val="Calibri"/>
        <family val="2"/>
      </rPr>
      <t>NISRA website.</t>
    </r>
  </si>
  <si>
    <t xml:space="preserve">Table 1.10 Northern Ireland Hotel, Guesthouse, Bed &amp; Breakfast and Guest Accommodation rooms and beds sold 2011-2016 </t>
  </si>
  <si>
    <t>Rooms sold change 15/16</t>
  </si>
  <si>
    <t>Beds sold change 15/16</t>
  </si>
  <si>
    <t>Total (210 Responding attractions)</t>
  </si>
  <si>
    <t>Table 1.1: Number of Visits by Attraction Category 2016</t>
  </si>
  <si>
    <r>
      <t xml:space="preserve">Table 1.12: Top Ten Participating Visitor Attractions 2016 (excluding country parks/parks/forests/gardens) </t>
    </r>
    <r>
      <rPr>
        <b/>
        <u/>
        <vertAlign val="superscript"/>
        <sz val="10"/>
        <color theme="1"/>
        <rFont val="Arial"/>
        <family val="2"/>
      </rPr>
      <t>2</t>
    </r>
  </si>
  <si>
    <t>Pickie Fun Park</t>
  </si>
  <si>
    <r>
      <t>Change 2015 - 2016 (%)</t>
    </r>
    <r>
      <rPr>
        <b/>
        <vertAlign val="superscript"/>
        <sz val="12"/>
        <color theme="1"/>
        <rFont val="Calibri"/>
        <family val="2"/>
        <scheme val="minor"/>
      </rPr>
      <t>1</t>
    </r>
  </si>
  <si>
    <r>
      <rPr>
        <sz val="11"/>
        <color theme="1"/>
        <rFont val="Calibri"/>
        <family val="2"/>
      </rPr>
      <t>Further information on the Visitor Attraction Survey can be found at this</t>
    </r>
    <r>
      <rPr>
        <u/>
        <sz val="11"/>
        <color theme="10"/>
        <rFont val="Calibri"/>
        <family val="2"/>
      </rPr>
      <t xml:space="preserve"> link.</t>
    </r>
  </si>
  <si>
    <r>
      <rPr>
        <i/>
        <sz val="10"/>
        <color theme="1"/>
        <rFont val="Arial"/>
        <family val="2"/>
      </rPr>
      <t>Further information on the Visitor Attraction Survey can be found at this</t>
    </r>
    <r>
      <rPr>
        <i/>
        <u/>
        <sz val="10"/>
        <color theme="10"/>
        <rFont val="Arial"/>
        <family val="2"/>
      </rPr>
      <t xml:space="preserve"> link.</t>
    </r>
  </si>
  <si>
    <t>Table 1.13: Number of cruise ships and maximum passenger and crew numbers to Northern Ireland by port 2012-2016</t>
  </si>
  <si>
    <r>
      <t>Table 2.1 Estimated</t>
    </r>
    <r>
      <rPr>
        <b/>
        <vertAlign val="superscript"/>
        <sz val="12"/>
        <color theme="1"/>
        <rFont val="Arial"/>
        <family val="2"/>
      </rPr>
      <t>(1,2)</t>
    </r>
    <r>
      <rPr>
        <b/>
        <sz val="12"/>
        <color theme="1"/>
        <rFont val="Arial"/>
        <family val="2"/>
      </rPr>
      <t xml:space="preserve"> number of overnight trips, nights and expenditure in NI </t>
    </r>
    <r>
      <rPr>
        <b/>
        <sz val="12"/>
        <rFont val="Arial"/>
        <family val="2"/>
      </rPr>
      <t>(all visitors</t>
    </r>
    <r>
      <rPr>
        <b/>
        <sz val="12"/>
        <color theme="1"/>
        <rFont val="Arial"/>
        <family val="2"/>
      </rPr>
      <t>) by quarter, 2011-2016</t>
    </r>
  </si>
  <si>
    <t>Figure 1: Breakdown by place of origin 2016</t>
  </si>
  <si>
    <t>Figure 2: Change in number of overnight visitors 2015-2016</t>
  </si>
  <si>
    <t>Outside GB and Ireland (+120k)</t>
  </si>
  <si>
    <t>Great Britain (+94k)</t>
  </si>
  <si>
    <t>Republic of Ireland (+74k)</t>
  </si>
  <si>
    <t>Northern Ireland (-103k)</t>
  </si>
  <si>
    <t>Figure 3: Annual external overnight trips to Northern Ireland (1959-2016)</t>
  </si>
  <si>
    <t>Figure 4: Reason for overnight trips in Northern Ireland 2016</t>
  </si>
  <si>
    <t>Source: Northern Ireland Hotel Occupancy Survey</t>
  </si>
  <si>
    <t>Figure 5: Estimated rolling twelve month hotel room nights sold (December 2011 - December 2016)</t>
  </si>
  <si>
    <t xml:space="preserve">Chart 6: Top 10 Responding Visitor Attractions (excluding Country Parks/Parks/Forests &amp; Gardens) 2016 (Thousands) </t>
  </si>
  <si>
    <t>Figure 7: Employee jobs in tourism related industries 2015</t>
  </si>
  <si>
    <r>
      <t xml:space="preserve">Figure 8: Proportion of </t>
    </r>
    <r>
      <rPr>
        <b/>
        <u/>
        <sz val="12"/>
        <color theme="1"/>
        <rFont val="Arial"/>
        <family val="2"/>
      </rPr>
      <t>external</t>
    </r>
    <r>
      <rPr>
        <b/>
        <sz val="12"/>
        <color theme="1"/>
        <rFont val="Arial"/>
        <family val="2"/>
      </rPr>
      <t xml:space="preserve"> overnight trips by reason in UK, Republic of Ireland and Northern Ireland, 2016</t>
    </r>
  </si>
  <si>
    <t>Estimated number of overnight trips, nights and expenditure in NI (all visitors) 2011-2016</t>
  </si>
  <si>
    <t>Estimated number of overnight trips in NI (all visitors) by reason for visit 2011-2016</t>
  </si>
  <si>
    <t>Estimated number of overnight trips in NI by market 2011-2016</t>
  </si>
  <si>
    <t>Estimated number of overnight trips, nights and expenditure in NI (excluding NI residents) 2011-2016</t>
  </si>
  <si>
    <t>Estimated number of overnight trips to NI (excluding NI residents) by reason for visit 2011-2016</t>
  </si>
  <si>
    <t>Estimated nights spent in NI (all visitors) for 2011-2016</t>
  </si>
  <si>
    <t>Estimated expenditure (£) spent in NI (all visitors) 2011-2016</t>
  </si>
  <si>
    <t>Overnight trips taken by NI residents - All Destinations, 2011-2016</t>
  </si>
  <si>
    <t>Northern Ireland Hotel, Guesthouse, Bed &amp; Breakfast and Guest Accommodation rooms and beds sold 2011-2016</t>
  </si>
  <si>
    <t>Number of Visits by Attraction Category 2016</t>
  </si>
  <si>
    <r>
      <t xml:space="preserve">Top Ten Participating Visitor Attractions 2016 (excluding country parks/parks/forests/gardens) </t>
    </r>
    <r>
      <rPr>
        <b/>
        <u/>
        <vertAlign val="superscript"/>
        <sz val="10"/>
        <color theme="1"/>
        <rFont val="Arial"/>
        <family val="2"/>
      </rPr>
      <t>2</t>
    </r>
  </si>
  <si>
    <t>Number of cruise ships and maximum passenger and crew numbers to Northern Ireland by port 2012-2016</t>
  </si>
  <si>
    <t>Estimated number of overnight trips, nights and expenditure in NI (all visitors) by quarter, 2011-2016</t>
  </si>
  <si>
    <t>Breakdown by place of origin 2016</t>
  </si>
  <si>
    <t>Change in number of overnight visitors 2015-2016</t>
  </si>
  <si>
    <t>Annual external overnight trips to Northern Ireland (1959-2016)</t>
  </si>
  <si>
    <t>Reason for overnight trips in Northern Ireland 2016</t>
  </si>
  <si>
    <t>Estimated rolling twelve month hotel room nights sold (December 2011 - December 2016)</t>
  </si>
  <si>
    <t xml:space="preserve">Top 10 Responding Visitor Attractions (excluding Country Parks/Parks/Forests &amp; Gardens) 2016 (Thousands) </t>
  </si>
  <si>
    <t>Employee jobs in tourism related industries 2015</t>
  </si>
  <si>
    <r>
      <t xml:space="preserve">Proportion of </t>
    </r>
    <r>
      <rPr>
        <u/>
        <sz val="12"/>
        <color theme="1"/>
        <rFont val="Arial"/>
        <family val="2"/>
      </rPr>
      <t>external</t>
    </r>
    <r>
      <rPr>
        <sz val="12"/>
        <color theme="1"/>
        <rFont val="Arial"/>
        <family val="2"/>
      </rPr>
      <t xml:space="preserve"> overnight trips by reason in UK, Republic of Ireland and Northern Ireland, 2016</t>
    </r>
  </si>
  <si>
    <t>Table 1.8: Overnight trips taken by NI residents - All Destinations, 2011-2016</t>
  </si>
  <si>
    <t>028 9052 9585</t>
  </si>
  <si>
    <t>tourismstatatistics@nisra.gov.uk</t>
  </si>
  <si>
    <t>Note: There have been minor changes to the methodology and sources used to measure external overnight trips to Northern Ireland, but the graph still paints a representative picture of the trend over time. Figures for residents of the Republic of Ireland have been included from 2000 onwards (RoI make up approximately 13% of the total in 2000 and 18% in 2016). The feint grey line shows the trend had the figures for residents of the Republic of Ireland not been included; users can see that when the overnight trips from the Rerpublic of Ireland are removed the volume of estimated external overnight trips to NI drops; however, the general upward trend remains the same. This is the longest timescale available as data for NI tourism begins in 1959.</t>
  </si>
  <si>
    <t>*Please note Visitor Attraction Survey statistics are 'official statistics' only and do not have National Statistics accreditation. Response rates to these occupancy surveys are low and varied.</t>
  </si>
  <si>
    <t>4.   Tourism Statistics have recently undergone an assessment by the UK Statistics Authority. In May 2017 the Office for Statistics Regulation completed their review and confirmed the designation of new National Statistics on:</t>
  </si>
  <si>
    <t>Northern Ireland Annual Tourism Statistics</t>
  </si>
  <si>
    <t>Northern Ireland Quarterly Tourism Statistics</t>
  </si>
  <si>
    <t>External Overnight Trips to Northern Ireland</t>
  </si>
  <si>
    <t>Northern Ireland Domestic Tourism</t>
  </si>
  <si>
    <t>Northern Ireland Hotel Occupancy</t>
  </si>
  <si>
    <t>Northern Ireland Local Government District Tourism Statistics</t>
  </si>
  <si>
    <t>National Statistics status means that official statistics meet the highest standards of trustworthiness, quality and value.</t>
  </si>
  <si>
    <r>
      <rPr>
        <sz val="12"/>
        <rFont val="Arial"/>
        <family val="2"/>
      </rPr>
      <t>9.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stands at +/-7% for the year (associated expenditure at +/-11%). Note: based on the survey design confidence intervals for domestic tourism trips stands at +/-10% and external trips at +/-4%. Information on confidence intervals in Northern Ireland tourism statistics can be accesses ar this</t>
    </r>
    <r>
      <rPr>
        <u/>
        <sz val="12"/>
        <color rgb="FF00B0F0"/>
        <rFont val="Arial"/>
        <family val="2"/>
      </rPr>
      <t xml:space="preserve"> link. </t>
    </r>
  </si>
  <si>
    <r>
      <rPr>
        <sz val="12"/>
        <rFont val="Arial"/>
        <family val="2"/>
      </rPr>
      <t xml:space="preserve">1.    This report presents a summary of tourism statistics for Northern Ireland. More detailed data are available on our website at this </t>
    </r>
    <r>
      <rPr>
        <u/>
        <sz val="12"/>
        <color rgb="FF00B0F0"/>
        <rFont val="Arial"/>
        <family val="2"/>
      </rPr>
      <t>link</t>
    </r>
    <r>
      <rPr>
        <sz val="12"/>
        <rFont val="Arial"/>
        <family val="2"/>
      </rPr>
      <t xml:space="preserve">. The next tourism statistics release will be in July for the year ending March 2017; users should not that it is recommended estimated tourism statistics should be looked at over a twelve month period to give a more robust picture of tourism in NI over a period including all four quarters of the year to the latest statistics available. These results will be made available online in a tabular format only.  </t>
    </r>
  </si>
  <si>
    <r>
      <rPr>
        <sz val="12"/>
        <rFont val="Arial"/>
        <family val="2"/>
      </rPr>
      <t xml:space="preserve">2.    Tourism data is derived from a variety of sources, more information on these sources can also be found at this link. Tourism estimates are designed to provide timely data on tourism activity in Northern Ireland. The estimates may be subject to revision due to improvements to the survey / analysis methodology or the inclusion of data returned after the publication date. The figures in this document are the most up-to-date available at the time of publication. Northern Ireland Tourism Statistics have undergone a series of organisational changes and revisions to methodology. Information of the sources, the data quality of each source and any revisions or changes in methodology can be accessed at this </t>
    </r>
    <r>
      <rPr>
        <u/>
        <sz val="12"/>
        <color theme="10"/>
        <rFont val="Arial"/>
        <family val="2"/>
      </rPr>
      <t>link.</t>
    </r>
  </si>
  <si>
    <r>
      <rPr>
        <sz val="12"/>
        <rFont val="Arial"/>
        <family val="2"/>
      </rPr>
      <t xml:space="preserve">6.    Due to the nature of household surveys in Northern Ireland, users should be aware that statistics on overnight trips in Northern Ireland residents aged under 16 are excluded. NISRA is in the process of changing the methodology of data collection to capture this information from April 2015. NISRA has also increased the sample size of the underlying survey used to measure domestic tourism from April 2017. Over the next year (2017/18), NISRA will explore the impact of both changes with a view to improving the overall estimates of domestic tourism and will update users on progress. Users can see the Tourism Statistics Plan at this </t>
    </r>
    <r>
      <rPr>
        <u/>
        <sz val="12"/>
        <color theme="10"/>
        <rFont val="Arial"/>
        <family val="2"/>
      </rPr>
      <t>link.</t>
    </r>
  </si>
  <si>
    <r>
      <rPr>
        <sz val="12"/>
        <rFont val="Arial"/>
        <family val="2"/>
      </rPr>
      <t xml:space="preserve">7.    While the statistics are produced in as timely a way as possible, it is realised that early indicators would be useful. Early tourism indicators are published at this </t>
    </r>
    <r>
      <rPr>
        <u/>
        <sz val="12"/>
        <color theme="10"/>
        <rFont val="Arial"/>
        <family val="2"/>
      </rPr>
      <t>link</t>
    </r>
    <r>
      <rPr>
        <sz val="12"/>
        <rFont val="Arial"/>
        <family val="2"/>
      </rPr>
      <t xml:space="preserve"> and are updated monthly.</t>
    </r>
  </si>
  <si>
    <r>
      <rPr>
        <sz val="12"/>
        <rFont val="Arial"/>
        <family val="2"/>
      </rPr>
      <t xml:space="preserve">8.    Tourism statistics systems are designed to collect information for Northern Ireland as a whole. However, respondents do indicate where they stay during these overnight trips allowing for some analysis at Local Government District level. The most recent 2015 results published at this level can be found at this </t>
    </r>
    <r>
      <rPr>
        <u/>
        <sz val="12"/>
        <color theme="10"/>
        <rFont val="Arial"/>
        <family val="2"/>
      </rPr>
      <t>link</t>
    </r>
    <r>
      <rPr>
        <sz val="12"/>
        <rFont val="Arial"/>
        <family val="2"/>
      </rPr>
      <t xml:space="preserve">. The 2016 Local Government District Tourism Statistics will be published in July 2017. </t>
    </r>
  </si>
  <si>
    <r>
      <rPr>
        <sz val="12"/>
        <rFont val="Arial"/>
        <family val="2"/>
      </rPr>
      <t xml:space="preserve">10. This report includes estimates from Census of Employment on the number of jobs in ‘tourism characteristic industries’. The latest tourism characteristic industries breakdown available is for 2015 as the Census of Employment is carried out every two years. More information on the Census of Employment, the timing of the release of 2017 data and the associated methodology can be accessed at this </t>
    </r>
    <r>
      <rPr>
        <u/>
        <sz val="12"/>
        <color theme="10"/>
        <rFont val="Arial"/>
        <family val="2"/>
      </rPr>
      <t>link.</t>
    </r>
  </si>
  <si>
    <r>
      <t xml:space="preserve">13. These tables were revised on 18th August 2016 due to a revised weighting mechanism for the Household Travel Survey, conducted by Central Statistics Office regarding overnight visitors Northern Ireland from the Republic of Ireland. More information can be found at this </t>
    </r>
    <r>
      <rPr>
        <u/>
        <sz val="12"/>
        <color rgb="FF0070C0"/>
        <rFont val="Arial"/>
        <family val="2"/>
      </rPr>
      <t>link</t>
    </r>
    <r>
      <rPr>
        <sz val="12"/>
        <rFont val="Arial"/>
        <family val="2"/>
      </rPr>
      <t xml:space="preserve">. </t>
    </r>
  </si>
  <si>
    <t>12. NISRA has also started to use the Continuous Household Survey to measure the number of trips Northern Ireland residents take outside Northern Ireland. These statistics are not presented in detail in this report but they do give some context. As noted in Table 1 the number of domestic overnight trips (that is Northern Ireland residents spending a night away from their home within NI) is estimated to have fallen 4% over the period 2014-2015. However, there was an equivalent increase of 3% in the number of overnight trips taken by Northern Ireland residents overseas.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</si>
</sst>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_-* #,##0_-;\-* #,##0_-;_-* &quot;-&quot;??_-;_-@_-"/>
    <numFmt numFmtId="165" formatCode="0\ %&quot;points&quot;"/>
    <numFmt numFmtId="166" formatCode="#,##0.0_ ;\-#,##0.0\ "/>
    <numFmt numFmtId="167" formatCode="\+0;\-0;0\ "/>
    <numFmt numFmtId="168" formatCode="_-* #,##0.0_-;\-* #,##0.0_-;_-* &quot;-&quot;?_-;_-@_-"/>
    <numFmt numFmtId="169" formatCode="#,##0_ ;\-#,##0\ "/>
  </numFmts>
  <fonts count="5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sz val="12"/>
      <color theme="1"/>
      <name val="Arial"/>
      <family val="2"/>
    </font>
    <font>
      <u/>
      <sz val="14"/>
      <name val="Arial"/>
      <family val="2"/>
    </font>
    <font>
      <b/>
      <sz val="12"/>
      <color theme="1"/>
      <name val="Arial"/>
      <family val="2"/>
    </font>
    <font>
      <b/>
      <u/>
      <sz val="14"/>
      <name val="Arial"/>
      <family val="2"/>
    </font>
    <font>
      <u/>
      <sz val="10"/>
      <color indexed="12"/>
      <name val="Arial"/>
      <family val="2"/>
    </font>
    <font>
      <u/>
      <sz val="12"/>
      <color theme="10"/>
      <name val="Arial"/>
      <family val="2"/>
    </font>
    <font>
      <b/>
      <sz val="12"/>
      <name val="Arial"/>
      <family val="2"/>
    </font>
    <font>
      <b/>
      <vertAlign val="superscript"/>
      <sz val="12"/>
      <color theme="1"/>
      <name val="Arial"/>
      <family val="2"/>
    </font>
    <font>
      <i/>
      <sz val="10"/>
      <color theme="1"/>
      <name val="Arial"/>
      <family val="2"/>
    </font>
    <font>
      <sz val="10"/>
      <color theme="1"/>
      <name val="Arial"/>
      <family val="2"/>
    </font>
    <font>
      <i/>
      <sz val="12"/>
      <color theme="1"/>
      <name val="Arial"/>
      <family val="2"/>
    </font>
    <font>
      <b/>
      <i/>
      <sz val="12"/>
      <color theme="1"/>
      <name val="Arial"/>
      <family val="2"/>
    </font>
    <font>
      <b/>
      <sz val="12"/>
      <color rgb="FFFF0000"/>
      <name val="Arial"/>
      <family val="2"/>
    </font>
    <font>
      <b/>
      <i/>
      <vertAlign val="superscript"/>
      <sz val="12"/>
      <color theme="1"/>
      <name val="Arial"/>
      <family val="2"/>
    </font>
    <font>
      <b/>
      <u/>
      <sz val="12"/>
      <color theme="1"/>
      <name val="Arial"/>
      <family val="2"/>
    </font>
    <font>
      <sz val="12"/>
      <name val="Arial"/>
      <family val="2"/>
    </font>
    <font>
      <b/>
      <sz val="11"/>
      <color theme="1"/>
      <name val="Calibri"/>
      <family val="2"/>
      <scheme val="minor"/>
    </font>
    <font>
      <sz val="8"/>
      <color theme="1"/>
      <name val="Arial"/>
      <family val="2"/>
    </font>
    <font>
      <b/>
      <u/>
      <vertAlign val="superscript"/>
      <sz val="10"/>
      <color theme="1"/>
      <name val="Arial"/>
      <family val="2"/>
    </font>
    <font>
      <sz val="10"/>
      <name val="Arial"/>
      <family val="2"/>
    </font>
    <font>
      <b/>
      <sz val="10"/>
      <name val="Arial"/>
      <family val="2"/>
    </font>
    <font>
      <sz val="11"/>
      <color indexed="8"/>
      <name val="Calibri"/>
      <family val="2"/>
    </font>
    <font>
      <i/>
      <sz val="10"/>
      <color rgb="FF000000"/>
      <name val="Arial"/>
      <family val="2"/>
    </font>
    <font>
      <b/>
      <i/>
      <sz val="10"/>
      <color theme="1"/>
      <name val="Arial"/>
      <family val="2"/>
    </font>
    <font>
      <i/>
      <sz val="10"/>
      <name val="Arial"/>
      <family val="2"/>
    </font>
    <font>
      <b/>
      <vertAlign val="superscript"/>
      <sz val="12"/>
      <name val="Arial"/>
      <family val="2"/>
    </font>
    <font>
      <sz val="12"/>
      <color theme="1"/>
      <name val="Calibri"/>
      <family val="2"/>
      <scheme val="minor"/>
    </font>
    <font>
      <b/>
      <i/>
      <sz val="12"/>
      <name val="Arial"/>
      <family val="2"/>
    </font>
    <font>
      <b/>
      <i/>
      <vertAlign val="superscript"/>
      <sz val="12"/>
      <name val="Arial"/>
      <family val="2"/>
    </font>
    <font>
      <i/>
      <sz val="12"/>
      <color theme="1"/>
      <name val="Calibri"/>
      <family val="2"/>
      <scheme val="minor"/>
    </font>
    <font>
      <i/>
      <sz val="12"/>
      <name val="Arial"/>
      <family val="2"/>
    </font>
    <font>
      <i/>
      <sz val="8"/>
      <color theme="1"/>
      <name val="Arial"/>
      <family val="2"/>
    </font>
    <font>
      <i/>
      <sz val="11"/>
      <color theme="1"/>
      <name val="Calibri"/>
      <family val="2"/>
      <scheme val="minor"/>
    </font>
    <font>
      <b/>
      <u/>
      <sz val="10"/>
      <color theme="1"/>
      <name val="Arial"/>
      <family val="2"/>
    </font>
    <font>
      <i/>
      <sz val="8"/>
      <name val="Arial"/>
      <family val="2"/>
    </font>
    <font>
      <u/>
      <sz val="12"/>
      <color theme="1"/>
      <name val="Arial"/>
      <family val="2"/>
    </font>
    <font>
      <u/>
      <sz val="12"/>
      <color rgb="FF0070C0"/>
      <name val="Arial"/>
      <family val="2"/>
    </font>
    <font>
      <sz val="11"/>
      <color theme="1"/>
      <name val="Calibri"/>
      <family val="2"/>
    </font>
    <font>
      <b/>
      <sz val="12"/>
      <color theme="1"/>
      <name val="Calibri"/>
      <family val="2"/>
      <scheme val="minor"/>
    </font>
    <font>
      <b/>
      <vertAlign val="superscript"/>
      <sz val="12"/>
      <color theme="1"/>
      <name val="Calibri"/>
      <family val="2"/>
      <scheme val="minor"/>
    </font>
    <font>
      <i/>
      <u/>
      <sz val="10"/>
      <color theme="10"/>
      <name val="Arial"/>
      <family val="2"/>
    </font>
    <font>
      <u/>
      <sz val="12"/>
      <color rgb="FF00B0F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s>
  <borders count="38">
    <border>
      <left/>
      <right/>
      <top/>
      <bottom/>
      <diagonal/>
    </border>
    <border>
      <left/>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thick">
        <color indexed="64"/>
      </bottom>
      <diagonal/>
    </border>
    <border>
      <left/>
      <right style="mediumDashed">
        <color indexed="64"/>
      </right>
      <top/>
      <bottom/>
      <diagonal/>
    </border>
    <border>
      <left/>
      <right style="mediumDashed">
        <color indexed="64"/>
      </right>
      <top/>
      <bottom style="thick">
        <color indexed="64"/>
      </bottom>
      <diagonal/>
    </border>
    <border>
      <left style="thin">
        <color auto="1"/>
      </left>
      <right/>
      <top/>
      <bottom/>
      <diagonal/>
    </border>
    <border>
      <left/>
      <right style="thin">
        <color auto="1"/>
      </right>
      <top/>
      <bottom/>
      <diagonal/>
    </border>
    <border>
      <left/>
      <right/>
      <top style="thick">
        <color indexed="64"/>
      </top>
      <bottom/>
      <diagonal/>
    </border>
    <border>
      <left style="mediumDashed">
        <color indexed="64"/>
      </left>
      <right/>
      <top style="thick">
        <color indexed="64"/>
      </top>
      <bottom/>
      <diagonal/>
    </border>
    <border>
      <left/>
      <right style="mediumDashed">
        <color indexed="64"/>
      </right>
      <top style="thick">
        <color indexed="64"/>
      </top>
      <bottom/>
      <diagonal/>
    </border>
    <border>
      <left style="mediumDashed">
        <color indexed="64"/>
      </left>
      <right/>
      <top/>
      <bottom style="thick">
        <color indexed="64"/>
      </bottom>
      <diagonal/>
    </border>
    <border>
      <left style="mediumDashed">
        <color indexed="64"/>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bottom style="thin">
        <color indexed="64"/>
      </bottom>
      <diagonal/>
    </border>
    <border>
      <left/>
      <right style="mediumDashed">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bottom/>
      <diagonal/>
    </border>
    <border>
      <left/>
      <right style="thick">
        <color indexed="64"/>
      </right>
      <top/>
      <bottom style="thick">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8">
    <xf numFmtId="0" fontId="0"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10"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5" fillId="0" borderId="0"/>
    <xf numFmtId="0" fontId="5" fillId="0" borderId="0"/>
    <xf numFmtId="0" fontId="30" fillId="0" borderId="0"/>
    <xf numFmtId="9" fontId="5" fillId="0" borderId="0" applyFont="0" applyFill="0" applyBorder="0" applyAlignment="0" applyProtection="0"/>
    <xf numFmtId="9" fontId="5" fillId="0" borderId="0" applyFont="0" applyFill="0" applyBorder="0" applyAlignment="0" applyProtection="0"/>
    <xf numFmtId="9" fontId="32" fillId="0" borderId="0" applyFont="0" applyFill="0" applyBorder="0" applyAlignment="0" applyProtection="0"/>
    <xf numFmtId="0" fontId="3" fillId="0" borderId="0"/>
    <xf numFmtId="43" fontId="3" fillId="0" borderId="0" applyFont="0" applyFill="0" applyBorder="0" applyAlignment="0" applyProtection="0"/>
    <xf numFmtId="9" fontId="5" fillId="0" borderId="0" applyFont="0" applyFill="0" applyBorder="0" applyAlignment="0" applyProtection="0"/>
    <xf numFmtId="0" fontId="5" fillId="0" borderId="0"/>
    <xf numFmtId="0" fontId="1" fillId="0" borderId="0"/>
    <xf numFmtId="43" fontId="1" fillId="0" borderId="0" applyFont="0" applyFill="0" applyBorder="0" applyAlignment="0" applyProtection="0"/>
  </cellStyleXfs>
  <cellXfs count="463">
    <xf numFmtId="0" fontId="0" fillId="0" borderId="0" xfId="0"/>
    <xf numFmtId="0" fontId="6" fillId="0" borderId="0" xfId="3" applyFont="1" applyBorder="1" applyAlignment="1">
      <alignment wrapText="1"/>
    </xf>
    <xf numFmtId="0" fontId="7" fillId="0" borderId="0" xfId="3" applyFont="1" applyBorder="1" applyAlignment="1">
      <alignment wrapText="1"/>
    </xf>
    <xf numFmtId="0" fontId="6" fillId="0" borderId="0" xfId="3" applyFont="1" applyBorder="1" applyAlignment="1">
      <alignment vertical="top" wrapText="1"/>
    </xf>
    <xf numFmtId="0" fontId="8" fillId="0" borderId="0" xfId="3" applyFont="1"/>
    <xf numFmtId="0" fontId="7" fillId="0" borderId="0" xfId="3" applyFont="1" applyBorder="1" applyAlignment="1">
      <alignment horizontal="left" vertical="top" wrapText="1"/>
    </xf>
    <xf numFmtId="0" fontId="9" fillId="0" borderId="0" xfId="3" applyFont="1" applyBorder="1" applyAlignment="1">
      <alignment wrapText="1"/>
    </xf>
    <xf numFmtId="0" fontId="9" fillId="0" borderId="0" xfId="3" applyFont="1" applyBorder="1" applyAlignment="1">
      <alignment vertical="top" wrapText="1"/>
    </xf>
    <xf numFmtId="0" fontId="7" fillId="0" borderId="0" xfId="3" applyFont="1" applyBorder="1" applyAlignment="1">
      <alignment vertical="top" wrapText="1"/>
    </xf>
    <xf numFmtId="0" fontId="8" fillId="0" borderId="0" xfId="3" applyFont="1" applyBorder="1" applyAlignment="1">
      <alignment vertical="top" wrapText="1"/>
    </xf>
    <xf numFmtId="0" fontId="11" fillId="0" borderId="0" xfId="0" applyFont="1"/>
    <xf numFmtId="0" fontId="6" fillId="0" borderId="0" xfId="3" applyFont="1"/>
    <xf numFmtId="14" fontId="8" fillId="0" borderId="0" xfId="3" applyNumberFormat="1" applyFont="1" applyAlignment="1">
      <alignment horizontal="left"/>
    </xf>
    <xf numFmtId="0" fontId="11" fillId="0" borderId="0" xfId="0" applyFont="1" applyFill="1" applyAlignment="1">
      <alignment vertical="top" wrapText="1"/>
    </xf>
    <xf numFmtId="0" fontId="12" fillId="0" borderId="0" xfId="3" applyFont="1"/>
    <xf numFmtId="0" fontId="6" fillId="0" borderId="0" xfId="3" applyFont="1" applyAlignment="1">
      <alignment horizontal="center"/>
    </xf>
    <xf numFmtId="0" fontId="14" fillId="0" borderId="0" xfId="3" applyFont="1" applyAlignment="1">
      <alignment horizontal="left"/>
    </xf>
    <xf numFmtId="0" fontId="8" fillId="0" borderId="0" xfId="3" applyFont="1" applyAlignment="1">
      <alignment horizontal="left"/>
    </xf>
    <xf numFmtId="0" fontId="8" fillId="0" borderId="0" xfId="3" applyFont="1" applyFill="1"/>
    <xf numFmtId="0" fontId="16" fillId="0" borderId="0" xfId="4" applyFont="1" applyAlignment="1" applyProtection="1"/>
    <xf numFmtId="0" fontId="13" fillId="0" borderId="0" xfId="0" applyFont="1"/>
    <xf numFmtId="0" fontId="17" fillId="0" borderId="0" xfId="4" applyFont="1" applyAlignment="1" applyProtection="1"/>
    <xf numFmtId="0" fontId="11" fillId="0" borderId="1" xfId="0" applyFont="1" applyBorder="1"/>
    <xf numFmtId="0" fontId="13" fillId="0" borderId="1" xfId="0" applyFont="1" applyBorder="1" applyAlignment="1">
      <alignment wrapText="1"/>
    </xf>
    <xf numFmtId="0" fontId="13" fillId="0" borderId="1" xfId="0" applyFont="1" applyBorder="1"/>
    <xf numFmtId="0" fontId="13" fillId="0" borderId="0" xfId="0" applyFont="1" applyBorder="1"/>
    <xf numFmtId="3" fontId="11" fillId="0" borderId="0" xfId="0" applyNumberFormat="1" applyFont="1" applyBorder="1"/>
    <xf numFmtId="3" fontId="11" fillId="0" borderId="0" xfId="0" applyNumberFormat="1" applyFont="1"/>
    <xf numFmtId="0" fontId="11" fillId="0" borderId="0" xfId="0" applyFont="1" applyBorder="1"/>
    <xf numFmtId="9" fontId="11" fillId="0" borderId="0" xfId="2" applyFont="1" applyBorder="1"/>
    <xf numFmtId="0" fontId="13" fillId="0" borderId="2" xfId="0" applyFont="1" applyBorder="1"/>
    <xf numFmtId="3" fontId="11" fillId="0" borderId="2" xfId="0" applyNumberFormat="1" applyFont="1" applyBorder="1"/>
    <xf numFmtId="9" fontId="11" fillId="0" borderId="2" xfId="2" applyFont="1" applyBorder="1"/>
    <xf numFmtId="0" fontId="20" fillId="0" borderId="0" xfId="0" applyFont="1"/>
    <xf numFmtId="0" fontId="21" fillId="0" borderId="0" xfId="0" applyFont="1" applyAlignment="1">
      <alignment vertical="top" wrapText="1"/>
    </xf>
    <xf numFmtId="14" fontId="11" fillId="0" borderId="0" xfId="0" applyNumberFormat="1" applyFont="1"/>
    <xf numFmtId="9" fontId="11" fillId="0" borderId="0" xfId="2" applyFont="1"/>
    <xf numFmtId="0" fontId="22" fillId="0" borderId="2" xfId="0" applyFont="1" applyBorder="1"/>
    <xf numFmtId="0" fontId="19" fillId="0" borderId="0" xfId="0" applyFont="1" applyAlignment="1">
      <alignment vertical="top" wrapText="1"/>
    </xf>
    <xf numFmtId="0" fontId="22" fillId="0" borderId="3" xfId="0" applyFont="1" applyBorder="1"/>
    <xf numFmtId="0" fontId="22" fillId="0" borderId="1" xfId="0" applyFont="1" applyBorder="1"/>
    <xf numFmtId="0" fontId="22" fillId="0" borderId="4" xfId="0" applyFont="1" applyFill="1" applyBorder="1"/>
    <xf numFmtId="3" fontId="11" fillId="0" borderId="4" xfId="0" applyNumberFormat="1" applyFont="1" applyBorder="1"/>
    <xf numFmtId="9" fontId="11" fillId="0" borderId="5" xfId="2" applyFont="1" applyBorder="1"/>
    <xf numFmtId="9" fontId="11" fillId="0" borderId="5" xfId="2" applyFont="1" applyFill="1" applyBorder="1"/>
    <xf numFmtId="9" fontId="11" fillId="0" borderId="0" xfId="2" applyFont="1" applyFill="1" applyBorder="1"/>
    <xf numFmtId="0" fontId="19" fillId="0" borderId="0" xfId="0" applyFont="1" applyAlignment="1">
      <alignment horizontal="left" vertical="top"/>
    </xf>
    <xf numFmtId="3" fontId="11" fillId="0" borderId="7" xfId="0" applyNumberFormat="1" applyFont="1" applyBorder="1"/>
    <xf numFmtId="0" fontId="11" fillId="0" borderId="0" xfId="0" applyFont="1" applyAlignment="1">
      <alignment horizontal="center"/>
    </xf>
    <xf numFmtId="0" fontId="21" fillId="0" borderId="0" xfId="0" applyFont="1" applyAlignment="1">
      <alignment horizontal="left" vertical="top" wrapText="1"/>
    </xf>
    <xf numFmtId="0" fontId="11" fillId="0" borderId="6" xfId="0" applyFont="1" applyBorder="1"/>
    <xf numFmtId="0" fontId="13" fillId="0" borderId="6" xfId="0" applyFont="1" applyBorder="1"/>
    <xf numFmtId="0" fontId="13" fillId="0" borderId="6" xfId="0" applyFont="1" applyBorder="1" applyAlignment="1">
      <alignment wrapText="1"/>
    </xf>
    <xf numFmtId="3" fontId="11" fillId="0" borderId="6" xfId="0" applyNumberFormat="1" applyFont="1" applyBorder="1"/>
    <xf numFmtId="3" fontId="26" fillId="0" borderId="0" xfId="0" applyNumberFormat="1" applyFont="1"/>
    <xf numFmtId="1" fontId="26" fillId="0" borderId="0" xfId="0" applyNumberFormat="1" applyFont="1" applyFill="1" applyBorder="1"/>
    <xf numFmtId="3" fontId="26" fillId="0" borderId="0" xfId="0" applyNumberFormat="1" applyFont="1" applyFill="1" applyBorder="1"/>
    <xf numFmtId="3" fontId="11" fillId="0" borderId="0" xfId="0" applyNumberFormat="1" applyFont="1" applyFill="1"/>
    <xf numFmtId="0" fontId="26" fillId="0" borderId="0" xfId="0" applyFont="1" applyFill="1" applyBorder="1"/>
    <xf numFmtId="164" fontId="11" fillId="0" borderId="0" xfId="1" applyNumberFormat="1" applyFont="1"/>
    <xf numFmtId="0" fontId="6" fillId="0" borderId="0" xfId="3" applyFont="1" applyBorder="1" applyAlignment="1">
      <alignment vertical="top" wrapText="1"/>
    </xf>
    <xf numFmtId="0" fontId="19" fillId="0" borderId="0" xfId="0" applyFont="1" applyAlignment="1">
      <alignment horizontal="left" vertical="top" wrapText="1"/>
    </xf>
    <xf numFmtId="0" fontId="16" fillId="0" borderId="0" xfId="4" applyFont="1" applyBorder="1" applyAlignment="1" applyProtection="1">
      <alignment wrapText="1"/>
    </xf>
    <xf numFmtId="0" fontId="3" fillId="0" borderId="0" xfId="0" applyFont="1"/>
    <xf numFmtId="0" fontId="3" fillId="0" borderId="0" xfId="0" applyFont="1" applyFill="1" applyAlignment="1">
      <alignment vertical="top" wrapText="1"/>
    </xf>
    <xf numFmtId="14" fontId="3" fillId="0" borderId="0" xfId="0" applyNumberFormat="1" applyFont="1"/>
    <xf numFmtId="0" fontId="13" fillId="0" borderId="1" xfId="0" applyFont="1" applyBorder="1" applyAlignment="1">
      <alignment horizontal="right"/>
    </xf>
    <xf numFmtId="0" fontId="13" fillId="0" borderId="1" xfId="0" applyFont="1" applyBorder="1" applyAlignment="1">
      <alignment horizontal="right" wrapText="1"/>
    </xf>
    <xf numFmtId="164" fontId="3" fillId="0" borderId="0" xfId="1" applyNumberFormat="1" applyFont="1" applyBorder="1"/>
    <xf numFmtId="164" fontId="3" fillId="0" borderId="2" xfId="1" applyNumberFormat="1" applyFont="1" applyBorder="1"/>
    <xf numFmtId="164" fontId="22" fillId="0" borderId="2" xfId="1" applyNumberFormat="1" applyFont="1" applyBorder="1"/>
    <xf numFmtId="9" fontId="11" fillId="0" borderId="1" xfId="2" applyFont="1" applyBorder="1"/>
    <xf numFmtId="164" fontId="21" fillId="0" borderId="3" xfId="1" applyNumberFormat="1" applyFont="1" applyBorder="1"/>
    <xf numFmtId="164" fontId="22" fillId="0" borderId="1" xfId="0" applyNumberFormat="1" applyFont="1" applyBorder="1"/>
    <xf numFmtId="9" fontId="11" fillId="0" borderId="3" xfId="2" applyFont="1" applyBorder="1"/>
    <xf numFmtId="164" fontId="11" fillId="0" borderId="0" xfId="1" applyNumberFormat="1" applyFont="1" applyBorder="1"/>
    <xf numFmtId="164" fontId="22" fillId="0" borderId="4" xfId="1" applyNumberFormat="1" applyFont="1" applyFill="1" applyBorder="1"/>
    <xf numFmtId="164" fontId="11" fillId="2" borderId="0" xfId="1" applyNumberFormat="1" applyFont="1" applyFill="1" applyBorder="1"/>
    <xf numFmtId="164" fontId="11" fillId="3" borderId="0" xfId="1" applyNumberFormat="1" applyFont="1" applyFill="1" applyBorder="1"/>
    <xf numFmtId="164" fontId="11" fillId="0" borderId="5" xfId="1" applyNumberFormat="1" applyFont="1" applyFill="1" applyBorder="1"/>
    <xf numFmtId="164" fontId="11" fillId="0" borderId="0" xfId="1" applyNumberFormat="1" applyFont="1" applyFill="1" applyBorder="1"/>
    <xf numFmtId="164" fontId="22" fillId="0" borderId="2" xfId="1" applyNumberFormat="1" applyFont="1" applyFill="1" applyBorder="1"/>
    <xf numFmtId="9" fontId="13" fillId="0" borderId="4" xfId="2" applyFont="1" applyBorder="1"/>
    <xf numFmtId="9" fontId="13" fillId="0" borderId="0" xfId="2" applyFont="1" applyBorder="1"/>
    <xf numFmtId="9" fontId="13" fillId="0" borderId="2" xfId="2" applyFont="1" applyBorder="1"/>
    <xf numFmtId="164" fontId="22" fillId="0" borderId="0" xfId="1" applyNumberFormat="1" applyFont="1" applyFill="1" applyBorder="1"/>
    <xf numFmtId="9" fontId="11" fillId="0" borderId="7" xfId="2" applyFont="1" applyFill="1" applyBorder="1"/>
    <xf numFmtId="9" fontId="13" fillId="0" borderId="4" xfId="2" applyFont="1" applyFill="1" applyBorder="1"/>
    <xf numFmtId="164" fontId="11" fillId="0" borderId="7" xfId="1" applyNumberFormat="1" applyFont="1" applyFill="1" applyBorder="1"/>
    <xf numFmtId="9" fontId="13" fillId="0" borderId="0" xfId="2" applyFont="1" applyFill="1" applyBorder="1"/>
    <xf numFmtId="0" fontId="19" fillId="4" borderId="0" xfId="0" applyFont="1" applyFill="1" applyAlignment="1">
      <alignment horizontal="left" vertical="top"/>
    </xf>
    <xf numFmtId="164" fontId="11" fillId="4" borderId="0" xfId="1" applyNumberFormat="1" applyFont="1" applyFill="1" applyBorder="1"/>
    <xf numFmtId="0" fontId="19" fillId="3" borderId="0" xfId="0" applyFont="1" applyFill="1" applyAlignment="1">
      <alignment horizontal="left" vertical="top"/>
    </xf>
    <xf numFmtId="0" fontId="19" fillId="2" borderId="0" xfId="0" applyFont="1" applyFill="1" applyAlignment="1">
      <alignment horizontal="left" vertical="top"/>
    </xf>
    <xf numFmtId="0" fontId="13" fillId="0" borderId="7" xfId="0" applyFont="1" applyBorder="1" applyAlignment="1">
      <alignment horizontal="left"/>
    </xf>
    <xf numFmtId="0" fontId="13" fillId="0" borderId="0" xfId="0" applyFont="1" applyBorder="1" applyAlignment="1">
      <alignment horizontal="left"/>
    </xf>
    <xf numFmtId="0" fontId="13" fillId="0" borderId="4" xfId="0" applyFont="1" applyBorder="1" applyAlignment="1">
      <alignment horizontal="left"/>
    </xf>
    <xf numFmtId="0" fontId="13" fillId="0" borderId="0" xfId="0" applyFont="1" applyAlignment="1">
      <alignment horizontal="left"/>
    </xf>
    <xf numFmtId="0" fontId="16" fillId="0" borderId="0" xfId="4" applyFont="1" applyFill="1" applyAlignment="1" applyProtection="1">
      <alignment vertical="top" wrapText="1"/>
    </xf>
    <xf numFmtId="0" fontId="11" fillId="0" borderId="0" xfId="2" applyNumberFormat="1" applyFont="1"/>
    <xf numFmtId="164" fontId="11" fillId="0" borderId="0" xfId="0" applyNumberFormat="1" applyFont="1"/>
    <xf numFmtId="3" fontId="0" fillId="0" borderId="0" xfId="0" applyNumberFormat="1"/>
    <xf numFmtId="0" fontId="20" fillId="0" borderId="0" xfId="0" applyFont="1" applyBorder="1"/>
    <xf numFmtId="0" fontId="28" fillId="0" borderId="0" xfId="0" applyFont="1" applyAlignment="1"/>
    <xf numFmtId="0" fontId="28" fillId="0" borderId="0" xfId="0" applyFont="1"/>
    <xf numFmtId="3" fontId="20" fillId="0" borderId="0" xfId="0" applyNumberFormat="1" applyFont="1" applyBorder="1" applyAlignment="1">
      <alignment horizontal="center"/>
    </xf>
    <xf numFmtId="0" fontId="31" fillId="0" borderId="0" xfId="8" applyFont="1"/>
    <xf numFmtId="1" fontId="30" fillId="0" borderId="0" xfId="8" applyNumberFormat="1" applyBorder="1"/>
    <xf numFmtId="0" fontId="5" fillId="0" borderId="0" xfId="8" applyFont="1"/>
    <xf numFmtId="1" fontId="30" fillId="0" borderId="0" xfId="8" applyNumberFormat="1" applyFill="1" applyBorder="1"/>
    <xf numFmtId="1" fontId="30" fillId="0" borderId="9" xfId="8" applyNumberFormat="1" applyBorder="1"/>
    <xf numFmtId="1" fontId="30" fillId="0" borderId="9" xfId="8" applyNumberFormat="1" applyFill="1" applyBorder="1"/>
    <xf numFmtId="1" fontId="31" fillId="0" borderId="0" xfId="8" applyNumberFormat="1" applyFont="1"/>
    <xf numFmtId="1" fontId="30" fillId="0" borderId="0" xfId="8" applyNumberFormat="1"/>
    <xf numFmtId="3" fontId="30" fillId="0" borderId="0" xfId="8" applyNumberFormat="1" applyFill="1" applyBorder="1"/>
    <xf numFmtId="3" fontId="30" fillId="0" borderId="0" xfId="8" applyNumberFormat="1" applyFont="1" applyFill="1" applyBorder="1" applyAlignment="1">
      <alignment horizontal="center"/>
    </xf>
    <xf numFmtId="0" fontId="10" fillId="0" borderId="0" xfId="4" applyAlignment="1" applyProtection="1"/>
    <xf numFmtId="0" fontId="3" fillId="0" borderId="0" xfId="0" applyFont="1" applyBorder="1" applyAlignment="1">
      <alignment textRotation="90" wrapText="1"/>
    </xf>
    <xf numFmtId="41" fontId="3" fillId="0" borderId="0" xfId="0" applyNumberFormat="1" applyFont="1" applyAlignment="1">
      <alignment horizontal="right"/>
    </xf>
    <xf numFmtId="166" fontId="3" fillId="0" borderId="0" xfId="0" applyNumberFormat="1" applyFont="1" applyAlignment="1">
      <alignment horizontal="right"/>
    </xf>
    <xf numFmtId="41" fontId="3" fillId="0" borderId="0" xfId="0" applyNumberFormat="1" applyFont="1"/>
    <xf numFmtId="168" fontId="3" fillId="0" borderId="0" xfId="0" applyNumberFormat="1" applyFont="1"/>
    <xf numFmtId="0" fontId="3" fillId="0" borderId="12" xfId="12" applyFont="1" applyBorder="1"/>
    <xf numFmtId="0" fontId="3" fillId="0" borderId="0" xfId="12" applyFont="1"/>
    <xf numFmtId="0" fontId="3" fillId="0" borderId="0" xfId="12" applyFont="1" applyAlignment="1">
      <alignment wrapText="1"/>
    </xf>
    <xf numFmtId="0" fontId="3" fillId="0" borderId="12" xfId="12" applyFont="1" applyBorder="1" applyAlignment="1">
      <alignment wrapText="1"/>
    </xf>
    <xf numFmtId="0" fontId="3" fillId="0" borderId="0" xfId="12" applyFont="1" applyBorder="1" applyAlignment="1">
      <alignment horizontal="left" wrapText="1"/>
    </xf>
    <xf numFmtId="0" fontId="13" fillId="0" borderId="12" xfId="12" applyFont="1" applyBorder="1" applyAlignment="1">
      <alignment horizontal="center" wrapText="1"/>
    </xf>
    <xf numFmtId="0" fontId="13" fillId="0" borderId="0" xfId="12" applyFont="1" applyBorder="1" applyAlignment="1">
      <alignment horizontal="center" wrapText="1"/>
    </xf>
    <xf numFmtId="0" fontId="13" fillId="0" borderId="13" xfId="12" applyFont="1" applyBorder="1" applyAlignment="1">
      <alignment horizontal="center" wrapText="1"/>
    </xf>
    <xf numFmtId="0" fontId="13" fillId="0" borderId="0" xfId="12" applyFont="1" applyBorder="1" applyAlignment="1">
      <alignment wrapText="1"/>
    </xf>
    <xf numFmtId="0" fontId="13" fillId="5" borderId="12" xfId="12" applyFont="1" applyFill="1" applyBorder="1" applyAlignment="1">
      <alignment horizontal="center" wrapText="1"/>
    </xf>
    <xf numFmtId="0" fontId="13" fillId="5" borderId="13" xfId="12" applyNumberFormat="1" applyFont="1" applyFill="1" applyBorder="1" applyAlignment="1">
      <alignment horizontal="center" wrapText="1"/>
    </xf>
    <xf numFmtId="0" fontId="3" fillId="0" borderId="0" xfId="12" applyFont="1" applyAlignment="1">
      <alignment horizontal="left"/>
    </xf>
    <xf numFmtId="164" fontId="3" fillId="0" borderId="12" xfId="13" applyNumberFormat="1" applyFont="1" applyBorder="1" applyAlignment="1">
      <alignment horizontal="center"/>
    </xf>
    <xf numFmtId="164" fontId="3" fillId="0" borderId="0" xfId="13" applyNumberFormat="1" applyFont="1" applyBorder="1" applyAlignment="1">
      <alignment horizontal="center"/>
    </xf>
    <xf numFmtId="164" fontId="3" fillId="0" borderId="13" xfId="13" applyNumberFormat="1" applyFont="1" applyBorder="1" applyAlignment="1">
      <alignment horizontal="center"/>
    </xf>
    <xf numFmtId="164" fontId="3" fillId="0" borderId="0" xfId="13" applyNumberFormat="1" applyFont="1" applyBorder="1" applyAlignment="1"/>
    <xf numFmtId="164" fontId="3" fillId="5" borderId="12" xfId="13" applyNumberFormat="1" applyFont="1" applyFill="1" applyBorder="1" applyAlignment="1">
      <alignment horizontal="center"/>
    </xf>
    <xf numFmtId="0" fontId="3" fillId="5" borderId="8" xfId="13" applyNumberFormat="1" applyFont="1" applyFill="1" applyBorder="1" applyAlignment="1">
      <alignment horizontal="center" vertical="center"/>
    </xf>
    <xf numFmtId="0" fontId="3" fillId="5" borderId="13" xfId="13" applyNumberFormat="1" applyFont="1" applyFill="1" applyBorder="1" applyAlignment="1">
      <alignment horizontal="center" vertical="center"/>
    </xf>
    <xf numFmtId="164" fontId="3" fillId="5" borderId="8" xfId="13" applyNumberFormat="1" applyFont="1" applyFill="1" applyBorder="1" applyAlignment="1">
      <alignment horizontal="center" vertical="center"/>
    </xf>
    <xf numFmtId="164" fontId="3" fillId="5" borderId="13" xfId="13" applyNumberFormat="1" applyFont="1" applyFill="1" applyBorder="1" applyAlignment="1">
      <alignment horizontal="center" vertical="center"/>
    </xf>
    <xf numFmtId="0" fontId="3" fillId="5" borderId="13" xfId="13" applyNumberFormat="1" applyFont="1" applyFill="1" applyBorder="1" applyAlignment="1">
      <alignment horizontal="center"/>
    </xf>
    <xf numFmtId="0" fontId="13" fillId="5" borderId="13" xfId="12" applyFont="1" applyFill="1" applyBorder="1" applyAlignment="1">
      <alignment horizontal="center" wrapText="1"/>
    </xf>
    <xf numFmtId="164" fontId="3" fillId="5" borderId="8" xfId="13" applyNumberFormat="1" applyFont="1" applyFill="1" applyBorder="1" applyAlignment="1">
      <alignment horizontal="center"/>
    </xf>
    <xf numFmtId="164" fontId="3" fillId="5" borderId="13" xfId="13" applyNumberFormat="1" applyFont="1" applyFill="1" applyBorder="1" applyAlignment="1">
      <alignment horizontal="center"/>
    </xf>
    <xf numFmtId="0" fontId="3" fillId="0" borderId="12" xfId="12" applyFont="1" applyBorder="1" applyAlignment="1">
      <alignment horizontal="center"/>
    </xf>
    <xf numFmtId="0" fontId="3" fillId="0" borderId="0" xfId="12" applyFont="1" applyBorder="1" applyAlignment="1">
      <alignment horizontal="center"/>
    </xf>
    <xf numFmtId="0" fontId="3" fillId="0" borderId="13" xfId="12" applyFont="1" applyBorder="1" applyAlignment="1">
      <alignment horizontal="center"/>
    </xf>
    <xf numFmtId="0" fontId="3" fillId="0" borderId="0" xfId="12" applyFont="1" applyBorder="1" applyAlignment="1"/>
    <xf numFmtId="0" fontId="3" fillId="5" borderId="13" xfId="12" applyFont="1" applyFill="1" applyBorder="1" applyAlignment="1">
      <alignment horizontal="center"/>
    </xf>
    <xf numFmtId="164" fontId="3" fillId="0" borderId="12" xfId="13" applyNumberFormat="1" applyFont="1" applyFill="1" applyBorder="1" applyAlignment="1">
      <alignment horizontal="center"/>
    </xf>
    <xf numFmtId="164" fontId="3" fillId="0" borderId="0" xfId="13" applyNumberFormat="1" applyFont="1" applyFill="1" applyBorder="1" applyAlignment="1">
      <alignment horizontal="center"/>
    </xf>
    <xf numFmtId="0" fontId="3" fillId="0" borderId="0" xfId="12" applyFont="1" applyBorder="1"/>
    <xf numFmtId="164" fontId="3" fillId="0" borderId="13" xfId="13" applyNumberFormat="1" applyFont="1" applyFill="1" applyBorder="1" applyAlignment="1">
      <alignment horizontal="center"/>
    </xf>
    <xf numFmtId="164" fontId="13" fillId="0" borderId="0" xfId="13" applyNumberFormat="1" applyFont="1" applyBorder="1" applyAlignment="1">
      <alignment horizontal="center"/>
    </xf>
    <xf numFmtId="0" fontId="16" fillId="0" borderId="0" xfId="4" applyFont="1" applyBorder="1" applyAlignment="1" applyProtection="1"/>
    <xf numFmtId="0" fontId="13" fillId="0" borderId="0" xfId="12" applyFont="1" applyBorder="1" applyAlignment="1">
      <alignment horizontal="left"/>
    </xf>
    <xf numFmtId="164" fontId="13" fillId="0" borderId="0" xfId="13" applyNumberFormat="1" applyFont="1" applyBorder="1" applyAlignment="1">
      <alignment horizontal="right"/>
    </xf>
    <xf numFmtId="0" fontId="3" fillId="0" borderId="0" xfId="12" applyFont="1" applyFill="1" applyBorder="1" applyAlignment="1">
      <alignment horizontal="left"/>
    </xf>
    <xf numFmtId="164" fontId="3" fillId="0" borderId="0" xfId="13" applyNumberFormat="1" applyFont="1" applyBorder="1" applyAlignment="1">
      <alignment horizontal="right"/>
    </xf>
    <xf numFmtId="0" fontId="3" fillId="0" borderId="1" xfId="0" applyFont="1" applyBorder="1" applyAlignment="1">
      <alignment textRotation="90" wrapText="1"/>
    </xf>
    <xf numFmtId="0" fontId="21" fillId="0" borderId="0" xfId="0" applyFont="1"/>
    <xf numFmtId="0" fontId="33" fillId="0" borderId="0" xfId="0" applyFont="1"/>
    <xf numFmtId="0" fontId="19" fillId="0" borderId="0" xfId="0" applyFont="1"/>
    <xf numFmtId="0" fontId="34" fillId="0" borderId="0" xfId="0" applyFont="1"/>
    <xf numFmtId="167" fontId="21" fillId="0" borderId="0" xfId="0" applyNumberFormat="1" applyFont="1" applyAlignment="1">
      <alignment horizontal="right" indent="1"/>
    </xf>
    <xf numFmtId="167" fontId="21" fillId="0" borderId="0" xfId="0" applyNumberFormat="1" applyFont="1"/>
    <xf numFmtId="0" fontId="13" fillId="0" borderId="0" xfId="0" applyFont="1" applyAlignment="1">
      <alignment horizontal="left" indent="1"/>
    </xf>
    <xf numFmtId="0" fontId="22" fillId="0" borderId="0" xfId="0" applyFont="1" applyAlignment="1">
      <alignment horizontal="left" indent="1"/>
    </xf>
    <xf numFmtId="0" fontId="13" fillId="0" borderId="0" xfId="0" applyFont="1" applyAlignment="1">
      <alignment wrapText="1"/>
    </xf>
    <xf numFmtId="0" fontId="35" fillId="0" borderId="0" xfId="8" applyFont="1" applyFill="1" applyBorder="1"/>
    <xf numFmtId="1" fontId="35" fillId="0" borderId="0" xfId="8" applyNumberFormat="1" applyFont="1" applyBorder="1"/>
    <xf numFmtId="1" fontId="26" fillId="0" borderId="9" xfId="8" applyNumberFormat="1" applyFont="1" applyFill="1" applyBorder="1"/>
    <xf numFmtId="1" fontId="26" fillId="0" borderId="9" xfId="8" applyNumberFormat="1" applyFont="1" applyBorder="1"/>
    <xf numFmtId="1" fontId="17" fillId="0" borderId="9" xfId="8" applyNumberFormat="1" applyFont="1" applyBorder="1" applyAlignment="1">
      <alignment horizontal="center"/>
    </xf>
    <xf numFmtId="1" fontId="17" fillId="0" borderId="9" xfId="8" applyNumberFormat="1" applyFont="1" applyFill="1" applyBorder="1" applyAlignment="1">
      <alignment horizontal="center"/>
    </xf>
    <xf numFmtId="1" fontId="17" fillId="0" borderId="0" xfId="8" applyNumberFormat="1" applyFont="1" applyBorder="1" applyAlignment="1">
      <alignment horizontal="center"/>
    </xf>
    <xf numFmtId="1" fontId="17" fillId="0" borderId="0" xfId="8" applyNumberFormat="1" applyFont="1" applyFill="1" applyBorder="1" applyAlignment="1">
      <alignment horizontal="center"/>
    </xf>
    <xf numFmtId="3" fontId="26" fillId="0" borderId="0" xfId="8" applyNumberFormat="1" applyFont="1" applyFill="1" applyBorder="1"/>
    <xf numFmtId="3" fontId="26" fillId="0" borderId="0" xfId="8" applyNumberFormat="1" applyFont="1" applyFill="1" applyBorder="1" applyAlignment="1">
      <alignment horizontal="right"/>
    </xf>
    <xf numFmtId="1" fontId="37" fillId="0" borderId="9" xfId="9" applyNumberFormat="1" applyFont="1" applyFill="1" applyBorder="1"/>
    <xf numFmtId="1" fontId="17" fillId="0" borderId="17" xfId="8" applyNumberFormat="1" applyFont="1" applyFill="1" applyBorder="1" applyAlignment="1">
      <alignment horizontal="center"/>
    </xf>
    <xf numFmtId="1" fontId="17" fillId="0" borderId="11" xfId="8" applyNumberFormat="1" applyFont="1" applyBorder="1" applyAlignment="1">
      <alignment horizontal="center"/>
    </xf>
    <xf numFmtId="1" fontId="17" fillId="0" borderId="18" xfId="8" applyNumberFormat="1" applyFont="1" applyFill="1" applyBorder="1" applyAlignment="1">
      <alignment horizontal="center"/>
    </xf>
    <xf numFmtId="1" fontId="17" fillId="0" borderId="10" xfId="8" applyNumberFormat="1" applyFont="1" applyBorder="1" applyAlignment="1">
      <alignment horizontal="center"/>
    </xf>
    <xf numFmtId="3" fontId="26" fillId="0" borderId="18" xfId="8" applyNumberFormat="1" applyFont="1" applyFill="1" applyBorder="1"/>
    <xf numFmtId="3" fontId="26" fillId="0" borderId="10" xfId="8" applyNumberFormat="1" applyFont="1" applyFill="1" applyBorder="1"/>
    <xf numFmtId="3" fontId="26" fillId="0" borderId="18" xfId="8" applyNumberFormat="1" applyFont="1" applyFill="1" applyBorder="1" applyAlignment="1">
      <alignment horizontal="right"/>
    </xf>
    <xf numFmtId="3" fontId="26" fillId="0" borderId="10" xfId="8" applyNumberFormat="1" applyFont="1" applyFill="1" applyBorder="1" applyAlignment="1">
      <alignment horizontal="right"/>
    </xf>
    <xf numFmtId="1" fontId="37" fillId="0" borderId="17" xfId="9" applyNumberFormat="1" applyFont="1" applyFill="1" applyBorder="1"/>
    <xf numFmtId="1" fontId="37" fillId="0" borderId="11" xfId="9" applyNumberFormat="1" applyFont="1" applyFill="1" applyBorder="1"/>
    <xf numFmtId="1" fontId="26" fillId="0" borderId="17" xfId="8" applyNumberFormat="1" applyFont="1" applyBorder="1"/>
    <xf numFmtId="1" fontId="26" fillId="0" borderId="11" xfId="8" applyNumberFormat="1" applyFont="1" applyBorder="1"/>
    <xf numFmtId="1" fontId="17" fillId="0" borderId="17" xfId="8" applyNumberFormat="1" applyFont="1" applyBorder="1" applyAlignment="1">
      <alignment horizontal="center"/>
    </xf>
    <xf numFmtId="1" fontId="17" fillId="0" borderId="18" xfId="8" applyNumberFormat="1" applyFont="1" applyBorder="1" applyAlignment="1">
      <alignment horizontal="center"/>
    </xf>
    <xf numFmtId="9" fontId="17" fillId="0" borderId="9" xfId="8" applyNumberFormat="1" applyFont="1" applyBorder="1" applyAlignment="1">
      <alignment horizontal="center" wrapText="1"/>
    </xf>
    <xf numFmtId="9" fontId="17" fillId="0" borderId="0" xfId="8" applyNumberFormat="1" applyFont="1" applyBorder="1" applyAlignment="1">
      <alignment horizontal="center"/>
    </xf>
    <xf numFmtId="9" fontId="17" fillId="0" borderId="0" xfId="8" applyNumberFormat="1" applyFont="1" applyFill="1" applyBorder="1" applyAlignment="1">
      <alignment horizontal="center"/>
    </xf>
    <xf numFmtId="9" fontId="26" fillId="0" borderId="0" xfId="8" applyNumberFormat="1" applyFont="1" applyBorder="1" applyAlignment="1">
      <alignment horizontal="right"/>
    </xf>
    <xf numFmtId="9" fontId="26" fillId="0" borderId="9" xfId="8" applyNumberFormat="1" applyFont="1" applyBorder="1" applyAlignment="1">
      <alignment horizontal="right"/>
    </xf>
    <xf numFmtId="0" fontId="26" fillId="0" borderId="9" xfId="8" applyFont="1" applyBorder="1"/>
    <xf numFmtId="9" fontId="26" fillId="0" borderId="9" xfId="8" applyNumberFormat="1" applyFont="1" applyFill="1" applyBorder="1" applyAlignment="1">
      <alignment horizontal="right"/>
    </xf>
    <xf numFmtId="9" fontId="38" fillId="0" borderId="9" xfId="8" applyNumberFormat="1" applyFont="1" applyBorder="1" applyAlignment="1">
      <alignment horizontal="center" wrapText="1"/>
    </xf>
    <xf numFmtId="9" fontId="38" fillId="0" borderId="0" xfId="8" applyNumberFormat="1" applyFont="1" applyBorder="1" applyAlignment="1">
      <alignment horizontal="center" wrapText="1"/>
    </xf>
    <xf numFmtId="0" fontId="41" fillId="0" borderId="9" xfId="8" applyFont="1" applyBorder="1" applyAlignment="1">
      <alignment horizontal="right"/>
    </xf>
    <xf numFmtId="165" fontId="41" fillId="0" borderId="9" xfId="8" applyNumberFormat="1" applyFont="1" applyBorder="1" applyAlignment="1">
      <alignment horizontal="right"/>
    </xf>
    <xf numFmtId="9" fontId="17" fillId="0" borderId="9" xfId="8" applyNumberFormat="1" applyFont="1" applyFill="1" applyBorder="1" applyAlignment="1">
      <alignment horizontal="center" wrapText="1"/>
    </xf>
    <xf numFmtId="165" fontId="41" fillId="0" borderId="0" xfId="9" applyNumberFormat="1" applyFont="1" applyBorder="1" applyAlignment="1">
      <alignment horizontal="right"/>
    </xf>
    <xf numFmtId="0" fontId="38" fillId="0" borderId="17" xfId="8" applyFont="1" applyBorder="1"/>
    <xf numFmtId="0" fontId="38" fillId="0" borderId="11" xfId="8" applyFont="1" applyBorder="1"/>
    <xf numFmtId="0" fontId="38" fillId="0" borderId="18" xfId="8" applyFont="1" applyBorder="1"/>
    <xf numFmtId="0" fontId="38" fillId="0" borderId="10" xfId="8" applyFont="1" applyBorder="1"/>
    <xf numFmtId="0" fontId="41" fillId="0" borderId="18" xfId="8" applyFont="1" applyBorder="1"/>
    <xf numFmtId="0" fontId="41" fillId="0" borderId="10" xfId="8" applyFont="1" applyBorder="1"/>
    <xf numFmtId="0" fontId="41" fillId="0" borderId="17" xfId="8" applyFont="1" applyBorder="1"/>
    <xf numFmtId="0" fontId="41" fillId="0" borderId="11" xfId="8" applyFont="1" applyBorder="1"/>
    <xf numFmtId="9" fontId="17" fillId="0" borderId="17" xfId="8" applyNumberFormat="1" applyFont="1" applyFill="1" applyBorder="1" applyAlignment="1">
      <alignment horizontal="center" wrapText="1"/>
    </xf>
    <xf numFmtId="9" fontId="17" fillId="0" borderId="11" xfId="8" applyNumberFormat="1" applyFont="1" applyFill="1" applyBorder="1" applyAlignment="1">
      <alignment horizontal="center" wrapText="1"/>
    </xf>
    <xf numFmtId="9" fontId="17" fillId="0" borderId="18" xfId="8" applyNumberFormat="1" applyFont="1" applyFill="1" applyBorder="1" applyAlignment="1">
      <alignment horizontal="center"/>
    </xf>
    <xf numFmtId="9" fontId="17" fillId="0" borderId="10" xfId="8" applyNumberFormat="1" applyFont="1" applyFill="1" applyBorder="1" applyAlignment="1">
      <alignment horizontal="center"/>
    </xf>
    <xf numFmtId="9" fontId="26" fillId="0" borderId="18" xfId="8" applyNumberFormat="1" applyFont="1" applyFill="1" applyBorder="1" applyAlignment="1">
      <alignment horizontal="right"/>
    </xf>
    <xf numFmtId="9" fontId="26" fillId="0" borderId="10" xfId="8" applyNumberFormat="1" applyFont="1" applyFill="1" applyBorder="1" applyAlignment="1">
      <alignment horizontal="right"/>
    </xf>
    <xf numFmtId="9" fontId="26" fillId="0" borderId="17" xfId="8" applyNumberFormat="1" applyFont="1" applyFill="1" applyBorder="1" applyAlignment="1">
      <alignment horizontal="right"/>
    </xf>
    <xf numFmtId="9" fontId="26" fillId="0" borderId="11" xfId="8" applyNumberFormat="1" applyFont="1" applyFill="1" applyBorder="1" applyAlignment="1">
      <alignment horizontal="right"/>
    </xf>
    <xf numFmtId="1" fontId="38" fillId="0" borderId="17" xfId="8" applyNumberFormat="1" applyFont="1" applyBorder="1"/>
    <xf numFmtId="1" fontId="38" fillId="0" borderId="9" xfId="8" applyNumberFormat="1" applyFont="1" applyBorder="1" applyAlignment="1">
      <alignment horizontal="center" wrapText="1"/>
    </xf>
    <xf numFmtId="1" fontId="38" fillId="0" borderId="11" xfId="8" applyNumberFormat="1" applyFont="1" applyBorder="1"/>
    <xf numFmtId="1" fontId="38" fillId="0" borderId="18" xfId="8" applyNumberFormat="1" applyFont="1" applyBorder="1"/>
    <xf numFmtId="1" fontId="38" fillId="0" borderId="0" xfId="8" applyNumberFormat="1" applyFont="1" applyBorder="1" applyAlignment="1">
      <alignment horizontal="center" wrapText="1"/>
    </xf>
    <xf numFmtId="1" fontId="38" fillId="0" borderId="10" xfId="8" applyNumberFormat="1" applyFont="1" applyBorder="1"/>
    <xf numFmtId="1" fontId="41" fillId="0" borderId="18" xfId="8" applyNumberFormat="1" applyFont="1" applyFill="1" applyBorder="1"/>
    <xf numFmtId="9" fontId="40" fillId="0" borderId="0" xfId="9" applyNumberFormat="1" applyFont="1" applyBorder="1"/>
    <xf numFmtId="1" fontId="41" fillId="0" borderId="10" xfId="8" applyNumberFormat="1" applyFont="1" applyFill="1" applyBorder="1"/>
    <xf numFmtId="0" fontId="20" fillId="0" borderId="0" xfId="0" applyFont="1" applyBorder="1" applyAlignment="1"/>
    <xf numFmtId="9" fontId="20" fillId="0" borderId="0" xfId="0" applyNumberFormat="1" applyFont="1" applyBorder="1" applyAlignment="1">
      <alignment horizontal="center"/>
    </xf>
    <xf numFmtId="0" fontId="20" fillId="0" borderId="0" xfId="0" applyFont="1" applyBorder="1" applyAlignment="1">
      <alignment horizontal="left"/>
    </xf>
    <xf numFmtId="0" fontId="13" fillId="0" borderId="0" xfId="0" applyFont="1" applyBorder="1" applyAlignment="1">
      <alignment horizontal="center"/>
    </xf>
    <xf numFmtId="0" fontId="19" fillId="0" borderId="0" xfId="0" applyFont="1" applyAlignment="1"/>
    <xf numFmtId="0" fontId="13" fillId="5" borderId="8" xfId="12" applyNumberFormat="1" applyFont="1" applyFill="1" applyBorder="1" applyAlignment="1">
      <alignment horizontal="center" wrapText="1"/>
    </xf>
    <xf numFmtId="0" fontId="3" fillId="0" borderId="20" xfId="12" applyFont="1" applyBorder="1"/>
    <xf numFmtId="0" fontId="3" fillId="0" borderId="5" xfId="12" applyFont="1" applyBorder="1" applyAlignment="1">
      <alignment horizontal="left"/>
    </xf>
    <xf numFmtId="0" fontId="13" fillId="5" borderId="20" xfId="12" applyFont="1" applyFill="1" applyBorder="1" applyAlignment="1">
      <alignment horizontal="center"/>
    </xf>
    <xf numFmtId="0" fontId="3" fillId="0" borderId="22" xfId="12" applyFont="1" applyBorder="1" applyAlignment="1">
      <alignment wrapText="1"/>
    </xf>
    <xf numFmtId="0" fontId="3" fillId="0" borderId="2" xfId="12" applyFont="1" applyBorder="1" applyAlignment="1">
      <alignment horizontal="left" wrapText="1"/>
    </xf>
    <xf numFmtId="0" fontId="13" fillId="0" borderId="22" xfId="12" applyFont="1" applyBorder="1" applyAlignment="1">
      <alignment wrapText="1"/>
    </xf>
    <xf numFmtId="0" fontId="13" fillId="0" borderId="2" xfId="12" applyFont="1" applyBorder="1" applyAlignment="1">
      <alignment wrapText="1"/>
    </xf>
    <xf numFmtId="0" fontId="13" fillId="0" borderId="23" xfId="12" applyFont="1" applyBorder="1" applyAlignment="1">
      <alignment wrapText="1"/>
    </xf>
    <xf numFmtId="0" fontId="13" fillId="5" borderId="22" xfId="12" applyFont="1" applyFill="1" applyBorder="1" applyAlignment="1">
      <alignment wrapText="1"/>
    </xf>
    <xf numFmtId="0" fontId="13" fillId="5" borderId="24" xfId="12" applyFont="1" applyFill="1" applyBorder="1" applyAlignment="1">
      <alignment wrapText="1"/>
    </xf>
    <xf numFmtId="0" fontId="13" fillId="5" borderId="23" xfId="12" applyFont="1" applyFill="1" applyBorder="1" applyAlignment="1">
      <alignment wrapText="1"/>
    </xf>
    <xf numFmtId="0" fontId="3" fillId="5" borderId="8" xfId="13" applyNumberFormat="1" applyFont="1" applyFill="1" applyBorder="1" applyAlignment="1">
      <alignment horizontal="center"/>
    </xf>
    <xf numFmtId="0" fontId="13" fillId="5" borderId="8" xfId="12" applyFont="1" applyFill="1" applyBorder="1" applyAlignment="1">
      <alignment horizontal="center" wrapText="1"/>
    </xf>
    <xf numFmtId="0" fontId="13" fillId="0" borderId="25" xfId="12" applyFont="1" applyBorder="1"/>
    <xf numFmtId="0" fontId="13" fillId="0" borderId="1" xfId="12" applyFont="1" applyBorder="1" applyAlignment="1">
      <alignment horizontal="left"/>
    </xf>
    <xf numFmtId="164" fontId="13" fillId="0" borderId="25" xfId="13" applyNumberFormat="1" applyFont="1" applyBorder="1" applyAlignment="1">
      <alignment horizontal="center"/>
    </xf>
    <xf numFmtId="164" fontId="13" fillId="0" borderId="1" xfId="13" applyNumberFormat="1" applyFont="1" applyBorder="1" applyAlignment="1">
      <alignment horizontal="center"/>
    </xf>
    <xf numFmtId="164" fontId="13" fillId="0" borderId="26" xfId="13" applyNumberFormat="1" applyFont="1" applyBorder="1" applyAlignment="1">
      <alignment horizontal="center"/>
    </xf>
    <xf numFmtId="164" fontId="13" fillId="0" borderId="1" xfId="13" applyNumberFormat="1" applyFont="1" applyBorder="1" applyAlignment="1"/>
    <xf numFmtId="164" fontId="13" fillId="5" borderId="25" xfId="13" applyNumberFormat="1" applyFont="1" applyFill="1" applyBorder="1" applyAlignment="1">
      <alignment horizontal="center"/>
    </xf>
    <xf numFmtId="169" fontId="3" fillId="5" borderId="19" xfId="13" applyNumberFormat="1" applyFont="1" applyFill="1" applyBorder="1" applyAlignment="1">
      <alignment horizontal="right"/>
    </xf>
    <xf numFmtId="169" fontId="3" fillId="5" borderId="26" xfId="13" applyNumberFormat="1" applyFont="1" applyFill="1" applyBorder="1" applyAlignment="1">
      <alignment horizontal="right"/>
    </xf>
    <xf numFmtId="164" fontId="3" fillId="5" borderId="19" xfId="13" applyNumberFormat="1" applyFont="1" applyFill="1" applyBorder="1" applyAlignment="1">
      <alignment horizontal="center"/>
    </xf>
    <xf numFmtId="164" fontId="3" fillId="5" borderId="26" xfId="13" applyNumberFormat="1" applyFont="1" applyFill="1" applyBorder="1" applyAlignment="1">
      <alignment horizontal="center"/>
    </xf>
    <xf numFmtId="0" fontId="3" fillId="5" borderId="8" xfId="12" applyFont="1" applyFill="1" applyBorder="1" applyAlignment="1">
      <alignment horizontal="center"/>
    </xf>
    <xf numFmtId="164" fontId="13" fillId="5" borderId="19" xfId="13" applyNumberFormat="1" applyFont="1" applyFill="1" applyBorder="1" applyAlignment="1">
      <alignment horizontal="center"/>
    </xf>
    <xf numFmtId="164" fontId="13" fillId="5" borderId="26" xfId="13" applyNumberFormat="1" applyFont="1" applyFill="1" applyBorder="1" applyAlignment="1">
      <alignment horizontal="center"/>
    </xf>
    <xf numFmtId="0" fontId="13" fillId="0" borderId="0" xfId="12" applyFont="1" applyBorder="1"/>
    <xf numFmtId="164" fontId="13" fillId="0" borderId="0" xfId="13" applyNumberFormat="1" applyFont="1" applyFill="1" applyBorder="1" applyAlignment="1">
      <alignment horizontal="center"/>
    </xf>
    <xf numFmtId="0" fontId="19" fillId="0" borderId="0" xfId="12" applyFont="1" applyFill="1" applyBorder="1"/>
    <xf numFmtId="0" fontId="19" fillId="0" borderId="0" xfId="12" applyFont="1"/>
    <xf numFmtId="0" fontId="11" fillId="0" borderId="0" xfId="0" applyFont="1" applyAlignment="1"/>
    <xf numFmtId="3" fontId="3" fillId="0" borderId="0" xfId="0" applyNumberFormat="1" applyFont="1"/>
    <xf numFmtId="0" fontId="21" fillId="0" borderId="0" xfId="0" applyFont="1" applyAlignment="1">
      <alignment horizontal="justify"/>
    </xf>
    <xf numFmtId="0" fontId="43" fillId="0" borderId="0" xfId="0" applyFont="1"/>
    <xf numFmtId="0" fontId="44" fillId="0" borderId="0" xfId="0" applyFont="1"/>
    <xf numFmtId="0" fontId="45" fillId="0" borderId="0" xfId="0" applyFont="1" applyFill="1" applyBorder="1"/>
    <xf numFmtId="0" fontId="13" fillId="6" borderId="0" xfId="0" applyFont="1" applyFill="1" applyAlignment="1">
      <alignment wrapText="1"/>
    </xf>
    <xf numFmtId="0" fontId="2" fillId="6" borderId="0" xfId="0" applyFont="1" applyFill="1" applyAlignment="1">
      <alignment wrapText="1"/>
    </xf>
    <xf numFmtId="0" fontId="16" fillId="6" borderId="0" xfId="4" applyFont="1" applyFill="1" applyAlignment="1" applyProtection="1">
      <alignment horizontal="left" wrapText="1"/>
    </xf>
    <xf numFmtId="0" fontId="2" fillId="6" borderId="0" xfId="0" applyFont="1" applyFill="1" applyAlignment="1">
      <alignment horizontal="left" wrapText="1"/>
    </xf>
    <xf numFmtId="9" fontId="5" fillId="0" borderId="0" xfId="8" applyNumberFormat="1" applyFont="1" applyBorder="1" applyAlignment="1">
      <alignment horizontal="right"/>
    </xf>
    <xf numFmtId="0" fontId="5" fillId="0" borderId="0" xfId="8" applyFont="1" applyBorder="1"/>
    <xf numFmtId="0" fontId="5" fillId="0" borderId="0" xfId="8" applyFont="1" applyBorder="1" applyAlignment="1">
      <alignment horizontal="right"/>
    </xf>
    <xf numFmtId="165" fontId="5" fillId="0" borderId="0" xfId="8" applyNumberFormat="1" applyFont="1" applyBorder="1" applyAlignment="1">
      <alignment horizontal="right"/>
    </xf>
    <xf numFmtId="9" fontId="5" fillId="0" borderId="0" xfId="8" applyNumberFormat="1" applyFont="1" applyFill="1" applyBorder="1" applyAlignment="1">
      <alignment horizontal="right"/>
    </xf>
    <xf numFmtId="0" fontId="5" fillId="0" borderId="9" xfId="8" applyFont="1" applyBorder="1"/>
    <xf numFmtId="9" fontId="5" fillId="0" borderId="9" xfId="8" applyNumberFormat="1" applyFont="1" applyBorder="1" applyAlignment="1">
      <alignment horizontal="right"/>
    </xf>
    <xf numFmtId="0" fontId="5" fillId="0" borderId="9" xfId="8" applyFont="1" applyBorder="1" applyAlignment="1">
      <alignment horizontal="right"/>
    </xf>
    <xf numFmtId="165" fontId="5" fillId="0" borderId="9" xfId="8" applyNumberFormat="1" applyFont="1" applyBorder="1" applyAlignment="1">
      <alignment horizontal="right"/>
    </xf>
    <xf numFmtId="9" fontId="5" fillId="0" borderId="9" xfId="8" applyNumberFormat="1" applyFont="1" applyFill="1" applyBorder="1" applyAlignment="1">
      <alignment horizontal="right"/>
    </xf>
    <xf numFmtId="9" fontId="1" fillId="0" borderId="0" xfId="9" applyNumberFormat="1" applyFont="1" applyBorder="1" applyAlignment="1">
      <alignment horizontal="right"/>
    </xf>
    <xf numFmtId="9" fontId="21" fillId="0" borderId="18" xfId="9" applyFont="1" applyFill="1" applyBorder="1" applyAlignment="1">
      <alignment horizontal="center"/>
    </xf>
    <xf numFmtId="9" fontId="21" fillId="0" borderId="10" xfId="9" applyFont="1" applyFill="1" applyBorder="1" applyAlignment="1">
      <alignment horizontal="center"/>
    </xf>
    <xf numFmtId="9" fontId="1" fillId="0" borderId="18" xfId="9" applyNumberFormat="1" applyFont="1" applyFill="1" applyBorder="1" applyAlignment="1">
      <alignment horizontal="right"/>
    </xf>
    <xf numFmtId="9" fontId="1" fillId="0" borderId="10" xfId="9" applyNumberFormat="1" applyFont="1" applyFill="1" applyBorder="1" applyAlignment="1">
      <alignment horizontal="right"/>
    </xf>
    <xf numFmtId="9" fontId="1" fillId="0" borderId="0" xfId="9" applyNumberFormat="1" applyFont="1" applyFill="1" applyBorder="1" applyAlignment="1">
      <alignment horizontal="right"/>
    </xf>
    <xf numFmtId="9" fontId="21" fillId="0" borderId="18" xfId="9" applyFont="1" applyBorder="1" applyAlignment="1">
      <alignment horizontal="center"/>
    </xf>
    <xf numFmtId="14" fontId="1" fillId="0" borderId="0" xfId="0" applyNumberFormat="1" applyFont="1"/>
    <xf numFmtId="0" fontId="11" fillId="0" borderId="0" xfId="0" applyNumberFormat="1" applyFont="1"/>
    <xf numFmtId="0" fontId="1" fillId="0" borderId="0" xfId="0" applyFont="1" applyBorder="1" applyAlignment="1">
      <alignment wrapText="1"/>
    </xf>
    <xf numFmtId="0" fontId="2" fillId="6" borderId="0" xfId="0" applyFont="1" applyFill="1" applyBorder="1" applyAlignment="1">
      <alignment wrapText="1"/>
    </xf>
    <xf numFmtId="0" fontId="26" fillId="0" borderId="0" xfId="4" applyFont="1" applyAlignment="1" applyProtection="1">
      <alignment wrapText="1"/>
    </xf>
    <xf numFmtId="0" fontId="1" fillId="6" borderId="0" xfId="0" applyFont="1" applyFill="1" applyAlignment="1">
      <alignment horizontal="left" wrapText="1"/>
    </xf>
    <xf numFmtId="0" fontId="1" fillId="0" borderId="0" xfId="0" applyFont="1" applyAlignment="1">
      <alignment horizontal="left" vertical="top" wrapText="1"/>
    </xf>
    <xf numFmtId="0" fontId="16" fillId="0" borderId="0" xfId="4" applyFont="1" applyAlignment="1" applyProtection="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wrapText="1"/>
    </xf>
    <xf numFmtId="0" fontId="11" fillId="0" borderId="0" xfId="0" applyFont="1" applyAlignment="1">
      <alignment horizontal="center"/>
    </xf>
    <xf numFmtId="0" fontId="1" fillId="0" borderId="0" xfId="8" applyFont="1"/>
    <xf numFmtId="0" fontId="17" fillId="0" borderId="16" xfId="8" applyFont="1" applyBorder="1"/>
    <xf numFmtId="0" fontId="17" fillId="0" borderId="11" xfId="8" applyFont="1" applyBorder="1"/>
    <xf numFmtId="0" fontId="0" fillId="0" borderId="0" xfId="0"/>
    <xf numFmtId="3" fontId="0" fillId="0" borderId="0" xfId="0" applyNumberFormat="1"/>
    <xf numFmtId="0" fontId="1" fillId="0" borderId="0" xfId="0" applyFont="1"/>
    <xf numFmtId="0" fontId="17" fillId="0" borderId="10" xfId="8" applyFont="1" applyBorder="1"/>
    <xf numFmtId="0" fontId="26" fillId="0" borderId="10" xfId="8" applyFont="1" applyBorder="1"/>
    <xf numFmtId="0" fontId="26" fillId="0" borderId="11" xfId="8" applyFont="1" applyBorder="1"/>
    <xf numFmtId="0" fontId="26" fillId="7" borderId="10" xfId="8" applyFont="1" applyFill="1" applyBorder="1"/>
    <xf numFmtId="9" fontId="1" fillId="7" borderId="0" xfId="9" applyNumberFormat="1" applyFont="1" applyFill="1" applyBorder="1" applyAlignment="1">
      <alignment horizontal="right"/>
    </xf>
    <xf numFmtId="9" fontId="21" fillId="7" borderId="18" xfId="9" applyFont="1" applyFill="1" applyBorder="1" applyAlignment="1">
      <alignment horizontal="center"/>
    </xf>
    <xf numFmtId="165" fontId="41" fillId="7" borderId="0" xfId="9" applyNumberFormat="1" applyFont="1" applyFill="1" applyBorder="1" applyAlignment="1">
      <alignment horizontal="right"/>
    </xf>
    <xf numFmtId="9" fontId="21" fillId="7" borderId="10" xfId="9" applyFont="1" applyFill="1" applyBorder="1" applyAlignment="1">
      <alignment horizontal="center"/>
    </xf>
    <xf numFmtId="9" fontId="1" fillId="7" borderId="18" xfId="9" applyNumberFormat="1" applyFont="1" applyFill="1" applyBorder="1" applyAlignment="1">
      <alignment horizontal="right"/>
    </xf>
    <xf numFmtId="9" fontId="1" fillId="7" borderId="10" xfId="9" applyNumberFormat="1" applyFont="1" applyFill="1" applyBorder="1" applyAlignment="1">
      <alignment horizontal="right"/>
    </xf>
    <xf numFmtId="0" fontId="31" fillId="0" borderId="0" xfId="8" applyFont="1" applyAlignment="1">
      <alignment horizontal="left" wrapText="1"/>
    </xf>
    <xf numFmtId="0" fontId="10" fillId="0" borderId="0" xfId="4" applyAlignment="1" applyProtection="1">
      <alignment horizontal="left"/>
    </xf>
    <xf numFmtId="0" fontId="10" fillId="0" borderId="0" xfId="4" applyAlignment="1" applyProtection="1">
      <alignment horizontal="left" wrapText="1"/>
    </xf>
    <xf numFmtId="3" fontId="26" fillId="7" borderId="0" xfId="8" applyNumberFormat="1" applyFont="1" applyFill="1" applyBorder="1"/>
    <xf numFmtId="1" fontId="41" fillId="7" borderId="18" xfId="8" applyNumberFormat="1" applyFont="1" applyFill="1" applyBorder="1"/>
    <xf numFmtId="9" fontId="40" fillId="7" borderId="0" xfId="9" applyNumberFormat="1" applyFont="1" applyFill="1" applyBorder="1"/>
    <xf numFmtId="1" fontId="41" fillId="7" borderId="10" xfId="8" applyNumberFormat="1" applyFont="1" applyFill="1" applyBorder="1"/>
    <xf numFmtId="3" fontId="26" fillId="7" borderId="18" xfId="8" applyNumberFormat="1" applyFont="1" applyFill="1" applyBorder="1"/>
    <xf numFmtId="3" fontId="26" fillId="7" borderId="10" xfId="8" applyNumberFormat="1" applyFont="1" applyFill="1" applyBorder="1"/>
    <xf numFmtId="1" fontId="17" fillId="0" borderId="16" xfId="8" applyNumberFormat="1" applyFont="1" applyBorder="1"/>
    <xf numFmtId="1" fontId="17" fillId="0" borderId="11" xfId="8" applyNumberFormat="1" applyFont="1" applyBorder="1"/>
    <xf numFmtId="1" fontId="17" fillId="0" borderId="10" xfId="8" applyNumberFormat="1" applyFont="1" applyBorder="1"/>
    <xf numFmtId="1" fontId="26" fillId="0" borderId="10" xfId="8" applyNumberFormat="1" applyFont="1" applyBorder="1"/>
    <xf numFmtId="1" fontId="26" fillId="7" borderId="10" xfId="8" applyNumberFormat="1" applyFont="1" applyFill="1" applyBorder="1"/>
    <xf numFmtId="0" fontId="13" fillId="0" borderId="29" xfId="0" applyFont="1" applyBorder="1" applyAlignment="1">
      <alignment horizontal="center"/>
    </xf>
    <xf numFmtId="9" fontId="1" fillId="0" borderId="0" xfId="0" applyNumberFormat="1" applyFont="1" applyAlignment="1">
      <alignment horizontal="right"/>
    </xf>
    <xf numFmtId="0" fontId="1" fillId="0" borderId="0" xfId="0" applyFont="1" applyAlignment="1">
      <alignment horizontal="left"/>
    </xf>
    <xf numFmtId="0" fontId="1" fillId="0" borderId="0" xfId="0" applyFont="1" applyBorder="1" applyAlignment="1">
      <alignment horizontal="left"/>
    </xf>
    <xf numFmtId="9" fontId="1" fillId="0" borderId="0" xfId="0" applyNumberFormat="1" applyFont="1" applyBorder="1" applyAlignment="1">
      <alignment horizontal="right"/>
    </xf>
    <xf numFmtId="9" fontId="13" fillId="0" borderId="29" xfId="0" applyNumberFormat="1" applyFont="1" applyBorder="1" applyAlignment="1">
      <alignment horizontal="right"/>
    </xf>
    <xf numFmtId="0" fontId="20" fillId="0" borderId="9" xfId="0" applyFont="1" applyBorder="1"/>
    <xf numFmtId="0" fontId="1" fillId="0" borderId="9" xfId="0" applyFont="1" applyBorder="1"/>
    <xf numFmtId="0" fontId="37" fillId="0" borderId="0" xfId="0" applyFont="1"/>
    <xf numFmtId="0" fontId="1" fillId="0" borderId="30" xfId="0" applyFont="1" applyBorder="1" applyAlignment="1"/>
    <xf numFmtId="0" fontId="13" fillId="0" borderId="28" xfId="0" applyFont="1" applyBorder="1" applyAlignment="1">
      <alignment horizontal="center"/>
    </xf>
    <xf numFmtId="0" fontId="49" fillId="0" borderId="29" xfId="0" applyFont="1" applyBorder="1" applyAlignment="1">
      <alignment horizontal="center" wrapText="1"/>
    </xf>
    <xf numFmtId="0" fontId="1" fillId="0" borderId="31" xfId="0" applyFont="1" applyBorder="1" applyAlignment="1"/>
    <xf numFmtId="0" fontId="13" fillId="0" borderId="10" xfId="0" applyFont="1" applyBorder="1" applyAlignment="1">
      <alignment horizontal="center"/>
    </xf>
    <xf numFmtId="0" fontId="49" fillId="0" borderId="0" xfId="0" applyFont="1" applyBorder="1" applyAlignment="1">
      <alignment horizontal="center" wrapText="1"/>
    </xf>
    <xf numFmtId="0" fontId="1" fillId="0" borderId="0" xfId="0" applyFont="1" applyBorder="1" applyAlignment="1">
      <alignment horizontal="center"/>
    </xf>
    <xf numFmtId="3" fontId="1" fillId="0" borderId="0" xfId="0" applyNumberFormat="1" applyFont="1" applyAlignment="1">
      <alignment horizontal="center"/>
    </xf>
    <xf numFmtId="3" fontId="1" fillId="0" borderId="0" xfId="0" applyNumberFormat="1" applyFont="1" applyBorder="1" applyAlignment="1">
      <alignment horizontal="center"/>
    </xf>
    <xf numFmtId="3" fontId="1" fillId="0" borderId="10" xfId="0" applyNumberFormat="1" applyFont="1" applyBorder="1" applyAlignment="1">
      <alignment horizontal="center"/>
    </xf>
    <xf numFmtId="9" fontId="1" fillId="0" borderId="0" xfId="0" applyNumberFormat="1" applyFont="1" applyAlignment="1">
      <alignment horizontal="center"/>
    </xf>
    <xf numFmtId="0" fontId="1" fillId="0" borderId="0" xfId="0" applyFont="1" applyAlignment="1">
      <alignment horizontal="center"/>
    </xf>
    <xf numFmtId="9" fontId="1" fillId="0" borderId="0" xfId="0" applyNumberFormat="1" applyFont="1" applyBorder="1" applyAlignment="1">
      <alignment horizontal="center"/>
    </xf>
    <xf numFmtId="0" fontId="1" fillId="0" borderId="33" xfId="0" applyFont="1" applyBorder="1"/>
    <xf numFmtId="0" fontId="1" fillId="0" borderId="11" xfId="0" applyFont="1" applyBorder="1"/>
    <xf numFmtId="0" fontId="51" fillId="0" borderId="0" xfId="4" applyFont="1" applyAlignment="1" applyProtection="1"/>
    <xf numFmtId="0" fontId="1" fillId="0" borderId="12" xfId="3" applyFont="1" applyBorder="1"/>
    <xf numFmtId="0" fontId="1" fillId="0" borderId="0" xfId="3" applyFont="1" applyBorder="1" applyAlignment="1">
      <alignment horizontal="left"/>
    </xf>
    <xf numFmtId="164" fontId="1" fillId="0" borderId="12" xfId="13" applyNumberFormat="1" applyFont="1" applyBorder="1" applyAlignment="1">
      <alignment horizontal="center"/>
    </xf>
    <xf numFmtId="164" fontId="1" fillId="0" borderId="0" xfId="13" applyNumberFormat="1" applyFont="1" applyBorder="1" applyAlignment="1">
      <alignment horizontal="center"/>
    </xf>
    <xf numFmtId="164" fontId="1" fillId="0" borderId="13" xfId="13" applyNumberFormat="1" applyFont="1" applyBorder="1" applyAlignment="1">
      <alignment horizontal="center"/>
    </xf>
    <xf numFmtId="164" fontId="1" fillId="0" borderId="0" xfId="13" applyNumberFormat="1" applyFont="1" applyBorder="1" applyAlignment="1"/>
    <xf numFmtId="164" fontId="1" fillId="5" borderId="12" xfId="13" applyNumberFormat="1" applyFont="1" applyFill="1" applyBorder="1" applyAlignment="1">
      <alignment horizontal="center"/>
    </xf>
    <xf numFmtId="164" fontId="1" fillId="5" borderId="8" xfId="13" applyNumberFormat="1" applyFont="1" applyFill="1" applyBorder="1" applyAlignment="1">
      <alignment horizontal="center"/>
    </xf>
    <xf numFmtId="164" fontId="1" fillId="5" borderId="13" xfId="13" applyNumberFormat="1" applyFont="1" applyFill="1" applyBorder="1" applyAlignment="1">
      <alignment horizontal="center"/>
    </xf>
    <xf numFmtId="0" fontId="1" fillId="0" borderId="0" xfId="3" applyFont="1" applyBorder="1"/>
    <xf numFmtId="0" fontId="13" fillId="0" borderId="4" xfId="3" applyFont="1" applyBorder="1" applyAlignment="1">
      <alignment horizontal="left"/>
    </xf>
    <xf numFmtId="164" fontId="13" fillId="0" borderId="34" xfId="13" applyNumberFormat="1" applyFont="1" applyBorder="1" applyAlignment="1">
      <alignment horizontal="center"/>
    </xf>
    <xf numFmtId="164" fontId="13" fillId="0" borderId="4" xfId="13" applyNumberFormat="1" applyFont="1" applyBorder="1" applyAlignment="1">
      <alignment horizontal="center"/>
    </xf>
    <xf numFmtId="164" fontId="13" fillId="0" borderId="35" xfId="13" applyNumberFormat="1" applyFont="1" applyBorder="1" applyAlignment="1">
      <alignment horizontal="center"/>
    </xf>
    <xf numFmtId="164" fontId="13" fillId="5" borderId="34" xfId="13" applyNumberFormat="1" applyFont="1" applyFill="1" applyBorder="1" applyAlignment="1">
      <alignment horizontal="center"/>
    </xf>
    <xf numFmtId="164" fontId="13" fillId="5" borderId="27" xfId="13" applyNumberFormat="1" applyFont="1" applyFill="1" applyBorder="1" applyAlignment="1">
      <alignment horizontal="center"/>
    </xf>
    <xf numFmtId="164" fontId="13" fillId="5" borderId="35" xfId="13" applyNumberFormat="1" applyFont="1" applyFill="1" applyBorder="1" applyAlignment="1">
      <alignment horizontal="center"/>
    </xf>
    <xf numFmtId="0" fontId="13" fillId="0" borderId="36" xfId="3" applyFont="1" applyBorder="1"/>
    <xf numFmtId="0" fontId="13" fillId="0" borderId="3" xfId="3" applyFont="1" applyBorder="1" applyAlignment="1">
      <alignment horizontal="left"/>
    </xf>
    <xf numFmtId="164" fontId="13" fillId="0" borderId="36" xfId="13" applyNumberFormat="1" applyFont="1" applyBorder="1" applyAlignment="1">
      <alignment horizontal="center"/>
    </xf>
    <xf numFmtId="164" fontId="13" fillId="0" borderId="3" xfId="13" applyNumberFormat="1" applyFont="1" applyBorder="1" applyAlignment="1">
      <alignment horizontal="center"/>
    </xf>
    <xf numFmtId="164" fontId="13" fillId="0" borderId="37" xfId="13" applyNumberFormat="1" applyFont="1" applyBorder="1" applyAlignment="1">
      <alignment horizontal="center"/>
    </xf>
    <xf numFmtId="164" fontId="13" fillId="5" borderId="36" xfId="13" applyNumberFormat="1" applyFont="1" applyFill="1" applyBorder="1" applyAlignment="1">
      <alignment horizontal="center"/>
    </xf>
    <xf numFmtId="164" fontId="13" fillId="5" borderId="6" xfId="13" applyNumberFormat="1" applyFont="1" applyFill="1" applyBorder="1" applyAlignment="1">
      <alignment horizontal="center"/>
    </xf>
    <xf numFmtId="164" fontId="13" fillId="5" borderId="37" xfId="13" applyNumberFormat="1" applyFont="1" applyFill="1" applyBorder="1" applyAlignment="1">
      <alignment horizontal="center"/>
    </xf>
    <xf numFmtId="0" fontId="13" fillId="0" borderId="12" xfId="12" applyFont="1" applyBorder="1"/>
    <xf numFmtId="164" fontId="13" fillId="0" borderId="12" xfId="13" applyNumberFormat="1" applyFont="1" applyBorder="1" applyAlignment="1">
      <alignment horizontal="center"/>
    </xf>
    <xf numFmtId="164" fontId="13" fillId="0" borderId="13" xfId="13" applyNumberFormat="1" applyFont="1" applyBorder="1" applyAlignment="1">
      <alignment horizontal="center"/>
    </xf>
    <xf numFmtId="164" fontId="13" fillId="5" borderId="12" xfId="13" applyNumberFormat="1" applyFont="1" applyFill="1" applyBorder="1" applyAlignment="1">
      <alignment horizontal="center"/>
    </xf>
    <xf numFmtId="164" fontId="13" fillId="5" borderId="8" xfId="13" applyNumberFormat="1" applyFont="1" applyFill="1" applyBorder="1" applyAlignment="1">
      <alignment horizontal="center"/>
    </xf>
    <xf numFmtId="164" fontId="13" fillId="5" borderId="13" xfId="13" applyNumberFormat="1" applyFont="1" applyFill="1" applyBorder="1" applyAlignment="1">
      <alignment horizontal="center"/>
    </xf>
    <xf numFmtId="9" fontId="0" fillId="0" borderId="0" xfId="0" applyNumberFormat="1"/>
    <xf numFmtId="1" fontId="0" fillId="0" borderId="0" xfId="0" applyNumberFormat="1" applyBorder="1"/>
    <xf numFmtId="9" fontId="0" fillId="0" borderId="0" xfId="0" applyNumberFormat="1"/>
    <xf numFmtId="0" fontId="1" fillId="0" borderId="0" xfId="0" applyFont="1"/>
    <xf numFmtId="0" fontId="0" fillId="0" borderId="0" xfId="0" applyBorder="1"/>
    <xf numFmtId="9" fontId="0" fillId="0" borderId="0" xfId="0" applyNumberFormat="1"/>
    <xf numFmtId="0" fontId="0" fillId="0" borderId="0" xfId="0"/>
    <xf numFmtId="9" fontId="0" fillId="0" borderId="0" xfId="0" applyNumberFormat="1"/>
    <xf numFmtId="2" fontId="0" fillId="0" borderId="0" xfId="0" applyNumberFormat="1"/>
    <xf numFmtId="9" fontId="0" fillId="0" borderId="0" xfId="0" applyNumberFormat="1" applyFill="1"/>
    <xf numFmtId="9" fontId="0" fillId="0" borderId="0" xfId="0" applyNumberFormat="1" applyFont="1" applyFill="1"/>
    <xf numFmtId="0" fontId="22" fillId="0" borderId="2" xfId="0" applyFont="1" applyBorder="1" applyAlignment="1">
      <alignment horizontal="left" indent="1"/>
    </xf>
    <xf numFmtId="167" fontId="21" fillId="0" borderId="2" xfId="0" applyNumberFormat="1" applyFont="1" applyBorder="1" applyAlignment="1">
      <alignment horizontal="right" indent="1"/>
    </xf>
    <xf numFmtId="0" fontId="6" fillId="0" borderId="0" xfId="3" applyFont="1" applyBorder="1" applyAlignment="1">
      <alignment vertical="top" wrapText="1"/>
    </xf>
    <xf numFmtId="1" fontId="11" fillId="0" borderId="0" xfId="0" applyNumberFormat="1" applyFont="1"/>
    <xf numFmtId="0" fontId="31" fillId="0" borderId="0" xfId="8" applyFont="1" applyAlignment="1">
      <alignment wrapText="1"/>
    </xf>
    <xf numFmtId="0" fontId="26" fillId="6" borderId="0" xfId="4" applyFont="1" applyFill="1" applyAlignment="1" applyProtection="1">
      <alignment horizontal="left" wrapText="1"/>
    </xf>
    <xf numFmtId="0" fontId="41" fillId="6" borderId="0" xfId="4" applyFont="1" applyFill="1" applyAlignment="1" applyProtection="1">
      <alignment horizontal="left" wrapText="1"/>
    </xf>
    <xf numFmtId="0" fontId="6" fillId="0" borderId="0" xfId="3" applyFont="1" applyBorder="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wrapText="1"/>
    </xf>
    <xf numFmtId="1" fontId="17" fillId="0" borderId="15" xfId="8" applyNumberFormat="1" applyFont="1" applyFill="1" applyBorder="1" applyAlignment="1">
      <alignment horizontal="center"/>
    </xf>
    <xf numFmtId="1" fontId="17" fillId="0" borderId="16" xfId="8" applyNumberFormat="1" applyFont="1" applyFill="1" applyBorder="1" applyAlignment="1">
      <alignment horizontal="center"/>
    </xf>
    <xf numFmtId="1" fontId="17" fillId="0" borderId="14" xfId="8" applyNumberFormat="1" applyFont="1" applyFill="1" applyBorder="1" applyAlignment="1">
      <alignment horizontal="center"/>
    </xf>
    <xf numFmtId="0" fontId="17" fillId="0" borderId="14" xfId="8" applyFont="1" applyBorder="1" applyAlignment="1">
      <alignment horizontal="center"/>
    </xf>
    <xf numFmtId="0" fontId="31" fillId="0" borderId="0" xfId="8" applyFont="1" applyAlignment="1">
      <alignment horizontal="left" wrapText="1"/>
    </xf>
    <xf numFmtId="0" fontId="38" fillId="0" borderId="15" xfId="8" applyFont="1" applyBorder="1" applyAlignment="1">
      <alignment horizontal="center"/>
    </xf>
    <xf numFmtId="0" fontId="38" fillId="0" borderId="14" xfId="8" applyFont="1" applyBorder="1" applyAlignment="1">
      <alignment horizontal="center"/>
    </xf>
    <xf numFmtId="0" fontId="38" fillId="0" borderId="16" xfId="8" applyFont="1" applyBorder="1" applyAlignment="1">
      <alignment horizontal="center"/>
    </xf>
    <xf numFmtId="1" fontId="17" fillId="0" borderId="14" xfId="8" applyNumberFormat="1" applyFont="1" applyBorder="1" applyAlignment="1">
      <alignment horizontal="center"/>
    </xf>
    <xf numFmtId="1" fontId="38" fillId="0" borderId="15" xfId="8" applyNumberFormat="1" applyFont="1" applyBorder="1" applyAlignment="1">
      <alignment horizontal="center"/>
    </xf>
    <xf numFmtId="1" fontId="38" fillId="0" borderId="14" xfId="8" applyNumberFormat="1" applyFont="1" applyBorder="1" applyAlignment="1">
      <alignment horizontal="center"/>
    </xf>
    <xf numFmtId="1" fontId="38" fillId="0" borderId="16" xfId="8" applyNumberFormat="1" applyFont="1" applyBorder="1" applyAlignment="1">
      <alignment horizontal="center"/>
    </xf>
    <xf numFmtId="1" fontId="17" fillId="0" borderId="15" xfId="8" applyNumberFormat="1" applyFont="1" applyBorder="1" applyAlignment="1">
      <alignment horizontal="center"/>
    </xf>
    <xf numFmtId="1" fontId="17" fillId="0" borderId="16" xfId="8" applyNumberFormat="1" applyFont="1" applyBorder="1" applyAlignment="1">
      <alignment horizontal="center"/>
    </xf>
    <xf numFmtId="0" fontId="13" fillId="0" borderId="29" xfId="0" applyFont="1" applyBorder="1" applyAlignment="1">
      <alignment horizontal="left"/>
    </xf>
    <xf numFmtId="0" fontId="13" fillId="0" borderId="29" xfId="0" applyFont="1" applyBorder="1" applyAlignment="1">
      <alignment horizontal="center" wrapText="1"/>
    </xf>
    <xf numFmtId="0" fontId="1" fillId="0" borderId="0" xfId="0" applyFont="1" applyAlignment="1">
      <alignment horizontal="left"/>
    </xf>
    <xf numFmtId="3" fontId="1" fillId="0" borderId="0" xfId="0" applyNumberFormat="1" applyFont="1" applyAlignment="1">
      <alignment horizontal="right"/>
    </xf>
    <xf numFmtId="3" fontId="13" fillId="0" borderId="29" xfId="0" applyNumberFormat="1" applyFont="1" applyBorder="1" applyAlignment="1">
      <alignment horizontal="right"/>
    </xf>
    <xf numFmtId="0" fontId="13" fillId="0" borderId="9" xfId="0" applyFont="1" applyBorder="1" applyAlignment="1">
      <alignment horizontal="center"/>
    </xf>
    <xf numFmtId="0" fontId="13" fillId="0" borderId="0" xfId="0" applyFont="1" applyBorder="1" applyAlignment="1">
      <alignment horizontal="center"/>
    </xf>
    <xf numFmtId="0" fontId="1" fillId="0" borderId="32" xfId="0" applyFont="1" applyBorder="1" applyAlignment="1">
      <alignment horizontal="left"/>
    </xf>
    <xf numFmtId="0" fontId="1" fillId="0" borderId="0" xfId="0" applyFont="1" applyBorder="1" applyAlignment="1">
      <alignment horizontal="left"/>
    </xf>
    <xf numFmtId="0" fontId="13" fillId="0" borderId="20" xfId="12" applyFont="1" applyBorder="1" applyAlignment="1">
      <alignment horizontal="center"/>
    </xf>
    <xf numFmtId="0" fontId="13" fillId="0" borderId="5" xfId="12" applyFont="1" applyBorder="1" applyAlignment="1">
      <alignment horizontal="center"/>
    </xf>
    <xf numFmtId="0" fontId="13" fillId="0" borderId="21" xfId="12" applyFont="1" applyBorder="1" applyAlignment="1">
      <alignment horizontal="center"/>
    </xf>
    <xf numFmtId="0" fontId="13" fillId="5" borderId="20" xfId="12" applyFont="1" applyFill="1" applyBorder="1" applyAlignment="1">
      <alignment horizontal="center" wrapText="1"/>
    </xf>
    <xf numFmtId="0" fontId="13" fillId="5" borderId="21" xfId="12" applyFont="1" applyFill="1" applyBorder="1" applyAlignment="1">
      <alignment horizontal="center" wrapText="1"/>
    </xf>
    <xf numFmtId="0" fontId="13" fillId="0" borderId="7" xfId="0" applyFont="1" applyBorder="1" applyAlignment="1">
      <alignment horizontal="center" wrapText="1"/>
    </xf>
    <xf numFmtId="0" fontId="27" fillId="0" borderId="4" xfId="0" applyFont="1" applyBorder="1" applyAlignment="1">
      <alignment horizontal="center" wrapText="1"/>
    </xf>
    <xf numFmtId="0" fontId="13" fillId="0" borderId="0" xfId="0" applyFont="1" applyBorder="1" applyAlignment="1">
      <alignment horizontal="left" vertical="center"/>
    </xf>
    <xf numFmtId="0" fontId="27" fillId="0" borderId="0" xfId="0" applyFont="1" applyAlignment="1">
      <alignment horizontal="left" vertical="center"/>
    </xf>
    <xf numFmtId="0" fontId="13" fillId="0" borderId="7" xfId="0" applyFont="1" applyBorder="1" applyAlignment="1">
      <alignment horizontal="left" vertical="center"/>
    </xf>
    <xf numFmtId="0" fontId="27" fillId="0" borderId="0" xfId="0" applyFont="1" applyBorder="1" applyAlignment="1">
      <alignment horizontal="left" vertical="center"/>
    </xf>
    <xf numFmtId="0" fontId="27" fillId="0" borderId="4" xfId="0" applyFont="1" applyBorder="1" applyAlignment="1">
      <alignment horizontal="left" vertical="center"/>
    </xf>
    <xf numFmtId="0" fontId="13" fillId="0" borderId="4" xfId="0" applyFont="1" applyBorder="1" applyAlignment="1">
      <alignment horizontal="center" wrapText="1"/>
    </xf>
    <xf numFmtId="0" fontId="13" fillId="0" borderId="4" xfId="0" applyFont="1" applyBorder="1" applyAlignment="1">
      <alignment horizontal="left" vertical="center"/>
    </xf>
    <xf numFmtId="0" fontId="20" fillId="0" borderId="0" xfId="0" applyFont="1" applyAlignment="1">
      <alignment horizontal="left" vertical="top" wrapText="1"/>
    </xf>
    <xf numFmtId="0" fontId="20" fillId="0" borderId="0" xfId="0" applyFont="1" applyAlignment="1">
      <alignment wrapText="1"/>
    </xf>
    <xf numFmtId="0" fontId="11" fillId="0" borderId="0" xfId="0" applyFont="1" applyAlignment="1">
      <alignment horizontal="center"/>
    </xf>
    <xf numFmtId="0" fontId="42" fillId="0" borderId="0" xfId="0" applyFont="1" applyAlignment="1">
      <alignment horizontal="left"/>
    </xf>
    <xf numFmtId="0" fontId="42" fillId="0" borderId="0" xfId="0" applyFont="1" applyAlignment="1">
      <alignment horizontal="left" vertical="top" wrapText="1"/>
    </xf>
    <xf numFmtId="0" fontId="0" fillId="0" borderId="0" xfId="0" applyAlignment="1">
      <alignment horizontal="center"/>
    </xf>
    <xf numFmtId="0" fontId="1" fillId="0" borderId="0" xfId="0" applyFont="1" applyAlignment="1">
      <alignment horizontal="left" vertical="top" wrapText="1"/>
    </xf>
  </cellXfs>
  <cellStyles count="18">
    <cellStyle name="Comma" xfId="1" builtinId="3"/>
    <cellStyle name="Comma 2" xfId="13"/>
    <cellStyle name="Comma 2 2" xfId="17"/>
    <cellStyle name="Hyperlink" xfId="4" builtinId="8"/>
    <cellStyle name="Hyperlink 2" xfId="5"/>
    <cellStyle name="Normal" xfId="0" builtinId="0"/>
    <cellStyle name="Normal 2" xfId="3"/>
    <cellStyle name="Normal 2 2" xfId="7"/>
    <cellStyle name="Normal 2 3" xfId="12"/>
    <cellStyle name="Normal 2 3 2" xfId="16"/>
    <cellStyle name="Normal 3" xfId="6"/>
    <cellStyle name="Normal 4" xfId="8"/>
    <cellStyle name="Normal 4 2" xfId="15"/>
    <cellStyle name="Percent" xfId="2" builtinId="5"/>
    <cellStyle name="Percent 2" xfId="9"/>
    <cellStyle name="Percent 2 2" xfId="10"/>
    <cellStyle name="Percent 2 3" xfId="11"/>
    <cellStyle name="Percent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24166940318982E-2"/>
          <c:y val="1.478124116347191E-2"/>
          <c:w val="0.86243064183596219"/>
          <c:h val="0.98499426365888243"/>
        </c:manualLayout>
      </c:layout>
      <c:doughnutChart>
        <c:varyColors val="1"/>
        <c:ser>
          <c:idx val="0"/>
          <c:order val="0"/>
          <c:spPr>
            <a:ln>
              <a:solidFill>
                <a:schemeClr val="bg1"/>
              </a:solidFill>
            </a:ln>
          </c:spPr>
          <c:dPt>
            <c:idx val="0"/>
            <c:bubble3D val="0"/>
            <c:spPr>
              <a:solidFill>
                <a:schemeClr val="bg1">
                  <a:lumMod val="65000"/>
                </a:schemeClr>
              </a:solidFill>
              <a:ln>
                <a:solidFill>
                  <a:schemeClr val="bg1"/>
                </a:solidFill>
              </a:ln>
            </c:spPr>
          </c:dPt>
          <c:dPt>
            <c:idx val="1"/>
            <c:bubble3D val="0"/>
            <c:spPr>
              <a:solidFill>
                <a:srgbClr val="92D050"/>
              </a:solidFill>
              <a:ln>
                <a:solidFill>
                  <a:schemeClr val="bg1"/>
                </a:solidFill>
              </a:ln>
            </c:spPr>
          </c:dPt>
          <c:dPt>
            <c:idx val="2"/>
            <c:bubble3D val="0"/>
            <c:spPr>
              <a:solidFill>
                <a:schemeClr val="accent1"/>
              </a:solidFill>
              <a:ln>
                <a:solidFill>
                  <a:schemeClr val="bg1"/>
                </a:solidFill>
              </a:ln>
            </c:spPr>
          </c:dPt>
          <c:dPt>
            <c:idx val="3"/>
            <c:bubble3D val="0"/>
            <c:spPr>
              <a:solidFill>
                <a:schemeClr val="accent2"/>
              </a:solidFill>
              <a:ln>
                <a:solidFill>
                  <a:schemeClr val="bg1"/>
                </a:solidFill>
              </a:ln>
            </c:spPr>
          </c:dPt>
          <c:dLbls>
            <c:spPr>
              <a:noFill/>
              <a:ln>
                <a:noFill/>
              </a:ln>
              <a:effectLst/>
            </c:spPr>
            <c:txPr>
              <a:bodyPr/>
              <a:lstStyle/>
              <a:p>
                <a:pPr>
                  <a:defRPr sz="14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1'!$C$10:$C$13</c:f>
              <c:strCache>
                <c:ptCount val="4"/>
                <c:pt idx="0">
                  <c:v>Outside UK &amp; Ireland</c:v>
                </c:pt>
                <c:pt idx="1">
                  <c:v>Republic of Ireland</c:v>
                </c:pt>
                <c:pt idx="2">
                  <c:v>Great Britain</c:v>
                </c:pt>
                <c:pt idx="3">
                  <c:v>Northern Ireland</c:v>
                </c:pt>
              </c:strCache>
            </c:strRef>
          </c:cat>
          <c:val>
            <c:numRef>
              <c:f>'Figure 1'!$D$10:$D$13</c:f>
              <c:numCache>
                <c:formatCode>0%</c:formatCode>
                <c:ptCount val="4"/>
                <c:pt idx="0">
                  <c:v>0.16</c:v>
                </c:pt>
                <c:pt idx="1">
                  <c:v>0.1</c:v>
                </c:pt>
                <c:pt idx="2">
                  <c:v>0.3</c:v>
                </c:pt>
                <c:pt idx="3">
                  <c:v>0.44</c:v>
                </c:pt>
              </c:numCache>
            </c:numRef>
          </c:val>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0"/>
            <c:invertIfNegative val="0"/>
            <c:bubble3D val="0"/>
            <c:spPr>
              <a:solidFill>
                <a:srgbClr val="92D050"/>
              </a:solidFill>
            </c:spPr>
          </c:dPt>
          <c:dPt>
            <c:idx val="1"/>
            <c:invertIfNegative val="0"/>
            <c:bubble3D val="0"/>
            <c:spPr>
              <a:solidFill>
                <a:srgbClr val="0070C0"/>
              </a:solidFill>
            </c:spPr>
          </c:dPt>
          <c:dPt>
            <c:idx val="2"/>
            <c:invertIfNegative val="0"/>
            <c:bubble3D val="0"/>
            <c:spPr>
              <a:solidFill>
                <a:schemeClr val="bg1">
                  <a:lumMod val="65000"/>
                </a:schemeClr>
              </a:solidFill>
            </c:spPr>
          </c:dPt>
          <c:dPt>
            <c:idx val="3"/>
            <c:invertIfNegative val="0"/>
            <c:bubble3D val="0"/>
            <c:spPr>
              <a:solidFill>
                <a:srgbClr val="FF0000"/>
              </a:solidFill>
            </c:spPr>
          </c:dPt>
          <c:cat>
            <c:strRef>
              <c:f>'Figure 2'!$C$11:$C$14</c:f>
              <c:strCache>
                <c:ptCount val="4"/>
                <c:pt idx="0">
                  <c:v>Outside GB and Ireland (+120k)</c:v>
                </c:pt>
                <c:pt idx="1">
                  <c:v>Great Britain (+94k)</c:v>
                </c:pt>
                <c:pt idx="2">
                  <c:v>Republic of Ireland (+74k)</c:v>
                </c:pt>
                <c:pt idx="3">
                  <c:v>Northern Ireland (-103k)</c:v>
                </c:pt>
              </c:strCache>
            </c:strRef>
          </c:cat>
          <c:val>
            <c:numRef>
              <c:f>'Figure 2'!$D$11:$D$14</c:f>
              <c:numCache>
                <c:formatCode>0</c:formatCode>
                <c:ptCount val="4"/>
                <c:pt idx="0">
                  <c:v>119.589</c:v>
                </c:pt>
                <c:pt idx="1">
                  <c:v>93.992002927890042</c:v>
                </c:pt>
                <c:pt idx="2">
                  <c:v>73.565475369365885</c:v>
                </c:pt>
                <c:pt idx="3">
                  <c:v>-245.82401900186832</c:v>
                </c:pt>
              </c:numCache>
            </c:numRef>
          </c:val>
        </c:ser>
        <c:dLbls>
          <c:showLegendKey val="0"/>
          <c:showVal val="0"/>
          <c:showCatName val="0"/>
          <c:showSerName val="0"/>
          <c:showPercent val="0"/>
          <c:showBubbleSize val="0"/>
        </c:dLbls>
        <c:gapWidth val="150"/>
        <c:axId val="345644096"/>
        <c:axId val="345644488"/>
      </c:barChart>
      <c:catAx>
        <c:axId val="345644096"/>
        <c:scaling>
          <c:orientation val="minMax"/>
        </c:scaling>
        <c:delete val="1"/>
        <c:axPos val="l"/>
        <c:numFmt formatCode="General" sourceLinked="0"/>
        <c:majorTickMark val="out"/>
        <c:minorTickMark val="none"/>
        <c:tickLblPos val="none"/>
        <c:crossAx val="345644488"/>
        <c:crosses val="autoZero"/>
        <c:auto val="1"/>
        <c:lblAlgn val="ctr"/>
        <c:lblOffset val="100"/>
        <c:noMultiLvlLbl val="0"/>
      </c:catAx>
      <c:valAx>
        <c:axId val="345644488"/>
        <c:scaling>
          <c:orientation val="minMax"/>
        </c:scaling>
        <c:delete val="0"/>
        <c:axPos val="b"/>
        <c:majorGridlines>
          <c:spPr>
            <a:ln>
              <a:solidFill>
                <a:schemeClr val="bg1"/>
              </a:solidFill>
            </a:ln>
          </c:spPr>
        </c:majorGridlines>
        <c:numFmt formatCode="0" sourceLinked="1"/>
        <c:majorTickMark val="out"/>
        <c:minorTickMark val="none"/>
        <c:tickLblPos val="nextTo"/>
        <c:crossAx val="345644096"/>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4347514114692501E-2"/>
          <c:y val="4.9363528051456121E-2"/>
          <c:w val="0.95246303744406069"/>
          <c:h val="0.87665185067947571"/>
        </c:manualLayout>
      </c:layout>
      <c:lineChart>
        <c:grouping val="standard"/>
        <c:varyColors val="0"/>
        <c:ser>
          <c:idx val="0"/>
          <c:order val="0"/>
          <c:tx>
            <c:strRef>
              <c:f>'Figure 3'!$AR$4</c:f>
              <c:strCache>
                <c:ptCount val="1"/>
                <c:pt idx="0">
                  <c:v>External visits</c:v>
                </c:pt>
              </c:strCache>
            </c:strRef>
          </c:tx>
          <c:spPr>
            <a:ln>
              <a:solidFill>
                <a:sysClr val="windowText" lastClr="000000"/>
              </a:solidFill>
            </a:ln>
          </c:spPr>
          <c:marker>
            <c:symbol val="none"/>
          </c:marker>
          <c:dPt>
            <c:idx val="0"/>
            <c:marker>
              <c:symbol val="square"/>
              <c:size val="10"/>
              <c:spPr>
                <a:solidFill>
                  <a:srgbClr val="4F81BD"/>
                </a:solidFill>
                <a:ln>
                  <a:solidFill>
                    <a:sysClr val="windowText" lastClr="000000"/>
                  </a:solidFill>
                </a:ln>
              </c:spPr>
            </c:marker>
            <c:bubble3D val="0"/>
          </c:dPt>
          <c:dPt>
            <c:idx val="4"/>
            <c:marker>
              <c:symbol val="square"/>
              <c:size val="10"/>
              <c:spPr>
                <a:solidFill>
                  <a:schemeClr val="accent1"/>
                </a:solidFill>
                <a:ln>
                  <a:solidFill>
                    <a:sysClr val="windowText" lastClr="000000"/>
                  </a:solidFill>
                </a:ln>
              </c:spPr>
            </c:marker>
            <c:bubble3D val="0"/>
          </c:dPt>
          <c:dPt>
            <c:idx val="24"/>
            <c:marker>
              <c:symbol val="square"/>
              <c:size val="10"/>
              <c:spPr>
                <a:solidFill>
                  <a:schemeClr val="accent1"/>
                </a:solidFill>
                <a:ln>
                  <a:solidFill>
                    <a:sysClr val="windowText" lastClr="000000"/>
                  </a:solidFill>
                </a:ln>
              </c:spPr>
            </c:marker>
            <c:bubble3D val="0"/>
          </c:dPt>
          <c:dPt>
            <c:idx val="48"/>
            <c:marker>
              <c:symbol val="square"/>
              <c:size val="10"/>
              <c:spPr>
                <a:solidFill>
                  <a:srgbClr val="4F81BD"/>
                </a:solidFill>
                <a:ln>
                  <a:solidFill>
                    <a:sysClr val="windowText" lastClr="000000"/>
                  </a:solidFill>
                </a:ln>
              </c:spPr>
            </c:marker>
            <c:bubble3D val="0"/>
          </c:dPt>
          <c:dPt>
            <c:idx val="50"/>
            <c:marker>
              <c:symbol val="square"/>
              <c:size val="10"/>
              <c:spPr>
                <a:solidFill>
                  <a:schemeClr val="accent1"/>
                </a:solidFill>
                <a:ln>
                  <a:solidFill>
                    <a:sysClr val="windowText" lastClr="000000"/>
                  </a:solidFill>
                </a:ln>
              </c:spPr>
            </c:marker>
            <c:bubble3D val="0"/>
          </c:dPt>
          <c:dPt>
            <c:idx val="57"/>
            <c:marker>
              <c:symbol val="square"/>
              <c:size val="10"/>
              <c:spPr>
                <a:solidFill>
                  <a:srgbClr val="4F81BD"/>
                </a:solidFill>
                <a:ln>
                  <a:solidFill>
                    <a:sysClr val="windowText" lastClr="000000"/>
                  </a:solidFill>
                </a:ln>
              </c:spPr>
            </c:marker>
            <c:bubble3D val="0"/>
          </c:dPt>
          <c:cat>
            <c:numRef>
              <c:f>'Figure 3'!$AQ$5:$AQ$62</c:f>
              <c:numCache>
                <c:formatCode>General</c:formatCode>
                <c:ptCount val="58"/>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numCache>
            </c:numRef>
          </c:cat>
          <c:val>
            <c:numRef>
              <c:f>'Figure 3'!$AR$5:$AR$62</c:f>
              <c:numCache>
                <c:formatCode>General</c:formatCode>
                <c:ptCount val="58"/>
                <c:pt idx="0">
                  <c:v>633000</c:v>
                </c:pt>
                <c:pt idx="4">
                  <c:v>704600</c:v>
                </c:pt>
                <c:pt idx="8">
                  <c:v>1080000</c:v>
                </c:pt>
                <c:pt idx="9">
                  <c:v>1139000</c:v>
                </c:pt>
                <c:pt idx="10">
                  <c:v>1066000</c:v>
                </c:pt>
                <c:pt idx="11">
                  <c:v>977000</c:v>
                </c:pt>
                <c:pt idx="12">
                  <c:v>670000</c:v>
                </c:pt>
                <c:pt idx="13">
                  <c:v>435000</c:v>
                </c:pt>
                <c:pt idx="14">
                  <c:v>486800</c:v>
                </c:pt>
                <c:pt idx="15">
                  <c:v>486800</c:v>
                </c:pt>
                <c:pt idx="16">
                  <c:v>529600</c:v>
                </c:pt>
                <c:pt idx="17">
                  <c:v>432000</c:v>
                </c:pt>
                <c:pt idx="18">
                  <c:v>503200</c:v>
                </c:pt>
                <c:pt idx="19">
                  <c:v>628100</c:v>
                </c:pt>
                <c:pt idx="20">
                  <c:v>728000</c:v>
                </c:pt>
                <c:pt idx="21">
                  <c:v>710000</c:v>
                </c:pt>
                <c:pt idx="22">
                  <c:v>588000</c:v>
                </c:pt>
                <c:pt idx="23">
                  <c:v>712000</c:v>
                </c:pt>
                <c:pt idx="24">
                  <c:v>865300</c:v>
                </c:pt>
                <c:pt idx="25">
                  <c:v>907800</c:v>
                </c:pt>
                <c:pt idx="26">
                  <c:v>862500</c:v>
                </c:pt>
                <c:pt idx="27">
                  <c:v>824100</c:v>
                </c:pt>
                <c:pt idx="28">
                  <c:v>942800</c:v>
                </c:pt>
                <c:pt idx="29">
                  <c:v>930400</c:v>
                </c:pt>
                <c:pt idx="30">
                  <c:v>1090600</c:v>
                </c:pt>
                <c:pt idx="31">
                  <c:v>1152800</c:v>
                </c:pt>
                <c:pt idx="32">
                  <c:v>1186100</c:v>
                </c:pt>
                <c:pt idx="33">
                  <c:v>1252500</c:v>
                </c:pt>
                <c:pt idx="34">
                  <c:v>1262000</c:v>
                </c:pt>
                <c:pt idx="35">
                  <c:v>1294000</c:v>
                </c:pt>
                <c:pt idx="36">
                  <c:v>1557000</c:v>
                </c:pt>
                <c:pt idx="37">
                  <c:v>1436000</c:v>
                </c:pt>
                <c:pt idx="38">
                  <c:v>1415000</c:v>
                </c:pt>
                <c:pt idx="39">
                  <c:v>1477000</c:v>
                </c:pt>
                <c:pt idx="40">
                  <c:v>1655000</c:v>
                </c:pt>
                <c:pt idx="41">
                  <c:v>1480000</c:v>
                </c:pt>
                <c:pt idx="42">
                  <c:v>1511000</c:v>
                </c:pt>
                <c:pt idx="43">
                  <c:v>1615000</c:v>
                </c:pt>
                <c:pt idx="44">
                  <c:v>1896000</c:v>
                </c:pt>
                <c:pt idx="45">
                  <c:v>1985000</c:v>
                </c:pt>
                <c:pt idx="46">
                  <c:v>1972000</c:v>
                </c:pt>
                <c:pt idx="47">
                  <c:v>1979000</c:v>
                </c:pt>
                <c:pt idx="48">
                  <c:v>2107000</c:v>
                </c:pt>
                <c:pt idx="49">
                  <c:v>2076000</c:v>
                </c:pt>
                <c:pt idx="50">
                  <c:v>1918000</c:v>
                </c:pt>
                <c:pt idx="51">
                  <c:v>1809000</c:v>
                </c:pt>
                <c:pt idx="52">
                  <c:v>1931000</c:v>
                </c:pt>
                <c:pt idx="53">
                  <c:v>2006000</c:v>
                </c:pt>
                <c:pt idx="54">
                  <c:v>2089000</c:v>
                </c:pt>
                <c:pt idx="55">
                  <c:v>2179000</c:v>
                </c:pt>
                <c:pt idx="56">
                  <c:v>2301000</c:v>
                </c:pt>
                <c:pt idx="57">
                  <c:v>2589000</c:v>
                </c:pt>
              </c:numCache>
            </c:numRef>
          </c:val>
          <c:smooth val="0"/>
        </c:ser>
        <c:ser>
          <c:idx val="1"/>
          <c:order val="1"/>
          <c:tx>
            <c:strRef>
              <c:f>'Figure 3'!$AS$4</c:f>
              <c:strCache>
                <c:ptCount val="1"/>
              </c:strCache>
            </c:strRef>
          </c:tx>
          <c:spPr>
            <a:ln>
              <a:solidFill>
                <a:schemeClr val="bg1">
                  <a:lumMod val="85000"/>
                </a:schemeClr>
              </a:solidFill>
            </a:ln>
          </c:spPr>
          <c:marker>
            <c:symbol val="none"/>
          </c:marker>
          <c:cat>
            <c:numRef>
              <c:f>'Figure 3'!$AQ$5:$AQ$62</c:f>
              <c:numCache>
                <c:formatCode>General</c:formatCode>
                <c:ptCount val="58"/>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numCache>
            </c:numRef>
          </c:cat>
          <c:val>
            <c:numRef>
              <c:f>'Figure 3'!$AS$5:$AS$62</c:f>
              <c:numCache>
                <c:formatCode>General</c:formatCode>
                <c:ptCount val="58"/>
                <c:pt idx="40">
                  <c:v>1655000</c:v>
                </c:pt>
                <c:pt idx="41">
                  <c:v>1292000</c:v>
                </c:pt>
                <c:pt idx="42">
                  <c:v>1311000</c:v>
                </c:pt>
                <c:pt idx="43">
                  <c:v>1411000</c:v>
                </c:pt>
                <c:pt idx="44">
                  <c:v>1673000</c:v>
                </c:pt>
                <c:pt idx="45">
                  <c:v>1733000</c:v>
                </c:pt>
                <c:pt idx="46">
                  <c:v>1701000</c:v>
                </c:pt>
                <c:pt idx="47">
                  <c:v>1702000</c:v>
                </c:pt>
                <c:pt idx="48">
                  <c:v>1784000</c:v>
                </c:pt>
                <c:pt idx="49">
                  <c:v>1709000</c:v>
                </c:pt>
                <c:pt idx="50">
                  <c:v>1443000</c:v>
                </c:pt>
                <c:pt idx="51">
                  <c:v>1426220</c:v>
                </c:pt>
                <c:pt idx="52">
                  <c:v>1560690</c:v>
                </c:pt>
                <c:pt idx="53">
                  <c:v>1531284</c:v>
                </c:pt>
                <c:pt idx="54">
                  <c:v>1696641</c:v>
                </c:pt>
                <c:pt idx="55">
                  <c:v>1791243</c:v>
                </c:pt>
                <c:pt idx="56">
                  <c:v>1948617</c:v>
                </c:pt>
                <c:pt idx="57">
                  <c:v>2133000</c:v>
                </c:pt>
              </c:numCache>
            </c:numRef>
          </c:val>
          <c:smooth val="0"/>
        </c:ser>
        <c:dLbls>
          <c:showLegendKey val="0"/>
          <c:showVal val="0"/>
          <c:showCatName val="0"/>
          <c:showSerName val="0"/>
          <c:showPercent val="0"/>
          <c:showBubbleSize val="0"/>
        </c:dLbls>
        <c:smooth val="0"/>
        <c:axId val="345641744"/>
        <c:axId val="345641352"/>
      </c:lineChart>
      <c:catAx>
        <c:axId val="345641744"/>
        <c:scaling>
          <c:orientation val="minMax"/>
        </c:scaling>
        <c:delete val="0"/>
        <c:axPos val="b"/>
        <c:numFmt formatCode="General" sourceLinked="1"/>
        <c:majorTickMark val="out"/>
        <c:minorTickMark val="none"/>
        <c:tickLblPos val="nextTo"/>
        <c:txPr>
          <a:bodyPr/>
          <a:lstStyle/>
          <a:p>
            <a:pPr>
              <a:defRPr>
                <a:latin typeface="Arial" pitchFamily="34" charset="0"/>
                <a:cs typeface="Arial" pitchFamily="34" charset="0"/>
              </a:defRPr>
            </a:pPr>
            <a:endParaRPr lang="en-US"/>
          </a:p>
        </c:txPr>
        <c:crossAx val="345641352"/>
        <c:crosses val="autoZero"/>
        <c:auto val="1"/>
        <c:lblAlgn val="ctr"/>
        <c:lblOffset val="100"/>
        <c:noMultiLvlLbl val="0"/>
      </c:catAx>
      <c:valAx>
        <c:axId val="345641352"/>
        <c:scaling>
          <c:orientation val="minMax"/>
        </c:scaling>
        <c:delete val="0"/>
        <c:axPos val="l"/>
        <c:numFmt formatCode="General" sourceLinked="1"/>
        <c:majorTickMark val="out"/>
        <c:minorTickMark val="none"/>
        <c:tickLblPos val="nextTo"/>
        <c:txPr>
          <a:bodyPr/>
          <a:lstStyle/>
          <a:p>
            <a:pPr>
              <a:defRPr>
                <a:latin typeface="Arial" pitchFamily="34" charset="0"/>
                <a:cs typeface="Arial" pitchFamily="34" charset="0"/>
              </a:defRPr>
            </a:pPr>
            <a:endParaRPr lang="en-US"/>
          </a:p>
        </c:txPr>
        <c:crossAx val="345641744"/>
        <c:crosses val="autoZero"/>
        <c:crossBetween val="between"/>
        <c:dispUnits>
          <c:builtInUnit val="millions"/>
          <c:dispUnitsLbl>
            <c:layout>
              <c:manualLayout>
                <c:xMode val="edge"/>
                <c:yMode val="edge"/>
                <c:x val="9.4904548801903518E-3"/>
                <c:y val="4.695744690205182E-3"/>
              </c:manualLayout>
            </c:layout>
            <c:tx>
              <c:rich>
                <a:bodyPr rot="0" vert="horz"/>
                <a:lstStyle/>
                <a:p>
                  <a:pPr>
                    <a:defRPr>
                      <a:latin typeface="Arial" pitchFamily="34" charset="0"/>
                      <a:cs typeface="Arial" pitchFamily="34" charset="0"/>
                    </a:defRPr>
                  </a:pPr>
                  <a:r>
                    <a:rPr lang="en-GB">
                      <a:latin typeface="Arial" pitchFamily="34" charset="0"/>
                      <a:cs typeface="Arial" pitchFamily="34" charset="0"/>
                    </a:rPr>
                    <a:t>Overnight Trips (Millions)</a:t>
                  </a:r>
                </a:p>
              </c:rich>
            </c:tx>
          </c:dispUnitsLbl>
        </c:dispUnits>
      </c:valAx>
    </c:plotArea>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93575803024624"/>
          <c:y val="3.5245109935175802E-2"/>
          <c:w val="0.64471616047993996"/>
          <c:h val="0.95851588348949002"/>
        </c:manualLayout>
      </c:layout>
      <c:doughnutChart>
        <c:varyColors val="1"/>
        <c:ser>
          <c:idx val="0"/>
          <c:order val="0"/>
          <c:tx>
            <c:strRef>
              <c:f>'Figure 4'!$B$5</c:f>
              <c:strCache>
                <c:ptCount val="1"/>
                <c:pt idx="0">
                  <c:v>January - December 2014</c:v>
                </c:pt>
              </c:strCache>
            </c:strRef>
          </c:tx>
          <c:dPt>
            <c:idx val="0"/>
            <c:bubble3D val="0"/>
            <c:spPr>
              <a:solidFill>
                <a:srgbClr val="C00000"/>
              </a:solidFill>
            </c:spPr>
          </c:dPt>
          <c:dPt>
            <c:idx val="1"/>
            <c:bubble3D val="0"/>
            <c:spPr>
              <a:solidFill>
                <a:schemeClr val="accent1"/>
              </a:solidFill>
            </c:spPr>
          </c:dPt>
          <c:dPt>
            <c:idx val="2"/>
            <c:bubble3D val="0"/>
            <c:spPr>
              <a:solidFill>
                <a:schemeClr val="bg1">
                  <a:lumMod val="65000"/>
                </a:schemeClr>
              </a:solidFill>
            </c:spPr>
          </c:dPt>
          <c:dPt>
            <c:idx val="3"/>
            <c:bubble3D val="0"/>
            <c:spPr>
              <a:solidFill>
                <a:srgbClr val="00B050"/>
              </a:solidFill>
            </c:spPr>
          </c:dPt>
          <c:dLbls>
            <c:spPr>
              <a:noFill/>
              <a:ln>
                <a:noFill/>
              </a:ln>
              <a:effectLst/>
            </c:spPr>
            <c:txPr>
              <a:bodyPr/>
              <a:lstStyle/>
              <a:p>
                <a:pPr>
                  <a:defRPr sz="1400">
                    <a:solidFill>
                      <a:schemeClr val="bg1"/>
                    </a:solidFill>
                    <a:latin typeface="Arial" pitchFamily="34" charset="0"/>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'Figure 4'!$A$6:$A$9</c:f>
              <c:strCache>
                <c:ptCount val="4"/>
                <c:pt idx="0">
                  <c:v>Holiday</c:v>
                </c:pt>
                <c:pt idx="1">
                  <c:v>Visiting friends/ relatives</c:v>
                </c:pt>
                <c:pt idx="2">
                  <c:v>Business</c:v>
                </c:pt>
                <c:pt idx="3">
                  <c:v>Other</c:v>
                </c:pt>
              </c:strCache>
            </c:strRef>
          </c:cat>
          <c:val>
            <c:numRef>
              <c:f>'Figure 4'!$B$6:$B$9</c:f>
              <c:numCache>
                <c:formatCode>#,##0</c:formatCode>
                <c:ptCount val="4"/>
                <c:pt idx="0">
                  <c:v>2133717</c:v>
                </c:pt>
                <c:pt idx="1">
                  <c:v>1841795</c:v>
                </c:pt>
                <c:pt idx="2">
                  <c:v>425485</c:v>
                </c:pt>
                <c:pt idx="3">
                  <c:v>171943</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422" l="0.70000000000000062" r="0.70000000000000062" t="0.750000000000004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593816436336156E-2"/>
          <c:y val="6.6978266134812239E-2"/>
          <c:w val="0.95139417155165151"/>
          <c:h val="0.85882349452081286"/>
        </c:manualLayout>
      </c:layout>
      <c:lineChart>
        <c:grouping val="standard"/>
        <c:varyColors val="0"/>
        <c:ser>
          <c:idx val="0"/>
          <c:order val="0"/>
          <c:marker>
            <c:symbol val="none"/>
          </c:marker>
          <c:val>
            <c:numRef>
              <c:f>'Figure 5'!$BV$6:$BV$58</c:f>
              <c:numCache>
                <c:formatCode>0.00</c:formatCode>
                <c:ptCount val="53"/>
                <c:pt idx="0">
                  <c:v>1.613558919432978</c:v>
                </c:pt>
                <c:pt idx="1">
                  <c:v>1.6202112575481409</c:v>
                </c:pt>
                <c:pt idx="2">
                  <c:v>1.6257981746730934</c:v>
                </c:pt>
                <c:pt idx="3">
                  <c:v>1.6504237477329822</c:v>
                </c:pt>
                <c:pt idx="4">
                  <c:v>1.6662973872476594</c:v>
                </c:pt>
                <c:pt idx="5">
                  <c:v>1.6829862816357077</c:v>
                </c:pt>
                <c:pt idx="6">
                  <c:v>1.706091070693095</c:v>
                </c:pt>
                <c:pt idx="7">
                  <c:v>1.7246060398276566</c:v>
                </c:pt>
                <c:pt idx="8">
                  <c:v>1.742794791265001</c:v>
                </c:pt>
                <c:pt idx="9">
                  <c:v>1.748241282144398</c:v>
                </c:pt>
                <c:pt idx="10">
                  <c:v>1.7558947321340816</c:v>
                </c:pt>
                <c:pt idx="11">
                  <c:v>1.7686851233138172</c:v>
                </c:pt>
                <c:pt idx="12">
                  <c:v>1.7739882357403334</c:v>
                </c:pt>
                <c:pt idx="13">
                  <c:v>1.7736324564814259</c:v>
                </c:pt>
                <c:pt idx="14">
                  <c:v>1.7695882248074581</c:v>
                </c:pt>
                <c:pt idx="15">
                  <c:v>1.753853680233614</c:v>
                </c:pt>
                <c:pt idx="16">
                  <c:v>1.7559799169972361</c:v>
                </c:pt>
                <c:pt idx="17">
                  <c:v>1.7589501145120929</c:v>
                </c:pt>
                <c:pt idx="18">
                  <c:v>1.758228505014942</c:v>
                </c:pt>
                <c:pt idx="19">
                  <c:v>1.7641321278050894</c:v>
                </c:pt>
                <c:pt idx="20">
                  <c:v>1.7686728274078776</c:v>
                </c:pt>
                <c:pt idx="21">
                  <c:v>1.7853952221241971</c:v>
                </c:pt>
                <c:pt idx="22">
                  <c:v>1.7976143376071294</c:v>
                </c:pt>
                <c:pt idx="23">
                  <c:v>1.7967033166074073</c:v>
                </c:pt>
                <c:pt idx="24">
                  <c:v>1.8103835928408749</c:v>
                </c:pt>
                <c:pt idx="25">
                  <c:v>1.854028286261221</c:v>
                </c:pt>
                <c:pt idx="26">
                  <c:v>1.8451551883477257</c:v>
                </c:pt>
                <c:pt idx="27">
                  <c:v>1.8505503604746534</c:v>
                </c:pt>
                <c:pt idx="28">
                  <c:v>1.8495214216717299</c:v>
                </c:pt>
                <c:pt idx="29">
                  <c:v>1.8514023551132506</c:v>
                </c:pt>
                <c:pt idx="30">
                  <c:v>1.8530624272391261</c:v>
                </c:pt>
                <c:pt idx="31">
                  <c:v>1.8751956301086747</c:v>
                </c:pt>
                <c:pt idx="32">
                  <c:v>1.8829485030404771</c:v>
                </c:pt>
                <c:pt idx="33">
                  <c:v>1.8938560775225306</c:v>
                </c:pt>
                <c:pt idx="34">
                  <c:v>1.9076463557784595</c:v>
                </c:pt>
                <c:pt idx="35">
                  <c:v>1.9081244800053327</c:v>
                </c:pt>
                <c:pt idx="36">
                  <c:v>1.9063213964124766</c:v>
                </c:pt>
                <c:pt idx="37">
                  <c:v>1.9079291659618034</c:v>
                </c:pt>
                <c:pt idx="38">
                  <c:v>1.9070015762997694</c:v>
                </c:pt>
                <c:pt idx="39">
                  <c:v>1.8914473182142144</c:v>
                </c:pt>
                <c:pt idx="40">
                  <c:v>1.8978763195426711</c:v>
                </c:pt>
                <c:pt idx="41">
                  <c:v>1.8804030685369317</c:v>
                </c:pt>
                <c:pt idx="42">
                  <c:v>1.879771915964352</c:v>
                </c:pt>
                <c:pt idx="43">
                  <c:v>1.8734112333054063</c:v>
                </c:pt>
                <c:pt idx="44">
                  <c:v>1.8695764094018521</c:v>
                </c:pt>
                <c:pt idx="45">
                  <c:v>1.8662264720209198</c:v>
                </c:pt>
                <c:pt idx="46">
                  <c:v>1.8736769647953966</c:v>
                </c:pt>
                <c:pt idx="47">
                  <c:v>1.9030111811197885</c:v>
                </c:pt>
                <c:pt idx="48">
                  <c:v>1.9224311725288605</c:v>
                </c:pt>
                <c:pt idx="49">
                  <c:v>1.9443775885761529</c:v>
                </c:pt>
                <c:pt idx="50">
                  <c:v>1.9662254702924495</c:v>
                </c:pt>
                <c:pt idx="51">
                  <c:v>1.9923178115490316</c:v>
                </c:pt>
                <c:pt idx="52">
                  <c:v>2.01602439009101</c:v>
                </c:pt>
              </c:numCache>
            </c:numRef>
          </c:val>
          <c:smooth val="0"/>
        </c:ser>
        <c:dLbls>
          <c:showLegendKey val="0"/>
          <c:showVal val="0"/>
          <c:showCatName val="0"/>
          <c:showSerName val="0"/>
          <c:showPercent val="0"/>
          <c:showBubbleSize val="0"/>
        </c:dLbls>
        <c:smooth val="0"/>
        <c:axId val="345643704"/>
        <c:axId val="345645664"/>
      </c:lineChart>
      <c:catAx>
        <c:axId val="345643704"/>
        <c:scaling>
          <c:orientation val="minMax"/>
        </c:scaling>
        <c:delete val="0"/>
        <c:axPos val="b"/>
        <c:majorTickMark val="none"/>
        <c:minorTickMark val="none"/>
        <c:tickLblPos val="none"/>
        <c:crossAx val="345645664"/>
        <c:crosses val="autoZero"/>
        <c:auto val="1"/>
        <c:lblAlgn val="ctr"/>
        <c:lblOffset val="100"/>
        <c:noMultiLvlLbl val="0"/>
      </c:catAx>
      <c:valAx>
        <c:axId val="345645664"/>
        <c:scaling>
          <c:orientation val="minMax"/>
          <c:min val="1.45"/>
        </c:scaling>
        <c:delete val="0"/>
        <c:axPos val="l"/>
        <c:majorGridlines>
          <c:spPr>
            <a:ln>
              <a:solidFill>
                <a:sysClr val="window" lastClr="FFFFFF"/>
              </a:solidFill>
            </a:ln>
          </c:spPr>
        </c:majorGridlines>
        <c:title>
          <c:tx>
            <c:rich>
              <a:bodyPr rot="0" vert="horz"/>
              <a:lstStyle/>
              <a:p>
                <a:pPr>
                  <a:defRPr/>
                </a:pPr>
                <a:r>
                  <a:rPr lang="en-US"/>
                  <a:t>Millions</a:t>
                </a:r>
              </a:p>
            </c:rich>
          </c:tx>
          <c:layout>
            <c:manualLayout>
              <c:xMode val="edge"/>
              <c:yMode val="edge"/>
              <c:x val="0"/>
              <c:y val="1.098111323655167E-3"/>
            </c:manualLayout>
          </c:layout>
          <c:overlay val="0"/>
        </c:title>
        <c:numFmt formatCode="0.00" sourceLinked="1"/>
        <c:majorTickMark val="out"/>
        <c:minorTickMark val="none"/>
        <c:tickLblPos val="nextTo"/>
        <c:crossAx val="345643704"/>
        <c:crosses val="autoZero"/>
        <c:crossBetween val="between"/>
        <c:majorUnit val="0.05"/>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9009671137622"/>
          <c:y val="7.0421292506811464E-2"/>
          <c:w val="0.59383439713115949"/>
          <c:h val="0.83554151631485396"/>
        </c:manualLayout>
      </c:layout>
      <c:doughnutChart>
        <c:varyColors val="1"/>
        <c:ser>
          <c:idx val="0"/>
          <c:order val="0"/>
          <c:dPt>
            <c:idx val="0"/>
            <c:bubble3D val="0"/>
            <c:spPr>
              <a:solidFill>
                <a:srgbClr val="FFC000"/>
              </a:solidFill>
            </c:spPr>
          </c:dPt>
          <c:dPt>
            <c:idx val="1"/>
            <c:bubble3D val="0"/>
            <c:spPr>
              <a:solidFill>
                <a:srgbClr val="7030A0"/>
              </a:solidFill>
            </c:spPr>
          </c:dPt>
          <c:dPt>
            <c:idx val="2"/>
            <c:bubble3D val="0"/>
            <c:spPr>
              <a:solidFill>
                <a:srgbClr val="00B0F0"/>
              </a:solidFill>
            </c:spPr>
          </c:dPt>
          <c:dPt>
            <c:idx val="3"/>
            <c:bubble3D val="0"/>
            <c:spPr>
              <a:solidFill>
                <a:srgbClr val="FF0000"/>
              </a:solidFill>
            </c:spPr>
          </c:dPt>
          <c:dPt>
            <c:idx val="4"/>
            <c:bubble3D val="0"/>
            <c:spPr>
              <a:solidFill>
                <a:srgbClr val="FF3399"/>
              </a:solidFill>
            </c:spPr>
          </c:dPt>
          <c:dPt>
            <c:idx val="5"/>
            <c:bubble3D val="0"/>
            <c:spPr>
              <a:solidFill>
                <a:schemeClr val="bg1">
                  <a:lumMod val="50000"/>
                </a:schemeClr>
              </a:solidFill>
            </c:spPr>
          </c:dPt>
          <c:dPt>
            <c:idx val="6"/>
            <c:bubble3D val="0"/>
            <c:spPr>
              <a:solidFill>
                <a:srgbClr val="00B050"/>
              </a:solidFill>
            </c:spPr>
          </c:dPt>
          <c:dPt>
            <c:idx val="7"/>
            <c:bubble3D val="0"/>
            <c:spPr>
              <a:solidFill>
                <a:schemeClr val="accent6">
                  <a:lumMod val="75000"/>
                </a:schemeClr>
              </a:solidFill>
            </c:spPr>
          </c:dPt>
          <c:dPt>
            <c:idx val="8"/>
            <c:bubble3D val="0"/>
            <c:spPr>
              <a:solidFill>
                <a:srgbClr val="663300"/>
              </a:solidFill>
            </c:spPr>
          </c:dPt>
          <c:dPt>
            <c:idx val="9"/>
            <c:bubble3D val="0"/>
            <c:spPr>
              <a:solidFill>
                <a:srgbClr val="0070C0"/>
              </a:solidFill>
            </c:spPr>
          </c:dPt>
          <c:dLbls>
            <c:dLbl>
              <c:idx val="0"/>
              <c:tx>
                <c:rich>
                  <a:bodyPr/>
                  <a:lstStyle/>
                  <a:p>
                    <a:r>
                      <a:rPr lang="en-US"/>
                      <a:t>944k</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667k</a:t>
                    </a:r>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a:t>460k</a:t>
                    </a:r>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a:t>440k</a:t>
                    </a:r>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a:t>403k</a:t>
                    </a:r>
                  </a:p>
                </c:rich>
              </c:tx>
              <c:showLegendKey val="0"/>
              <c:showVal val="1"/>
              <c:showCatName val="0"/>
              <c:showSerName val="0"/>
              <c:showPercent val="0"/>
              <c:showBubbleSize val="0"/>
              <c:extLst>
                <c:ext xmlns:c15="http://schemas.microsoft.com/office/drawing/2012/chart" uri="{CE6537A1-D6FC-4f65-9D91-7224C49458BB}"/>
              </c:extLst>
            </c:dLbl>
            <c:dLbl>
              <c:idx val="5"/>
              <c:tx>
                <c:rich>
                  <a:bodyPr/>
                  <a:lstStyle/>
                  <a:p>
                    <a:r>
                      <a:rPr lang="en-US"/>
                      <a:t>370k</a:t>
                    </a:r>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a:t>334k</a:t>
                    </a:r>
                  </a:p>
                </c:rich>
              </c:tx>
              <c:showLegendKey val="0"/>
              <c:showVal val="1"/>
              <c:showCatName val="0"/>
              <c:showSerName val="0"/>
              <c:showPercent val="0"/>
              <c:showBubbleSize val="0"/>
              <c:extLst>
                <c:ext xmlns:c15="http://schemas.microsoft.com/office/drawing/2012/chart" uri="{CE6537A1-D6FC-4f65-9D91-7224C49458BB}"/>
              </c:extLst>
            </c:dLbl>
            <c:dLbl>
              <c:idx val="7"/>
              <c:tx>
                <c:rich>
                  <a:bodyPr/>
                  <a:lstStyle/>
                  <a:p>
                    <a:r>
                      <a:rPr lang="en-US" b="0"/>
                      <a:t>2</a:t>
                    </a:r>
                    <a:r>
                      <a:rPr lang="en-US"/>
                      <a:t>25k</a:t>
                    </a:r>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t>225k</a:t>
                    </a:r>
                  </a:p>
                </c:rich>
              </c:tx>
              <c:showLegendKey val="0"/>
              <c:showVal val="1"/>
              <c:showCatName val="0"/>
              <c:showSerName val="0"/>
              <c:showPercent val="0"/>
              <c:showBubbleSize val="0"/>
              <c:extLst>
                <c:ext xmlns:c15="http://schemas.microsoft.com/office/drawing/2012/chart" uri="{CE6537A1-D6FC-4f65-9D91-7224C49458BB}"/>
              </c:extLst>
            </c:dLbl>
            <c:dLbl>
              <c:idx val="9"/>
              <c:tx>
                <c:rich>
                  <a:bodyPr/>
                  <a:lstStyle/>
                  <a:p>
                    <a:r>
                      <a:rPr lang="en-US"/>
                      <a:t>223k</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400" b="1">
                    <a:solidFill>
                      <a:schemeClr val="bg1"/>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'[1]Chart 1.5 '!$B$5:$B$14</c:f>
              <c:strCache>
                <c:ptCount val="10"/>
                <c:pt idx="0">
                  <c:v>Giant's Causeway </c:v>
                </c:pt>
                <c:pt idx="1">
                  <c:v>Titanic Belfast</c:v>
                </c:pt>
                <c:pt idx="2">
                  <c:v>Ulster Museum</c:v>
                </c:pt>
                <c:pt idx="3">
                  <c:v>Carrick-a-Rede Rope Bridge</c:v>
                </c:pt>
                <c:pt idx="4">
                  <c:v>Derry's Walls</c:v>
                </c:pt>
                <c:pt idx="5">
                  <c:v>W5</c:v>
                </c:pt>
                <c:pt idx="6">
                  <c:v>The Guildhall</c:v>
                </c:pt>
                <c:pt idx="7">
                  <c:v>Oxford Island </c:v>
                </c:pt>
                <c:pt idx="8">
                  <c:v>Pickie Fun Park</c:v>
                </c:pt>
                <c:pt idx="9">
                  <c:v>Belfast Zoo</c:v>
                </c:pt>
              </c:strCache>
            </c:strRef>
          </c:cat>
          <c:val>
            <c:numRef>
              <c:f>'[1]Chart 1.5 '!$C$5:$C$14</c:f>
              <c:numCache>
                <c:formatCode>General</c:formatCode>
                <c:ptCount val="10"/>
                <c:pt idx="0">
                  <c:v>944</c:v>
                </c:pt>
                <c:pt idx="1">
                  <c:v>667.47699999999998</c:v>
                </c:pt>
                <c:pt idx="2">
                  <c:v>460.02800000000002</c:v>
                </c:pt>
                <c:pt idx="3">
                  <c:v>440</c:v>
                </c:pt>
                <c:pt idx="4">
                  <c:v>403</c:v>
                </c:pt>
                <c:pt idx="5">
                  <c:v>369.78399999999999</c:v>
                </c:pt>
                <c:pt idx="6">
                  <c:v>333.89400000000001</c:v>
                </c:pt>
                <c:pt idx="7">
                  <c:v>224.94</c:v>
                </c:pt>
                <c:pt idx="8">
                  <c:v>224.84899999999999</c:v>
                </c:pt>
                <c:pt idx="9">
                  <c:v>223.13499999999999</c:v>
                </c:pt>
              </c:numCache>
            </c:numRef>
          </c:val>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111" l="0.70000000000000062" r="0.70000000000000062" t="0.750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77885267783192"/>
          <c:y val="7.1114294484805208E-3"/>
          <c:w val="0.74921789067542965"/>
          <c:h val="0.99003779231170519"/>
        </c:manualLayout>
      </c:layout>
      <c:doughnutChart>
        <c:varyColors val="1"/>
        <c:ser>
          <c:idx val="0"/>
          <c:order val="0"/>
          <c:spPr>
            <a:ln>
              <a:solidFill>
                <a:schemeClr val="bg1"/>
              </a:solidFill>
            </a:ln>
          </c:spPr>
          <c:dLbls>
            <c:spPr>
              <a:noFill/>
              <a:ln>
                <a:noFill/>
              </a:ln>
              <a:effectLst/>
            </c:spPr>
            <c:txPr>
              <a:bodyPr/>
              <a:lstStyle/>
              <a:p>
                <a:pPr>
                  <a:defRPr sz="12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7'!$B$8:$B$12</c:f>
              <c:strCache>
                <c:ptCount val="5"/>
                <c:pt idx="0">
                  <c:v>Accommodation for visitors</c:v>
                </c:pt>
                <c:pt idx="1">
                  <c:v>Food &amp; beverage service activities</c:v>
                </c:pt>
                <c:pt idx="2">
                  <c:v>Transport</c:v>
                </c:pt>
                <c:pt idx="3">
                  <c:v>Sporting &amp; recreational activities</c:v>
                </c:pt>
                <c:pt idx="4">
                  <c:v>Other</c:v>
                </c:pt>
              </c:strCache>
            </c:strRef>
          </c:cat>
          <c:val>
            <c:numRef>
              <c:f>'Figure 7'!$C$8:$C$12</c:f>
              <c:numCache>
                <c:formatCode>0%</c:formatCode>
                <c:ptCount val="5"/>
                <c:pt idx="0">
                  <c:v>0.16703393565447333</c:v>
                </c:pt>
                <c:pt idx="1">
                  <c:v>0.58007280087491631</c:v>
                </c:pt>
                <c:pt idx="2">
                  <c:v>6.1423697827399898E-2</c:v>
                </c:pt>
                <c:pt idx="3">
                  <c:v>0.1224882882000555</c:v>
                </c:pt>
                <c:pt idx="4">
                  <c:v>6.8981277443154923E-2</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1841914532801373E-2"/>
          <c:y val="7.1225071225071226E-2"/>
          <c:w val="0.76894630798496033"/>
          <c:h val="0.85529914529914564"/>
        </c:manualLayout>
      </c:layout>
      <c:barChart>
        <c:barDir val="col"/>
        <c:grouping val="clustered"/>
        <c:varyColors val="0"/>
        <c:ser>
          <c:idx val="0"/>
          <c:order val="0"/>
          <c:tx>
            <c:strRef>
              <c:f>'Figure 8'!$C$10</c:f>
              <c:strCache>
                <c:ptCount val="1"/>
                <c:pt idx="0">
                  <c:v>Holiday</c:v>
                </c:pt>
              </c:strCache>
            </c:strRef>
          </c:tx>
          <c:spPr>
            <a:ln>
              <a:solidFill>
                <a:schemeClr val="bg1"/>
              </a:solidFill>
            </a:ln>
          </c:spPr>
          <c:invertIfNegative val="0"/>
          <c:cat>
            <c:strRef>
              <c:f>'Figure 8'!$B$11:$B$13</c:f>
              <c:strCache>
                <c:ptCount val="3"/>
                <c:pt idx="0">
                  <c:v>Republic of Ireland </c:v>
                </c:pt>
                <c:pt idx="1">
                  <c:v>Great Britain </c:v>
                </c:pt>
                <c:pt idx="2">
                  <c:v>Northern Ireland</c:v>
                </c:pt>
              </c:strCache>
            </c:strRef>
          </c:cat>
          <c:val>
            <c:numRef>
              <c:f>'Figure 8'!$C$11:$C$13</c:f>
              <c:numCache>
                <c:formatCode>0%</c:formatCode>
                <c:ptCount val="3"/>
                <c:pt idx="0">
                  <c:v>0.46</c:v>
                </c:pt>
                <c:pt idx="1">
                  <c:v>0.37</c:v>
                </c:pt>
                <c:pt idx="2">
                  <c:v>0.33</c:v>
                </c:pt>
              </c:numCache>
            </c:numRef>
          </c:val>
        </c:ser>
        <c:ser>
          <c:idx val="1"/>
          <c:order val="1"/>
          <c:tx>
            <c:strRef>
              <c:f>'Figure 8'!$D$10</c:f>
              <c:strCache>
                <c:ptCount val="1"/>
                <c:pt idx="0">
                  <c:v>Visiting friends / relatives </c:v>
                </c:pt>
              </c:strCache>
            </c:strRef>
          </c:tx>
          <c:spPr>
            <a:ln>
              <a:solidFill>
                <a:schemeClr val="bg1"/>
              </a:solidFill>
            </a:ln>
          </c:spPr>
          <c:invertIfNegative val="0"/>
          <c:cat>
            <c:strRef>
              <c:f>'Figure 8'!$B$11:$B$13</c:f>
              <c:strCache>
                <c:ptCount val="3"/>
                <c:pt idx="0">
                  <c:v>Republic of Ireland </c:v>
                </c:pt>
                <c:pt idx="1">
                  <c:v>Great Britain </c:v>
                </c:pt>
                <c:pt idx="2">
                  <c:v>Northern Ireland</c:v>
                </c:pt>
              </c:strCache>
            </c:strRef>
          </c:cat>
          <c:val>
            <c:numRef>
              <c:f>'Figure 8'!$D$11:$D$13</c:f>
              <c:numCache>
                <c:formatCode>0%</c:formatCode>
                <c:ptCount val="3"/>
                <c:pt idx="0">
                  <c:v>0.27</c:v>
                </c:pt>
                <c:pt idx="1">
                  <c:v>0.31</c:v>
                </c:pt>
                <c:pt idx="2">
                  <c:v>0.5</c:v>
                </c:pt>
              </c:numCache>
            </c:numRef>
          </c:val>
        </c:ser>
        <c:ser>
          <c:idx val="2"/>
          <c:order val="2"/>
          <c:tx>
            <c:strRef>
              <c:f>'Figure 8'!$E$10</c:f>
              <c:strCache>
                <c:ptCount val="1"/>
                <c:pt idx="0">
                  <c:v>Business</c:v>
                </c:pt>
              </c:strCache>
            </c:strRef>
          </c:tx>
          <c:spPr>
            <a:ln>
              <a:solidFill>
                <a:schemeClr val="bg1"/>
              </a:solidFill>
            </a:ln>
          </c:spPr>
          <c:invertIfNegative val="0"/>
          <c:cat>
            <c:strRef>
              <c:f>'Figure 8'!$B$11:$B$13</c:f>
              <c:strCache>
                <c:ptCount val="3"/>
                <c:pt idx="0">
                  <c:v>Republic of Ireland </c:v>
                </c:pt>
                <c:pt idx="1">
                  <c:v>Great Britain </c:v>
                </c:pt>
                <c:pt idx="2">
                  <c:v>Northern Ireland</c:v>
                </c:pt>
              </c:strCache>
            </c:strRef>
          </c:cat>
          <c:val>
            <c:numRef>
              <c:f>'Figure 8'!$E$11:$E$13</c:f>
              <c:numCache>
                <c:formatCode>0%</c:formatCode>
                <c:ptCount val="3"/>
                <c:pt idx="0">
                  <c:v>0.16</c:v>
                </c:pt>
                <c:pt idx="1">
                  <c:v>0.24</c:v>
                </c:pt>
                <c:pt idx="2">
                  <c:v>0.13</c:v>
                </c:pt>
              </c:numCache>
            </c:numRef>
          </c:val>
        </c:ser>
        <c:ser>
          <c:idx val="3"/>
          <c:order val="3"/>
          <c:tx>
            <c:strRef>
              <c:f>'Figure 8'!$F$10</c:f>
              <c:strCache>
                <c:ptCount val="1"/>
                <c:pt idx="0">
                  <c:v>Other</c:v>
                </c:pt>
              </c:strCache>
            </c:strRef>
          </c:tx>
          <c:spPr>
            <a:ln>
              <a:solidFill>
                <a:schemeClr val="bg1"/>
              </a:solidFill>
            </a:ln>
          </c:spPr>
          <c:invertIfNegative val="0"/>
          <c:cat>
            <c:strRef>
              <c:f>'Figure 8'!$B$11:$B$13</c:f>
              <c:strCache>
                <c:ptCount val="3"/>
                <c:pt idx="0">
                  <c:v>Republic of Ireland </c:v>
                </c:pt>
                <c:pt idx="1">
                  <c:v>Great Britain </c:v>
                </c:pt>
                <c:pt idx="2">
                  <c:v>Northern Ireland</c:v>
                </c:pt>
              </c:strCache>
            </c:strRef>
          </c:cat>
          <c:val>
            <c:numRef>
              <c:f>'Figure 8'!$F$11:$F$13</c:f>
              <c:numCache>
                <c:formatCode>0%</c:formatCode>
                <c:ptCount val="3"/>
                <c:pt idx="0">
                  <c:v>0.12</c:v>
                </c:pt>
                <c:pt idx="1">
                  <c:v>0.08</c:v>
                </c:pt>
                <c:pt idx="2">
                  <c:v>0.04</c:v>
                </c:pt>
              </c:numCache>
            </c:numRef>
          </c:val>
        </c:ser>
        <c:dLbls>
          <c:showLegendKey val="0"/>
          <c:showVal val="0"/>
          <c:showCatName val="0"/>
          <c:showSerName val="0"/>
          <c:showPercent val="0"/>
          <c:showBubbleSize val="0"/>
        </c:dLbls>
        <c:gapWidth val="150"/>
        <c:axId val="345642920"/>
        <c:axId val="345642136"/>
      </c:barChart>
      <c:catAx>
        <c:axId val="345642920"/>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345642136"/>
        <c:crosses val="autoZero"/>
        <c:auto val="1"/>
        <c:lblAlgn val="ctr"/>
        <c:lblOffset val="100"/>
        <c:noMultiLvlLbl val="0"/>
      </c:catAx>
      <c:valAx>
        <c:axId val="345642136"/>
        <c:scaling>
          <c:orientation val="minMax"/>
        </c:scaling>
        <c:delete val="0"/>
        <c:axPos val="l"/>
        <c:title>
          <c:tx>
            <c:rich>
              <a:bodyPr rot="0" vert="horz"/>
              <a:lstStyle/>
              <a:p>
                <a:pPr>
                  <a:defRPr>
                    <a:latin typeface="Arial" pitchFamily="34" charset="0"/>
                    <a:cs typeface="Arial" pitchFamily="34" charset="0"/>
                  </a:defRPr>
                </a:pPr>
                <a:r>
                  <a:rPr lang="en-GB">
                    <a:latin typeface="Arial" pitchFamily="34" charset="0"/>
                    <a:cs typeface="Arial" pitchFamily="34" charset="0"/>
                  </a:rPr>
                  <a:t>Prop.</a:t>
                </a:r>
                <a:r>
                  <a:rPr lang="en-GB" baseline="0">
                    <a:latin typeface="Arial" pitchFamily="34" charset="0"/>
                    <a:cs typeface="Arial" pitchFamily="34" charset="0"/>
                  </a:rPr>
                  <a:t> (%) of trips - reason, country</a:t>
                </a:r>
              </a:p>
            </c:rich>
          </c:tx>
          <c:layout>
            <c:manualLayout>
              <c:xMode val="edge"/>
              <c:yMode val="edge"/>
              <c:x val="2.8596961572832869E-2"/>
              <c:y val="9.978464230432792E-3"/>
            </c:manualLayout>
          </c:layout>
          <c:overlay val="0"/>
        </c:title>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345642920"/>
        <c:crosses val="autoZero"/>
        <c:crossBetween val="between"/>
      </c:valAx>
    </c:plotArea>
    <c:legend>
      <c:legendPos val="r"/>
      <c:overlay val="0"/>
      <c:txPr>
        <a:bodyPr/>
        <a:lstStyle/>
        <a:p>
          <a:pPr>
            <a:defRPr sz="1100">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13</xdr:row>
      <xdr:rowOff>57151</xdr:rowOff>
    </xdr:from>
    <xdr:to>
      <xdr:col>1</xdr:col>
      <xdr:colOff>1724025</xdr:colOff>
      <xdr:row>13</xdr:row>
      <xdr:rowOff>1162051</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2476500" y="3486151"/>
          <a:ext cx="1095375" cy="1104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3</xdr:row>
      <xdr:rowOff>133350</xdr:rowOff>
    </xdr:from>
    <xdr:to>
      <xdr:col>15</xdr:col>
      <xdr:colOff>47625</xdr:colOff>
      <xdr:row>44</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336274</xdr:colOff>
      <xdr:row>17</xdr:row>
      <xdr:rowOff>104776</xdr:rowOff>
    </xdr:from>
    <xdr:ext cx="1838325" cy="1876424"/>
    <xdr:sp macro="" textlink="">
      <xdr:nvSpPr>
        <xdr:cNvPr id="3" name="TextBox 2"/>
        <xdr:cNvSpPr txBox="1"/>
      </xdr:nvSpPr>
      <xdr:spPr>
        <a:xfrm>
          <a:off x="3993874" y="2952751"/>
          <a:ext cx="1838325" cy="18764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GB" sz="2400">
              <a:latin typeface="Arial" pitchFamily="34" charset="0"/>
              <a:cs typeface="Arial" pitchFamily="34" charset="0"/>
            </a:rPr>
            <a:t>Top 10 Visitor </a:t>
          </a:r>
        </a:p>
        <a:p>
          <a:pPr algn="ctr"/>
          <a:r>
            <a:rPr lang="en-GB" sz="2400">
              <a:latin typeface="Arial" pitchFamily="34" charset="0"/>
              <a:cs typeface="Arial" pitchFamily="34" charset="0"/>
            </a:rPr>
            <a:t>Attractions NI </a:t>
          </a:r>
        </a:p>
        <a:p>
          <a:pPr algn="ctr"/>
          <a:r>
            <a:rPr lang="en-GB" sz="2400">
              <a:latin typeface="Arial" pitchFamily="34" charset="0"/>
              <a:cs typeface="Arial" pitchFamily="34" charset="0"/>
            </a:rPr>
            <a:t>2016</a:t>
          </a:r>
        </a:p>
      </xdr:txBody>
    </xdr:sp>
    <xdr:clientData/>
  </xdr:oneCellAnchor>
</xdr:wsDr>
</file>

<file path=xl/drawings/drawing11.xml><?xml version="1.0" encoding="utf-8"?>
<c:userShapes xmlns:c="http://schemas.openxmlformats.org/drawingml/2006/chart">
  <cdr:relSizeAnchor xmlns:cdr="http://schemas.openxmlformats.org/drawingml/2006/chartDrawing">
    <cdr:from>
      <cdr:x>0.21635</cdr:x>
      <cdr:y>0.03801</cdr:y>
    </cdr:from>
    <cdr:to>
      <cdr:x>0.41372</cdr:x>
      <cdr:y>0.14374</cdr:y>
    </cdr:to>
    <cdr:sp macro="" textlink="">
      <cdr:nvSpPr>
        <cdr:cNvPr id="2" name="TextBox 11"/>
        <cdr:cNvSpPr txBox="1"/>
      </cdr:nvSpPr>
      <cdr:spPr>
        <a:xfrm xmlns:a="http://schemas.openxmlformats.org/drawingml/2006/main">
          <a:off x="1980374" y="247246"/>
          <a:ext cx="1806631" cy="6878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EEECE1">
                  <a:lumMod val="25000"/>
                </a:srgbClr>
              </a:solidFill>
              <a:latin typeface="Arial" pitchFamily="34" charset="0"/>
              <a:cs typeface="Arial" pitchFamily="34" charset="0"/>
            </a:rPr>
            <a:t>Pickie Fun Park</a:t>
          </a:r>
        </a:p>
        <a:p xmlns:a="http://schemas.openxmlformats.org/drawingml/2006/main">
          <a:pPr algn="ctr"/>
          <a:r>
            <a:rPr lang="en-GB" sz="1400" b="0" baseline="0">
              <a:solidFill>
                <a:srgbClr val="EEECE1">
                  <a:lumMod val="25000"/>
                </a:srgbClr>
              </a:solidFill>
              <a:latin typeface="Arial" pitchFamily="34" charset="0"/>
              <a:cs typeface="Arial" pitchFamily="34" charset="0"/>
            </a:rPr>
            <a:t>↑2%</a:t>
          </a:r>
          <a:endParaRPr lang="en-GB" sz="1400" b="0">
            <a:solidFill>
              <a:srgbClr val="EEECE1">
                <a:lumMod val="25000"/>
              </a:srgbClr>
            </a:solidFill>
            <a:latin typeface="Arial" pitchFamily="34" charset="0"/>
            <a:cs typeface="Arial" pitchFamily="34" charset="0"/>
          </a:endParaRPr>
        </a:p>
      </cdr:txBody>
    </cdr:sp>
  </cdr:relSizeAnchor>
  <cdr:relSizeAnchor xmlns:cdr="http://schemas.openxmlformats.org/drawingml/2006/chartDrawing">
    <cdr:from>
      <cdr:x>0.4032</cdr:x>
      <cdr:y>0</cdr:y>
    </cdr:from>
    <cdr:to>
      <cdr:x>0.55278</cdr:x>
      <cdr:y>0.10573</cdr:y>
    </cdr:to>
    <cdr:sp macro="" textlink="">
      <cdr:nvSpPr>
        <cdr:cNvPr id="3" name="TextBox 12"/>
        <cdr:cNvSpPr txBox="1"/>
      </cdr:nvSpPr>
      <cdr:spPr>
        <a:xfrm xmlns:a="http://schemas.openxmlformats.org/drawingml/2006/main">
          <a:off x="3690727" y="0"/>
          <a:ext cx="1369184" cy="6878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0070C0"/>
              </a:solidFill>
              <a:latin typeface="Arial" pitchFamily="34" charset="0"/>
              <a:cs typeface="Arial" pitchFamily="34" charset="0"/>
            </a:rPr>
            <a:t>Belfast Zoo</a:t>
          </a:r>
        </a:p>
        <a:p xmlns:a="http://schemas.openxmlformats.org/drawingml/2006/main">
          <a:pPr algn="ctr"/>
          <a:r>
            <a:rPr lang="en-GB" sz="1200" b="0" baseline="0">
              <a:solidFill>
                <a:srgbClr val="0070C0"/>
              </a:solidFill>
              <a:latin typeface="Arial" pitchFamily="34" charset="0"/>
              <a:ea typeface="+mn-ea"/>
              <a:cs typeface="Arial" pitchFamily="34" charset="0"/>
              <a:sym typeface="Wingdings 3"/>
            </a:rPr>
            <a:t></a:t>
          </a:r>
          <a:r>
            <a:rPr lang="en-GB" sz="1400" b="0" baseline="0">
              <a:solidFill>
                <a:srgbClr val="0070C0"/>
              </a:solidFill>
              <a:latin typeface="Arial" pitchFamily="34" charset="0"/>
              <a:cs typeface="Arial" pitchFamily="34" charset="0"/>
            </a:rPr>
            <a:t>6%</a:t>
          </a:r>
          <a:endParaRPr lang="en-GB" sz="1400" b="0">
            <a:solidFill>
              <a:srgbClr val="0070C0"/>
            </a:solidFill>
            <a:latin typeface="Arial" pitchFamily="34" charset="0"/>
            <a:cs typeface="Arial" pitchFamily="34" charset="0"/>
          </a:endParaRPr>
        </a:p>
      </cdr:txBody>
    </cdr:sp>
  </cdr:relSizeAnchor>
  <cdr:relSizeAnchor xmlns:cdr="http://schemas.openxmlformats.org/drawingml/2006/chartDrawing">
    <cdr:from>
      <cdr:x>0.74114</cdr:x>
      <cdr:y>0.14564</cdr:y>
    </cdr:from>
    <cdr:to>
      <cdr:x>0.97024</cdr:x>
      <cdr:y>0.25271</cdr:y>
    </cdr:to>
    <cdr:sp macro="" textlink="">
      <cdr:nvSpPr>
        <cdr:cNvPr id="4" name="TextBox 1"/>
        <cdr:cNvSpPr txBox="1"/>
      </cdr:nvSpPr>
      <cdr:spPr>
        <a:xfrm xmlns:a="http://schemas.openxmlformats.org/drawingml/2006/main">
          <a:off x="6784037" y="947486"/>
          <a:ext cx="2097073" cy="6965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FC000"/>
              </a:solidFill>
              <a:latin typeface="Arial" pitchFamily="34" charset="0"/>
              <a:cs typeface="Arial" pitchFamily="34" charset="0"/>
            </a:rPr>
            <a:t>Giant's Causeway</a:t>
          </a:r>
        </a:p>
        <a:p xmlns:a="http://schemas.openxmlformats.org/drawingml/2006/main">
          <a:pPr algn="ctr"/>
          <a:r>
            <a:rPr lang="en-GB" sz="1400" b="0" baseline="0">
              <a:solidFill>
                <a:srgbClr val="FFC000"/>
              </a:solidFill>
              <a:latin typeface="Arial" pitchFamily="34" charset="0"/>
              <a:cs typeface="Arial" pitchFamily="34" charset="0"/>
            </a:rPr>
            <a:t>↑11%</a:t>
          </a:r>
          <a:endParaRPr lang="en-GB" sz="1400" b="0">
            <a:solidFill>
              <a:srgbClr val="FFC000"/>
            </a:solidFill>
            <a:latin typeface="Arial" pitchFamily="34" charset="0"/>
            <a:cs typeface="Arial" pitchFamily="34" charset="0"/>
          </a:endParaRPr>
        </a:p>
      </cdr:txBody>
    </cdr:sp>
  </cdr:relSizeAnchor>
  <cdr:relSizeAnchor xmlns:cdr="http://schemas.openxmlformats.org/drawingml/2006/chartDrawing">
    <cdr:from>
      <cdr:x>0.81522</cdr:x>
      <cdr:y>0.55181</cdr:y>
    </cdr:from>
    <cdr:to>
      <cdr:x>0.99483</cdr:x>
      <cdr:y>0.66019</cdr:y>
    </cdr:to>
    <cdr:sp macro="" textlink="">
      <cdr:nvSpPr>
        <cdr:cNvPr id="5" name="TextBox 4"/>
        <cdr:cNvSpPr txBox="1"/>
      </cdr:nvSpPr>
      <cdr:spPr>
        <a:xfrm xmlns:a="http://schemas.openxmlformats.org/drawingml/2006/main">
          <a:off x="7462109" y="3589856"/>
          <a:ext cx="1644065" cy="7050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7030A0"/>
              </a:solidFill>
              <a:latin typeface="Arial" pitchFamily="34" charset="0"/>
              <a:cs typeface="Arial" pitchFamily="34" charset="0"/>
            </a:rPr>
            <a:t>Titanic Belfast</a:t>
          </a:r>
        </a:p>
        <a:p xmlns:a="http://schemas.openxmlformats.org/drawingml/2006/main">
          <a:pPr algn="ctr"/>
          <a:r>
            <a:rPr lang="en-GB" sz="1100" b="0" baseline="0">
              <a:solidFill>
                <a:srgbClr val="7030A0"/>
              </a:solidFill>
              <a:latin typeface="Arial" pitchFamily="34" charset="0"/>
              <a:ea typeface="+mn-ea"/>
              <a:cs typeface="Arial" pitchFamily="34" charset="0"/>
            </a:rPr>
            <a:t>↑</a:t>
          </a:r>
          <a:r>
            <a:rPr lang="en-GB" sz="1400" b="0" baseline="0">
              <a:solidFill>
                <a:srgbClr val="7030A0"/>
              </a:solidFill>
              <a:latin typeface="Arial" pitchFamily="34" charset="0"/>
              <a:cs typeface="Arial" pitchFamily="34" charset="0"/>
            </a:rPr>
            <a:t> 7%</a:t>
          </a:r>
          <a:endParaRPr lang="en-GB" sz="1400" b="0">
            <a:solidFill>
              <a:srgbClr val="7030A0"/>
            </a:solidFill>
            <a:latin typeface="Arial" pitchFamily="34" charset="0"/>
            <a:cs typeface="Arial" pitchFamily="34" charset="0"/>
          </a:endParaRPr>
        </a:p>
      </cdr:txBody>
    </cdr:sp>
  </cdr:relSizeAnchor>
  <cdr:relSizeAnchor xmlns:cdr="http://schemas.openxmlformats.org/drawingml/2006/chartDrawing">
    <cdr:from>
      <cdr:x>0.65789</cdr:x>
      <cdr:y>0.87925</cdr:y>
    </cdr:from>
    <cdr:to>
      <cdr:x>0.85399</cdr:x>
      <cdr:y>0.98632</cdr:y>
    </cdr:to>
    <cdr:sp macro="" textlink="">
      <cdr:nvSpPr>
        <cdr:cNvPr id="6" name="TextBox 5"/>
        <cdr:cNvSpPr txBox="1"/>
      </cdr:nvSpPr>
      <cdr:spPr>
        <a:xfrm xmlns:a="http://schemas.openxmlformats.org/drawingml/2006/main">
          <a:off x="6022037" y="5720011"/>
          <a:ext cx="1795007" cy="6965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00B0F0"/>
              </a:solidFill>
              <a:latin typeface="Arial" pitchFamily="34" charset="0"/>
              <a:cs typeface="Arial" pitchFamily="34" charset="0"/>
            </a:rPr>
            <a:t>Ulster</a:t>
          </a:r>
          <a:r>
            <a:rPr lang="en-GB" sz="1400" baseline="0">
              <a:solidFill>
                <a:srgbClr val="00B0F0"/>
              </a:solidFill>
              <a:latin typeface="Arial" pitchFamily="34" charset="0"/>
              <a:cs typeface="Arial" pitchFamily="34" charset="0"/>
            </a:rPr>
            <a:t> Museum</a:t>
          </a:r>
          <a:endParaRPr lang="en-GB" sz="1400">
            <a:solidFill>
              <a:srgbClr val="00B0F0"/>
            </a:solidFill>
            <a:latin typeface="Arial" pitchFamily="34" charset="0"/>
            <a:cs typeface="Arial" pitchFamily="34" charset="0"/>
          </a:endParaRPr>
        </a:p>
        <a:p xmlns:a="http://schemas.openxmlformats.org/drawingml/2006/main">
          <a:pPr algn="ctr"/>
          <a:r>
            <a:rPr lang="en-GB" sz="1100" b="0" baseline="0">
              <a:solidFill>
                <a:srgbClr val="00B0F0"/>
              </a:solidFill>
              <a:latin typeface="Arial" pitchFamily="34" charset="0"/>
              <a:ea typeface="+mn-ea"/>
              <a:cs typeface="Arial" pitchFamily="34" charset="0"/>
              <a:sym typeface="Wingdings 3"/>
            </a:rPr>
            <a:t></a:t>
          </a:r>
          <a:r>
            <a:rPr lang="en-GB" sz="1400" b="0" baseline="0">
              <a:solidFill>
                <a:srgbClr val="00B0F0"/>
              </a:solidFill>
              <a:latin typeface="Arial" pitchFamily="34" charset="0"/>
              <a:cs typeface="Arial" pitchFamily="34" charset="0"/>
            </a:rPr>
            <a:t>1%</a:t>
          </a:r>
          <a:endParaRPr lang="en-GB" sz="1400" b="0">
            <a:solidFill>
              <a:srgbClr val="00B0F0"/>
            </a:solidFill>
            <a:latin typeface="Arial" pitchFamily="34" charset="0"/>
            <a:cs typeface="Arial" pitchFamily="34" charset="0"/>
          </a:endParaRPr>
        </a:p>
      </cdr:txBody>
    </cdr:sp>
  </cdr:relSizeAnchor>
  <cdr:relSizeAnchor xmlns:cdr="http://schemas.openxmlformats.org/drawingml/2006/chartDrawing">
    <cdr:from>
      <cdr:x>0.29126</cdr:x>
      <cdr:y>0.89162</cdr:y>
    </cdr:from>
    <cdr:to>
      <cdr:x>0.48312</cdr:x>
      <cdr:y>1</cdr:y>
    </cdr:to>
    <cdr:sp macro="" textlink="">
      <cdr:nvSpPr>
        <cdr:cNvPr id="8" name="TextBox 1"/>
        <cdr:cNvSpPr txBox="1"/>
      </cdr:nvSpPr>
      <cdr:spPr>
        <a:xfrm xmlns:a="http://schemas.openxmlformats.org/drawingml/2006/main">
          <a:off x="2666092" y="5943376"/>
          <a:ext cx="1756195" cy="7050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F0000"/>
              </a:solidFill>
              <a:latin typeface="Arial" pitchFamily="34" charset="0"/>
              <a:cs typeface="Arial" pitchFamily="34" charset="0"/>
            </a:rPr>
            <a:t>Carrick-a-Rede</a:t>
          </a:r>
        </a:p>
        <a:p xmlns:a="http://schemas.openxmlformats.org/drawingml/2006/main">
          <a:pPr algn="ctr"/>
          <a:r>
            <a:rPr lang="en-GB" sz="1100" b="0" baseline="0">
              <a:solidFill>
                <a:srgbClr val="FF0000"/>
              </a:solidFill>
              <a:latin typeface="Arial" pitchFamily="34" charset="0"/>
              <a:ea typeface="+mn-ea"/>
              <a:cs typeface="Arial" pitchFamily="34" charset="0"/>
            </a:rPr>
            <a:t>↑</a:t>
          </a:r>
          <a:r>
            <a:rPr lang="en-GB" sz="1400" b="0" baseline="0">
              <a:solidFill>
                <a:srgbClr val="FF0000"/>
              </a:solidFill>
              <a:latin typeface="Arial" pitchFamily="34" charset="0"/>
              <a:cs typeface="Arial" pitchFamily="34" charset="0"/>
            </a:rPr>
            <a:t>24%</a:t>
          </a:r>
          <a:endParaRPr lang="en-GB" sz="1400" b="0">
            <a:solidFill>
              <a:srgbClr val="FF0000"/>
            </a:solidFill>
            <a:latin typeface="Arial" pitchFamily="34" charset="0"/>
            <a:cs typeface="Arial" pitchFamily="34" charset="0"/>
          </a:endParaRPr>
        </a:p>
      </cdr:txBody>
    </cdr:sp>
  </cdr:relSizeAnchor>
  <cdr:relSizeAnchor xmlns:cdr="http://schemas.openxmlformats.org/drawingml/2006/chartDrawing">
    <cdr:from>
      <cdr:x>0.12382</cdr:x>
      <cdr:y>0.77416</cdr:y>
    </cdr:from>
    <cdr:to>
      <cdr:x>0.29304</cdr:x>
      <cdr:y>0.87989</cdr:y>
    </cdr:to>
    <cdr:sp macro="" textlink="">
      <cdr:nvSpPr>
        <cdr:cNvPr id="9" name="TextBox 7"/>
        <cdr:cNvSpPr txBox="1"/>
      </cdr:nvSpPr>
      <cdr:spPr>
        <a:xfrm xmlns:a="http://schemas.openxmlformats.org/drawingml/2006/main">
          <a:off x="1133372" y="5036345"/>
          <a:ext cx="1548959" cy="6878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F66CC"/>
              </a:solidFill>
              <a:latin typeface="Arial" pitchFamily="34" charset="0"/>
              <a:cs typeface="Arial" pitchFamily="34" charset="0"/>
            </a:rPr>
            <a:t>Derry's Walls</a:t>
          </a:r>
        </a:p>
        <a:p xmlns:a="http://schemas.openxmlformats.org/drawingml/2006/main">
          <a:pPr algn="ctr"/>
          <a:r>
            <a:rPr lang="en-GB" sz="1400" b="0" baseline="0">
              <a:solidFill>
                <a:srgbClr val="FF66CC"/>
              </a:solidFill>
              <a:latin typeface="Arial" pitchFamily="34" charset="0"/>
              <a:cs typeface="Arial" pitchFamily="34" charset="0"/>
            </a:rPr>
            <a:t>↑6%</a:t>
          </a:r>
          <a:endParaRPr lang="en-GB" sz="1400" b="0">
            <a:solidFill>
              <a:srgbClr val="FF66CC"/>
            </a:solidFill>
            <a:latin typeface="Arial" pitchFamily="34" charset="0"/>
            <a:cs typeface="Arial" pitchFamily="34" charset="0"/>
          </a:endParaRPr>
        </a:p>
      </cdr:txBody>
    </cdr:sp>
  </cdr:relSizeAnchor>
  <cdr:relSizeAnchor xmlns:cdr="http://schemas.openxmlformats.org/drawingml/2006/chartDrawing">
    <cdr:from>
      <cdr:x>0.13355</cdr:x>
      <cdr:y>0.54273</cdr:y>
    </cdr:from>
    <cdr:to>
      <cdr:x>0.20664</cdr:x>
      <cdr:y>0.64846</cdr:y>
    </cdr:to>
    <cdr:sp macro="" textlink="">
      <cdr:nvSpPr>
        <cdr:cNvPr id="10" name="TextBox 8"/>
        <cdr:cNvSpPr txBox="1"/>
      </cdr:nvSpPr>
      <cdr:spPr>
        <a:xfrm xmlns:a="http://schemas.openxmlformats.org/drawingml/2006/main">
          <a:off x="1222431" y="3530744"/>
          <a:ext cx="669031" cy="6878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ysClr val="window" lastClr="FFFFFF">
                  <a:lumMod val="50000"/>
                </a:sysClr>
              </a:solidFill>
              <a:latin typeface="Arial" pitchFamily="34" charset="0"/>
              <a:cs typeface="Arial" pitchFamily="34" charset="0"/>
            </a:rPr>
            <a:t>W5</a:t>
          </a:r>
        </a:p>
        <a:p xmlns:a="http://schemas.openxmlformats.org/drawingml/2006/main">
          <a:pPr algn="ctr"/>
          <a:r>
            <a:rPr lang="en-GB" sz="1100" b="0" baseline="0">
              <a:solidFill>
                <a:schemeClr val="bg1">
                  <a:lumMod val="50000"/>
                </a:schemeClr>
              </a:solidFill>
              <a:latin typeface="Arial" pitchFamily="34" charset="0"/>
              <a:ea typeface="+mn-ea"/>
              <a:cs typeface="Arial" pitchFamily="34" charset="0"/>
              <a:sym typeface="Wingdings 3"/>
            </a:rPr>
            <a:t></a:t>
          </a:r>
          <a:r>
            <a:rPr lang="en-GB" sz="1400" b="0" baseline="0">
              <a:solidFill>
                <a:sysClr val="window" lastClr="FFFFFF">
                  <a:lumMod val="50000"/>
                </a:sysClr>
              </a:solidFill>
              <a:latin typeface="Arial" pitchFamily="34" charset="0"/>
              <a:cs typeface="Arial" pitchFamily="34" charset="0"/>
            </a:rPr>
            <a:t>1%</a:t>
          </a:r>
          <a:endParaRPr lang="en-GB" sz="1400" b="0">
            <a:solidFill>
              <a:sysClr val="window" lastClr="FFFFFF">
                <a:lumMod val="50000"/>
              </a:sysClr>
            </a:solidFill>
            <a:latin typeface="Arial" pitchFamily="34" charset="0"/>
            <a:cs typeface="Arial" pitchFamily="34" charset="0"/>
          </a:endParaRPr>
        </a:p>
      </cdr:txBody>
    </cdr:sp>
  </cdr:relSizeAnchor>
  <cdr:relSizeAnchor xmlns:cdr="http://schemas.openxmlformats.org/drawingml/2006/chartDrawing">
    <cdr:from>
      <cdr:x>0.04091</cdr:x>
      <cdr:y>0.29828</cdr:y>
    </cdr:from>
    <cdr:to>
      <cdr:x>0.23139</cdr:x>
      <cdr:y>0.41959</cdr:y>
    </cdr:to>
    <cdr:sp macro="" textlink="">
      <cdr:nvSpPr>
        <cdr:cNvPr id="12" name="TextBox 11"/>
        <cdr:cNvSpPr txBox="1"/>
      </cdr:nvSpPr>
      <cdr:spPr>
        <a:xfrm xmlns:a="http://schemas.openxmlformats.org/drawingml/2006/main">
          <a:off x="374465" y="1940466"/>
          <a:ext cx="1743564" cy="7891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00B050"/>
              </a:solidFill>
              <a:latin typeface="Arial" pitchFamily="34" charset="0"/>
              <a:cs typeface="Arial" pitchFamily="34" charset="0"/>
            </a:rPr>
            <a:t>The Guildhall</a:t>
          </a:r>
        </a:p>
        <a:p xmlns:a="http://schemas.openxmlformats.org/drawingml/2006/main">
          <a:pPr algn="ctr"/>
          <a:r>
            <a:rPr lang="en-GB" sz="1400" b="0" baseline="0">
              <a:solidFill>
                <a:srgbClr val="00B050"/>
              </a:solidFill>
              <a:latin typeface="Arial" pitchFamily="34" charset="0"/>
              <a:cs typeface="Arial" pitchFamily="34" charset="0"/>
            </a:rPr>
            <a:t>↑7%</a:t>
          </a:r>
          <a:endParaRPr lang="en-GB" sz="1400" b="0">
            <a:solidFill>
              <a:srgbClr val="00B050"/>
            </a:solidFill>
            <a:latin typeface="Arial" pitchFamily="34" charset="0"/>
            <a:cs typeface="Arial" pitchFamily="34" charset="0"/>
          </a:endParaRPr>
        </a:p>
      </cdr:txBody>
    </cdr:sp>
  </cdr:relSizeAnchor>
  <cdr:relSizeAnchor xmlns:cdr="http://schemas.openxmlformats.org/drawingml/2006/chartDrawing">
    <cdr:from>
      <cdr:x>0.13459</cdr:x>
      <cdr:y>0.14414</cdr:y>
    </cdr:from>
    <cdr:to>
      <cdr:x>0.30602</cdr:x>
      <cdr:y>0.25253</cdr:y>
    </cdr:to>
    <cdr:sp macro="" textlink="">
      <cdr:nvSpPr>
        <cdr:cNvPr id="13" name="TextBox 10"/>
        <cdr:cNvSpPr txBox="1"/>
      </cdr:nvSpPr>
      <cdr:spPr>
        <a:xfrm xmlns:a="http://schemas.openxmlformats.org/drawingml/2006/main">
          <a:off x="1232016" y="937728"/>
          <a:ext cx="1569188" cy="7051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79646">
                  <a:lumMod val="75000"/>
                </a:srgbClr>
              </a:solidFill>
              <a:latin typeface="Arial" pitchFamily="34" charset="0"/>
              <a:cs typeface="Arial" pitchFamily="34" charset="0"/>
            </a:rPr>
            <a:t>Oxford Island</a:t>
          </a:r>
        </a:p>
        <a:p xmlns:a="http://schemas.openxmlformats.org/drawingml/2006/main">
          <a:pPr algn="ctr"/>
          <a:r>
            <a:rPr lang="en-GB" sz="1100" b="0" baseline="0">
              <a:solidFill>
                <a:schemeClr val="accent6">
                  <a:lumMod val="50000"/>
                </a:schemeClr>
              </a:solidFill>
              <a:latin typeface="Arial" pitchFamily="34" charset="0"/>
              <a:ea typeface="+mn-ea"/>
              <a:cs typeface="Arial" pitchFamily="34" charset="0"/>
            </a:rPr>
            <a:t>↑</a:t>
          </a:r>
          <a:r>
            <a:rPr lang="en-GB" sz="1400" b="0" baseline="0">
              <a:solidFill>
                <a:srgbClr val="F79646">
                  <a:lumMod val="75000"/>
                </a:srgbClr>
              </a:solidFill>
              <a:latin typeface="Arial" pitchFamily="34" charset="0"/>
              <a:cs typeface="Arial" pitchFamily="34" charset="0"/>
            </a:rPr>
            <a:t>2%</a:t>
          </a:r>
          <a:endParaRPr lang="en-GB" sz="1400" b="0">
            <a:solidFill>
              <a:srgbClr val="F79646">
                <a:lumMod val="75000"/>
              </a:srgbClr>
            </a:solidFill>
            <a:latin typeface="Arial" pitchFamily="34" charset="0"/>
            <a:cs typeface="Arial"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123264</xdr:colOff>
      <xdr:row>3</xdr:row>
      <xdr:rowOff>33617</xdr:rowOff>
    </xdr:from>
    <xdr:to>
      <xdr:col>6</xdr:col>
      <xdr:colOff>67234</xdr:colOff>
      <xdr:row>34</xdr:row>
      <xdr:rowOff>89647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0.40114</cdr:x>
      <cdr:y>0.40038</cdr:y>
    </cdr:from>
    <cdr:to>
      <cdr:x>0.59033</cdr:x>
      <cdr:y>0.65601</cdr:y>
    </cdr:to>
    <cdr:sp macro="" textlink="">
      <cdr:nvSpPr>
        <cdr:cNvPr id="2" name="TextBox 1"/>
        <cdr:cNvSpPr txBox="1"/>
      </cdr:nvSpPr>
      <cdr:spPr>
        <a:xfrm xmlns:a="http://schemas.openxmlformats.org/drawingml/2006/main">
          <a:off x="3160059" y="2386853"/>
          <a:ext cx="1490381" cy="152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800" b="1">
              <a:latin typeface="Arial" pitchFamily="34" charset="0"/>
              <a:cs typeface="Arial" pitchFamily="34" charset="0"/>
            </a:rPr>
            <a:t>61,000 </a:t>
          </a:r>
        </a:p>
        <a:p xmlns:a="http://schemas.openxmlformats.org/drawingml/2006/main">
          <a:pPr algn="ctr"/>
          <a:r>
            <a:rPr lang="en-GB" sz="1800" b="1">
              <a:latin typeface="Arial" pitchFamily="34" charset="0"/>
              <a:cs typeface="Arial" pitchFamily="34" charset="0"/>
            </a:rPr>
            <a:t>tourism </a:t>
          </a:r>
        </a:p>
        <a:p xmlns:a="http://schemas.openxmlformats.org/drawingml/2006/main">
          <a:pPr algn="ctr"/>
          <a:r>
            <a:rPr lang="en-GB" sz="1800" b="1">
              <a:latin typeface="Arial" pitchFamily="34" charset="0"/>
              <a:cs typeface="Arial" pitchFamily="34" charset="0"/>
            </a:rPr>
            <a:t>employee</a:t>
          </a:r>
          <a:endParaRPr lang="en-GB" sz="1800" b="1" baseline="0">
            <a:latin typeface="Arial" pitchFamily="34" charset="0"/>
            <a:cs typeface="Arial" pitchFamily="34" charset="0"/>
          </a:endParaRPr>
        </a:p>
        <a:p xmlns:a="http://schemas.openxmlformats.org/drawingml/2006/main">
          <a:pPr algn="ctr"/>
          <a:r>
            <a:rPr lang="en-GB" sz="1800" b="1" baseline="0">
              <a:latin typeface="Arial" pitchFamily="34" charset="0"/>
              <a:cs typeface="Arial" pitchFamily="34" charset="0"/>
            </a:rPr>
            <a:t>jobs</a:t>
          </a:r>
          <a:endParaRPr lang="en-GB" sz="1800" b="1">
            <a:latin typeface="Arial" pitchFamily="34" charset="0"/>
            <a:cs typeface="Arial"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95250</xdr:colOff>
      <xdr:row>3</xdr:row>
      <xdr:rowOff>47625</xdr:rowOff>
    </xdr:from>
    <xdr:to>
      <xdr:col>17</xdr:col>
      <xdr:colOff>295275</xdr:colOff>
      <xdr:row>26</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619125</xdr:colOff>
      <xdr:row>5</xdr:row>
      <xdr:rowOff>123825</xdr:rowOff>
    </xdr:from>
    <xdr:to>
      <xdr:col>5</xdr:col>
      <xdr:colOff>19050</xdr:colOff>
      <xdr:row>7</xdr:row>
      <xdr:rowOff>85725</xdr:rowOff>
    </xdr:to>
    <xdr:sp macro="" textlink="">
      <xdr:nvSpPr>
        <xdr:cNvPr id="5" name="TextBox 4"/>
        <xdr:cNvSpPr txBox="1"/>
      </xdr:nvSpPr>
      <xdr:spPr>
        <a:xfrm>
          <a:off x="619125" y="1085850"/>
          <a:ext cx="254317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latin typeface="Arial" pitchFamily="34" charset="0"/>
              <a:cs typeface="Arial" pitchFamily="34" charset="0"/>
            </a:rPr>
            <a:t>8 million external visitors</a:t>
          </a:r>
          <a:r>
            <a:rPr lang="en-GB" sz="1100" b="1" baseline="0">
              <a:latin typeface="Arial" pitchFamily="34" charset="0"/>
              <a:cs typeface="Arial" pitchFamily="34" charset="0"/>
            </a:rPr>
            <a:t> </a:t>
          </a:r>
          <a:r>
            <a:rPr lang="en-GB" sz="1100" b="1" baseline="0">
              <a:solidFill>
                <a:srgbClr val="FF0000"/>
              </a:solidFill>
              <a:latin typeface="Arial" pitchFamily="34" charset="0"/>
              <a:cs typeface="Arial" pitchFamily="34" charset="0"/>
            </a:rPr>
            <a:t>(+11%)</a:t>
          </a:r>
          <a:endParaRPr lang="en-GB" sz="1100" b="1">
            <a:solidFill>
              <a:srgbClr val="FF0000"/>
            </a:solidFill>
            <a:latin typeface="Arial" pitchFamily="34" charset="0"/>
            <a:cs typeface="Arial" pitchFamily="34" charset="0"/>
          </a:endParaRP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0.29759</cdr:x>
      <cdr:y>0.08547</cdr:y>
    </cdr:from>
    <cdr:to>
      <cdr:x>0.29848</cdr:x>
      <cdr:y>0.92735</cdr:y>
    </cdr:to>
    <cdr:sp macro="" textlink="">
      <cdr:nvSpPr>
        <cdr:cNvPr id="3" name="Straight Connector 2"/>
        <cdr:cNvSpPr/>
      </cdr:nvSpPr>
      <cdr:spPr>
        <a:xfrm xmlns:a="http://schemas.openxmlformats.org/drawingml/2006/main" flipV="1">
          <a:off x="3171824" y="381000"/>
          <a:ext cx="9525" cy="37528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0.55407</cdr:x>
      <cdr:y>0.08761</cdr:y>
    </cdr:from>
    <cdr:to>
      <cdr:x>0.55496</cdr:x>
      <cdr:y>0.92949</cdr:y>
    </cdr:to>
    <cdr:sp macro="" textlink="">
      <cdr:nvSpPr>
        <cdr:cNvPr id="4" name="Straight Connector 3"/>
        <cdr:cNvSpPr/>
      </cdr:nvSpPr>
      <cdr:spPr>
        <a:xfrm xmlns:a="http://schemas.openxmlformats.org/drawingml/2006/main" flipV="1">
          <a:off x="5905500" y="390525"/>
          <a:ext cx="9525" cy="3752850"/>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0.31992</cdr:x>
      <cdr:y>0.09402</cdr:y>
    </cdr:from>
    <cdr:to>
      <cdr:x>0.55853</cdr:x>
      <cdr:y>0.17094</cdr:y>
    </cdr:to>
    <cdr:sp macro="" textlink="">
      <cdr:nvSpPr>
        <cdr:cNvPr id="5" name="TextBox 4"/>
        <cdr:cNvSpPr txBox="1"/>
      </cdr:nvSpPr>
      <cdr:spPr>
        <a:xfrm xmlns:a="http://schemas.openxmlformats.org/drawingml/2006/main">
          <a:off x="3409898" y="419111"/>
          <a:ext cx="2543219" cy="34288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a:latin typeface="Arial" pitchFamily="34" charset="0"/>
              <a:cs typeface="Arial" pitchFamily="34" charset="0"/>
            </a:rPr>
            <a:t>33 million external visitors</a:t>
          </a:r>
          <a:r>
            <a:rPr lang="en-GB" sz="1100" b="1" baseline="0">
              <a:latin typeface="Arial" pitchFamily="34" charset="0"/>
              <a:cs typeface="Arial" pitchFamily="34" charset="0"/>
            </a:rPr>
            <a:t> </a:t>
          </a:r>
          <a:r>
            <a:rPr lang="en-GB" sz="1100" b="1" baseline="0">
              <a:solidFill>
                <a:srgbClr val="FF0000"/>
              </a:solidFill>
              <a:latin typeface="Arial" pitchFamily="34" charset="0"/>
              <a:cs typeface="Arial" pitchFamily="34" charset="0"/>
            </a:rPr>
            <a:t>(+3%)</a:t>
          </a:r>
          <a:endParaRPr lang="en-GB" sz="1100" b="1">
            <a:solidFill>
              <a:srgbClr val="FF0000"/>
            </a:solidFill>
            <a:latin typeface="Arial" pitchFamily="34" charset="0"/>
            <a:cs typeface="Arial" pitchFamily="34" charset="0"/>
          </a:endParaRPr>
        </a:p>
      </cdr:txBody>
    </cdr:sp>
  </cdr:relSizeAnchor>
  <cdr:relSizeAnchor xmlns:cdr="http://schemas.openxmlformats.org/drawingml/2006/chartDrawing">
    <cdr:from>
      <cdr:x>0.57551</cdr:x>
      <cdr:y>0.09829</cdr:y>
    </cdr:from>
    <cdr:to>
      <cdr:x>0.81412</cdr:x>
      <cdr:y>0.17521</cdr:y>
    </cdr:to>
    <cdr:sp macro="" textlink="">
      <cdr:nvSpPr>
        <cdr:cNvPr id="6" name="TextBox 4"/>
        <cdr:cNvSpPr txBox="1"/>
      </cdr:nvSpPr>
      <cdr:spPr>
        <a:xfrm xmlns:a="http://schemas.openxmlformats.org/drawingml/2006/main">
          <a:off x="6134098" y="438161"/>
          <a:ext cx="2543219" cy="342886"/>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a:latin typeface="Arial" pitchFamily="34" charset="0"/>
              <a:cs typeface="Arial" pitchFamily="34" charset="0"/>
            </a:rPr>
            <a:t>2 million external visitors</a:t>
          </a:r>
          <a:r>
            <a:rPr lang="en-GB" sz="1100" b="1" baseline="0">
              <a:latin typeface="Arial" pitchFamily="34" charset="0"/>
              <a:cs typeface="Arial" pitchFamily="34" charset="0"/>
            </a:rPr>
            <a:t> </a:t>
          </a:r>
          <a:r>
            <a:rPr lang="en-GB" sz="1100" b="1" baseline="0">
              <a:solidFill>
                <a:srgbClr val="FF0000"/>
              </a:solidFill>
              <a:latin typeface="Arial" pitchFamily="34" charset="0"/>
              <a:cs typeface="Arial" pitchFamily="34" charset="0"/>
            </a:rPr>
            <a:t>(+12%)</a:t>
          </a:r>
          <a:endParaRPr lang="en-GB" sz="1100" b="1">
            <a:solidFill>
              <a:srgbClr val="FF0000"/>
            </a:solidFill>
            <a:latin typeface="Arial" pitchFamily="34" charset="0"/>
            <a:cs typeface="Arial" pitchFamily="34" charset="0"/>
          </a:endParaRPr>
        </a:p>
      </cdr:txBody>
    </cdr:sp>
  </cdr:relSizeAnchor>
  <cdr:relSizeAnchor xmlns:cdr="http://schemas.openxmlformats.org/drawingml/2006/chartDrawing">
    <cdr:from>
      <cdr:x>0.82395</cdr:x>
      <cdr:y>0.63675</cdr:y>
    </cdr:from>
    <cdr:to>
      <cdr:x>0.93119</cdr:x>
      <cdr:y>0.75214</cdr:y>
    </cdr:to>
    <cdr:sp macro="" textlink="">
      <cdr:nvSpPr>
        <cdr:cNvPr id="7" name="TextBox 6"/>
        <cdr:cNvSpPr txBox="1"/>
      </cdr:nvSpPr>
      <cdr:spPr>
        <a:xfrm xmlns:a="http://schemas.openxmlformats.org/drawingml/2006/main">
          <a:off x="8782050" y="2838450"/>
          <a:ext cx="1142999"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rgbClr val="FF0000"/>
              </a:solidFill>
              <a:latin typeface="Arial" pitchFamily="34" charset="0"/>
              <a:cs typeface="Arial" pitchFamily="34" charset="0"/>
            </a:rPr>
            <a:t>% Change </a:t>
          </a:r>
        </a:p>
        <a:p xmlns:a="http://schemas.openxmlformats.org/drawingml/2006/main">
          <a:r>
            <a:rPr lang="en-GB" sz="1100">
              <a:solidFill>
                <a:srgbClr val="FF0000"/>
              </a:solidFill>
              <a:latin typeface="Arial" pitchFamily="34" charset="0"/>
              <a:cs typeface="Arial" pitchFamily="34" charset="0"/>
            </a:rPr>
            <a:t>(2015-2016)</a:t>
          </a:r>
        </a:p>
      </cdr:txBody>
    </cdr:sp>
  </cdr:relSizeAnchor>
</c:userShapes>
</file>

<file path=xl/drawings/drawing16.xml><?xml version="1.0" encoding="utf-8"?>
<xdr:wsDr xmlns:xdr="http://schemas.openxmlformats.org/drawingml/2006/spreadsheetDrawing" xmlns:a="http://schemas.openxmlformats.org/drawingml/2006/main">
  <xdr:twoCellAnchor>
    <xdr:from>
      <xdr:col>15</xdr:col>
      <xdr:colOff>180975</xdr:colOff>
      <xdr:row>53</xdr:row>
      <xdr:rowOff>19050</xdr:rowOff>
    </xdr:from>
    <xdr:to>
      <xdr:col>16</xdr:col>
      <xdr:colOff>57150</xdr:colOff>
      <xdr:row>54</xdr:row>
      <xdr:rowOff>123825</xdr:rowOff>
    </xdr:to>
    <xdr:sp macro="" textlink="">
      <xdr:nvSpPr>
        <xdr:cNvPr id="1025" name="Text Box 1"/>
        <xdr:cNvSpPr txBox="1">
          <a:spLocks noChangeArrowheads="1"/>
        </xdr:cNvSpPr>
      </xdr:nvSpPr>
      <xdr:spPr bwMode="auto">
        <a:xfrm>
          <a:off x="9324975" y="7762875"/>
          <a:ext cx="485775" cy="29527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GB" sz="1200" b="0" i="0" u="none" strike="noStrike" baseline="0">
              <a:solidFill>
                <a:srgbClr val="000000"/>
              </a:solidFill>
              <a:latin typeface="Arial"/>
              <a:cs typeface="Arial"/>
            </a:rPr>
            <a:t>15</a:t>
          </a:r>
        </a:p>
      </xdr:txBody>
    </xdr:sp>
    <xdr:clientData/>
  </xdr:twoCellAnchor>
  <xdr:twoCellAnchor>
    <xdr:from>
      <xdr:col>15</xdr:col>
      <xdr:colOff>76200</xdr:colOff>
      <xdr:row>49</xdr:row>
      <xdr:rowOff>66675</xdr:rowOff>
    </xdr:from>
    <xdr:to>
      <xdr:col>15</xdr:col>
      <xdr:colOff>561975</xdr:colOff>
      <xdr:row>50</xdr:row>
      <xdr:rowOff>171450</xdr:rowOff>
    </xdr:to>
    <xdr:sp macro="" textlink="">
      <xdr:nvSpPr>
        <xdr:cNvPr id="1026" name="Text Box 2"/>
        <xdr:cNvSpPr txBox="1">
          <a:spLocks noChangeArrowheads="1"/>
        </xdr:cNvSpPr>
      </xdr:nvSpPr>
      <xdr:spPr bwMode="auto">
        <a:xfrm>
          <a:off x="9220200" y="7048500"/>
          <a:ext cx="485775" cy="29527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GB" sz="1200" b="0" i="0" u="none" strike="noStrike" baseline="0">
              <a:solidFill>
                <a:srgbClr val="000000"/>
              </a:solidFill>
              <a:latin typeface="Arial"/>
              <a:cs typeface="Arial"/>
            </a:rPr>
            <a:t>15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78441</xdr:colOff>
      <xdr:row>3</xdr:row>
      <xdr:rowOff>112061</xdr:rowOff>
    </xdr:from>
    <xdr:to>
      <xdr:col>11</xdr:col>
      <xdr:colOff>403410</xdr:colOff>
      <xdr:row>37</xdr:row>
      <xdr:rowOff>100855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123265</xdr:colOff>
      <xdr:row>3</xdr:row>
      <xdr:rowOff>56030</xdr:rowOff>
    </xdr:from>
    <xdr:to>
      <xdr:col>16</xdr:col>
      <xdr:colOff>123265</xdr:colOff>
      <xdr:row>32</xdr:row>
      <xdr:rowOff>112060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112058</xdr:colOff>
      <xdr:row>6</xdr:row>
      <xdr:rowOff>112059</xdr:rowOff>
    </xdr:from>
    <xdr:ext cx="2100255" cy="298800"/>
    <xdr:sp macro="" textlink="">
      <xdr:nvSpPr>
        <xdr:cNvPr id="8" name="TextBox 7"/>
        <xdr:cNvSpPr txBox="1"/>
      </xdr:nvSpPr>
      <xdr:spPr>
        <a:xfrm>
          <a:off x="7003676" y="1266265"/>
          <a:ext cx="2100255"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400">
              <a:solidFill>
                <a:srgbClr val="FF0000"/>
              </a:solidFill>
              <a:latin typeface="Arial" pitchFamily="34" charset="0"/>
              <a:cs typeface="Arial" pitchFamily="34" charset="0"/>
            </a:rPr>
            <a:t>Northern Ireland (-246k)</a:t>
          </a:r>
        </a:p>
      </xdr:txBody>
    </xdr:sp>
    <xdr:clientData/>
  </xdr:oneCellAnchor>
  <xdr:oneCellAnchor>
    <xdr:from>
      <xdr:col>6</xdr:col>
      <xdr:colOff>380999</xdr:colOff>
      <xdr:row>26</xdr:row>
      <xdr:rowOff>168090</xdr:rowOff>
    </xdr:from>
    <xdr:ext cx="2345066" cy="298800"/>
    <xdr:sp macro="" textlink="">
      <xdr:nvSpPr>
        <xdr:cNvPr id="9" name="TextBox 8"/>
        <xdr:cNvSpPr txBox="1"/>
      </xdr:nvSpPr>
      <xdr:spPr>
        <a:xfrm>
          <a:off x="4247028" y="5177119"/>
          <a:ext cx="2345066"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400">
              <a:solidFill>
                <a:srgbClr val="92D050"/>
              </a:solidFill>
              <a:latin typeface="Arial" pitchFamily="34" charset="0"/>
              <a:cs typeface="Arial" pitchFamily="34" charset="0"/>
            </a:rPr>
            <a:t>Republic of Ireland (+120k)</a:t>
          </a:r>
        </a:p>
      </xdr:txBody>
    </xdr:sp>
    <xdr:clientData/>
  </xdr:oneCellAnchor>
  <xdr:oneCellAnchor>
    <xdr:from>
      <xdr:col>7</xdr:col>
      <xdr:colOff>302557</xdr:colOff>
      <xdr:row>19</xdr:row>
      <xdr:rowOff>190499</xdr:rowOff>
    </xdr:from>
    <xdr:ext cx="1756058" cy="298800"/>
    <xdr:sp macro="" textlink="">
      <xdr:nvSpPr>
        <xdr:cNvPr id="10" name="TextBox 9"/>
        <xdr:cNvSpPr txBox="1"/>
      </xdr:nvSpPr>
      <xdr:spPr>
        <a:xfrm>
          <a:off x="4773704" y="3866028"/>
          <a:ext cx="1756058"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400">
              <a:solidFill>
                <a:srgbClr val="0070C0"/>
              </a:solidFill>
              <a:latin typeface="Arial" pitchFamily="34" charset="0"/>
              <a:cs typeface="Arial" pitchFamily="34" charset="0"/>
            </a:rPr>
            <a:t>Great Britain (+94k)</a:t>
          </a:r>
        </a:p>
      </xdr:txBody>
    </xdr:sp>
    <xdr:clientData/>
  </xdr:oneCellAnchor>
  <xdr:oneCellAnchor>
    <xdr:from>
      <xdr:col>6</xdr:col>
      <xdr:colOff>44824</xdr:colOff>
      <xdr:row>13</xdr:row>
      <xdr:rowOff>22411</xdr:rowOff>
    </xdr:from>
    <xdr:ext cx="2614498" cy="298800"/>
    <xdr:sp macro="" textlink="">
      <xdr:nvSpPr>
        <xdr:cNvPr id="11" name="TextBox 10"/>
        <xdr:cNvSpPr txBox="1"/>
      </xdr:nvSpPr>
      <xdr:spPr>
        <a:xfrm>
          <a:off x="3910853" y="2543735"/>
          <a:ext cx="2614498"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400">
              <a:solidFill>
                <a:schemeClr val="bg1">
                  <a:lumMod val="65000"/>
                </a:schemeClr>
              </a:solidFill>
              <a:latin typeface="Arial" pitchFamily="34" charset="0"/>
              <a:cs typeface="Arial" pitchFamily="34" charset="0"/>
            </a:rPr>
            <a:t>Outside UK and Ireland (+74k)</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0.65876</cdr:x>
      <cdr:y>0.03187</cdr:y>
    </cdr:from>
    <cdr:to>
      <cdr:x>0.65989</cdr:x>
      <cdr:y>0.94422</cdr:y>
    </cdr:to>
    <cdr:sp macro="" textlink="">
      <cdr:nvSpPr>
        <cdr:cNvPr id="3" name="Straight Connector 2"/>
        <cdr:cNvSpPr/>
      </cdr:nvSpPr>
      <cdr:spPr>
        <a:xfrm xmlns:a="http://schemas.openxmlformats.org/drawingml/2006/main" flipV="1">
          <a:off x="6533029" y="179294"/>
          <a:ext cx="11206" cy="5132294"/>
        </a:xfrm>
        <a:prstGeom xmlns:a="http://schemas.openxmlformats.org/drawingml/2006/main" prst="line">
          <a:avLst/>
        </a:prstGeom>
        <a:ln xmlns:a="http://schemas.openxmlformats.org/drawingml/2006/main" w="190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95250</xdr:colOff>
      <xdr:row>3</xdr:row>
      <xdr:rowOff>47624</xdr:rowOff>
    </xdr:from>
    <xdr:to>
      <xdr:col>17</xdr:col>
      <xdr:colOff>323850</xdr:colOff>
      <xdr:row>33</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409575</xdr:colOff>
      <xdr:row>15</xdr:row>
      <xdr:rowOff>85725</xdr:rowOff>
    </xdr:from>
    <xdr:to>
      <xdr:col>3</xdr:col>
      <xdr:colOff>428625</xdr:colOff>
      <xdr:row>25</xdr:row>
      <xdr:rowOff>133351</xdr:rowOff>
    </xdr:to>
    <xdr:cxnSp macro="">
      <xdr:nvCxnSpPr>
        <xdr:cNvPr id="3" name="Straight Connector 2"/>
        <xdr:cNvCxnSpPr/>
      </xdr:nvCxnSpPr>
      <xdr:spPr>
        <a:xfrm flipV="1">
          <a:off x="2238375" y="2971800"/>
          <a:ext cx="19050" cy="1952626"/>
        </a:xfrm>
        <a:prstGeom prst="line">
          <a:avLst/>
        </a:prstGeom>
        <a:ln w="25400">
          <a:solidFill>
            <a:schemeClr val="bg1">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0.68795</cdr:x>
      <cdr:y>0.25629</cdr:y>
    </cdr:from>
    <cdr:to>
      <cdr:x>0.68975</cdr:x>
      <cdr:y>0.59967</cdr:y>
    </cdr:to>
    <cdr:cxnSp macro="">
      <cdr:nvCxnSpPr>
        <cdr:cNvPr id="2" name="Straight Connector 1"/>
        <cdr:cNvCxnSpPr/>
      </cdr:nvCxnSpPr>
      <cdr:spPr>
        <a:xfrm xmlns:a="http://schemas.openxmlformats.org/drawingml/2006/main" flipV="1">
          <a:off x="7286622" y="1457348"/>
          <a:ext cx="19065" cy="1952604"/>
        </a:xfrm>
        <a:prstGeom xmlns:a="http://schemas.openxmlformats.org/drawingml/2006/main" prst="line">
          <a:avLst/>
        </a:prstGeom>
        <a:noFill xmlns:a="http://schemas.openxmlformats.org/drawingml/2006/main"/>
        <a:ln xmlns:a="http://schemas.openxmlformats.org/drawingml/2006/main" w="25400" cap="flat" cmpd="sng" algn="ctr">
          <a:solidFill>
            <a:schemeClr val="bg1">
              <a:lumMod val="75000"/>
            </a:schemeClr>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0.15198</cdr:x>
      <cdr:y>0.36349</cdr:y>
    </cdr:from>
    <cdr:to>
      <cdr:x>0.27428</cdr:x>
      <cdr:y>0.42044</cdr:y>
    </cdr:to>
    <cdr:sp macro="" textlink="">
      <cdr:nvSpPr>
        <cdr:cNvPr id="3" name="TextBox 2"/>
        <cdr:cNvSpPr txBox="1"/>
      </cdr:nvSpPr>
      <cdr:spPr>
        <a:xfrm xmlns:a="http://schemas.openxmlformats.org/drawingml/2006/main">
          <a:off x="1609720" y="2066931"/>
          <a:ext cx="1295377" cy="3238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bg1">
                  <a:lumMod val="75000"/>
                </a:schemeClr>
              </a:solidFill>
              <a:latin typeface="Arial" pitchFamily="34" charset="0"/>
              <a:cs typeface="Arial" pitchFamily="34" charset="0"/>
            </a:rPr>
            <a:t>Troubles Start</a:t>
          </a:r>
        </a:p>
      </cdr:txBody>
    </cdr:sp>
  </cdr:relSizeAnchor>
  <cdr:relSizeAnchor xmlns:cdr="http://schemas.openxmlformats.org/drawingml/2006/chartDrawing">
    <cdr:from>
      <cdr:x>0.6295</cdr:x>
      <cdr:y>0.18091</cdr:y>
    </cdr:from>
    <cdr:to>
      <cdr:x>0.7518</cdr:x>
      <cdr:y>0.25461</cdr:y>
    </cdr:to>
    <cdr:sp macro="" textlink="">
      <cdr:nvSpPr>
        <cdr:cNvPr id="4" name="TextBox 1"/>
        <cdr:cNvSpPr txBox="1"/>
      </cdr:nvSpPr>
      <cdr:spPr>
        <a:xfrm xmlns:a="http://schemas.openxmlformats.org/drawingml/2006/main">
          <a:off x="6667531" y="1028705"/>
          <a:ext cx="1295377" cy="4190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solidFill>
                <a:schemeClr val="bg1">
                  <a:lumMod val="75000"/>
                </a:schemeClr>
              </a:solidFill>
              <a:latin typeface="Arial" pitchFamily="34" charset="0"/>
              <a:cs typeface="Arial" pitchFamily="34" charset="0"/>
            </a:rPr>
            <a:t>Good Friday</a:t>
          </a:r>
        </a:p>
        <a:p xmlns:a="http://schemas.openxmlformats.org/drawingml/2006/main">
          <a:pPr algn="ctr"/>
          <a:r>
            <a:rPr lang="en-GB" sz="1200" b="1">
              <a:solidFill>
                <a:schemeClr val="bg1">
                  <a:lumMod val="75000"/>
                </a:schemeClr>
              </a:solidFill>
              <a:latin typeface="Arial" pitchFamily="34" charset="0"/>
              <a:cs typeface="Arial" pitchFamily="34" charset="0"/>
            </a:rPr>
            <a:t>Agreement</a:t>
          </a:r>
        </a:p>
      </cdr:txBody>
    </cdr:sp>
  </cdr:relSizeAnchor>
  <cdr:relSizeAnchor xmlns:cdr="http://schemas.openxmlformats.org/drawingml/2006/chartDrawing">
    <cdr:from>
      <cdr:x>0.11331</cdr:x>
      <cdr:y>0.73534</cdr:y>
    </cdr:from>
    <cdr:to>
      <cdr:x>0.12949</cdr:x>
      <cdr:y>0.78224</cdr:y>
    </cdr:to>
    <cdr:sp macro="" textlink="">
      <cdr:nvSpPr>
        <cdr:cNvPr id="6" name="Straight Arrow Connector 5"/>
        <cdr:cNvSpPr/>
      </cdr:nvSpPr>
      <cdr:spPr>
        <a:xfrm xmlns:a="http://schemas.openxmlformats.org/drawingml/2006/main" flipH="1" flipV="1">
          <a:off x="1200195" y="4181462"/>
          <a:ext cx="171375" cy="266693"/>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0.44065</cdr:x>
      <cdr:y>0.6918</cdr:y>
    </cdr:from>
    <cdr:to>
      <cdr:x>0.45684</cdr:x>
      <cdr:y>0.7387</cdr:y>
    </cdr:to>
    <cdr:sp macro="" textlink="">
      <cdr:nvSpPr>
        <cdr:cNvPr id="7" name="Straight Arrow Connector 6"/>
        <cdr:cNvSpPr/>
      </cdr:nvSpPr>
      <cdr:spPr>
        <a:xfrm xmlns:a="http://schemas.openxmlformats.org/drawingml/2006/main" flipH="1" flipV="1">
          <a:off x="4667255" y="3933848"/>
          <a:ext cx="171481" cy="266694"/>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0.85612</cdr:x>
      <cdr:y>0.38526</cdr:y>
    </cdr:from>
    <cdr:to>
      <cdr:x>0.86151</cdr:x>
      <cdr:y>0.44724</cdr:y>
    </cdr:to>
    <cdr:sp macro="" textlink="">
      <cdr:nvSpPr>
        <cdr:cNvPr id="9" name="Straight Arrow Connector 8"/>
        <cdr:cNvSpPr/>
      </cdr:nvSpPr>
      <cdr:spPr>
        <a:xfrm xmlns:a="http://schemas.openxmlformats.org/drawingml/2006/main" flipV="1">
          <a:off x="9067814" y="2190741"/>
          <a:ext cx="57090" cy="352444"/>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0.04227</cdr:x>
      <cdr:y>0.78224</cdr:y>
    </cdr:from>
    <cdr:to>
      <cdr:x>0.22842</cdr:x>
      <cdr:y>0.88777</cdr:y>
    </cdr:to>
    <cdr:sp macro="" textlink="">
      <cdr:nvSpPr>
        <cdr:cNvPr id="10" name="TextBox 9"/>
        <cdr:cNvSpPr txBox="1"/>
      </cdr:nvSpPr>
      <cdr:spPr>
        <a:xfrm xmlns:a="http://schemas.openxmlformats.org/drawingml/2006/main">
          <a:off x="447685" y="4448156"/>
          <a:ext cx="1971663" cy="6000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itchFamily="34" charset="0"/>
              <a:cs typeface="Arial" pitchFamily="34" charset="0"/>
            </a:rPr>
            <a:t>Aldergrove opens </a:t>
          </a:r>
        </a:p>
        <a:p xmlns:a="http://schemas.openxmlformats.org/drawingml/2006/main">
          <a:pPr algn="ctr"/>
          <a:r>
            <a:rPr lang="en-GB" sz="1100">
              <a:latin typeface="Arial" pitchFamily="34" charset="0"/>
              <a:cs typeface="Arial" pitchFamily="34" charset="0"/>
            </a:rPr>
            <a:t>for civilian flights 1963</a:t>
          </a:r>
        </a:p>
      </cdr:txBody>
    </cdr:sp>
  </cdr:relSizeAnchor>
  <cdr:relSizeAnchor xmlns:cdr="http://schemas.openxmlformats.org/drawingml/2006/chartDrawing">
    <cdr:from>
      <cdr:x>0.43525</cdr:x>
      <cdr:y>0.71692</cdr:y>
    </cdr:from>
    <cdr:to>
      <cdr:x>0.6214</cdr:x>
      <cdr:y>0.82245</cdr:y>
    </cdr:to>
    <cdr:sp macro="" textlink="">
      <cdr:nvSpPr>
        <cdr:cNvPr id="11" name="TextBox 1"/>
        <cdr:cNvSpPr txBox="1"/>
      </cdr:nvSpPr>
      <cdr:spPr>
        <a:xfrm xmlns:a="http://schemas.openxmlformats.org/drawingml/2006/main">
          <a:off x="4610066" y="4076688"/>
          <a:ext cx="1971663" cy="6000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Belfast Harbour Airport opens 1983</a:t>
          </a:r>
        </a:p>
      </cdr:txBody>
    </cdr:sp>
  </cdr:relSizeAnchor>
  <cdr:relSizeAnchor xmlns:cdr="http://schemas.openxmlformats.org/drawingml/2006/chartDrawing">
    <cdr:from>
      <cdr:x>0.78147</cdr:x>
      <cdr:y>0.44389</cdr:y>
    </cdr:from>
    <cdr:to>
      <cdr:x>0.96762</cdr:x>
      <cdr:y>0.54942</cdr:y>
    </cdr:to>
    <cdr:sp macro="" textlink="">
      <cdr:nvSpPr>
        <cdr:cNvPr id="12" name="TextBox 1"/>
        <cdr:cNvSpPr txBox="1"/>
      </cdr:nvSpPr>
      <cdr:spPr>
        <a:xfrm xmlns:a="http://schemas.openxmlformats.org/drawingml/2006/main">
          <a:off x="8277189" y="2524135"/>
          <a:ext cx="1971664" cy="6000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2007-9 Great Recession</a:t>
          </a:r>
        </a:p>
      </cdr:txBody>
    </cdr:sp>
  </cdr:relSizeAnchor>
  <cdr:relSizeAnchor xmlns:cdr="http://schemas.openxmlformats.org/drawingml/2006/chartDrawing">
    <cdr:from>
      <cdr:x>0.94874</cdr:x>
      <cdr:y>0.10553</cdr:y>
    </cdr:from>
    <cdr:to>
      <cdr:x>0.97212</cdr:x>
      <cdr:y>0.14741</cdr:y>
    </cdr:to>
    <cdr:sp macro="" textlink="">
      <cdr:nvSpPr>
        <cdr:cNvPr id="13" name="Straight Arrow Connector 12"/>
        <cdr:cNvSpPr/>
      </cdr:nvSpPr>
      <cdr:spPr>
        <a:xfrm xmlns:a="http://schemas.openxmlformats.org/drawingml/2006/main">
          <a:off x="10048874" y="600076"/>
          <a:ext cx="247603" cy="238136"/>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0.82644</cdr:x>
      <cdr:y>0.01173</cdr:y>
    </cdr:from>
    <cdr:to>
      <cdr:x>0.96763</cdr:x>
      <cdr:y>0.16248</cdr:y>
    </cdr:to>
    <cdr:sp macro="" textlink="">
      <cdr:nvSpPr>
        <cdr:cNvPr id="14" name="TextBox 13"/>
        <cdr:cNvSpPr txBox="1"/>
      </cdr:nvSpPr>
      <cdr:spPr>
        <a:xfrm xmlns:a="http://schemas.openxmlformats.org/drawingml/2006/main">
          <a:off x="8753487" y="66702"/>
          <a:ext cx="1495456" cy="8572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itchFamily="34" charset="0"/>
              <a:cs typeface="Arial" pitchFamily="34" charset="0"/>
            </a:rPr>
            <a:t>2.6m external </a:t>
          </a:r>
        </a:p>
        <a:p xmlns:a="http://schemas.openxmlformats.org/drawingml/2006/main">
          <a:r>
            <a:rPr lang="en-GB" sz="1200" b="1">
              <a:latin typeface="Arial" pitchFamily="34" charset="0"/>
              <a:cs typeface="Arial" pitchFamily="34" charset="0"/>
            </a:rPr>
            <a:t>overnight trips in</a:t>
          </a:r>
        </a:p>
        <a:p xmlns:a="http://schemas.openxmlformats.org/drawingml/2006/main">
          <a:r>
            <a:rPr lang="en-GB" sz="1200" b="1">
              <a:latin typeface="Arial" pitchFamily="34" charset="0"/>
              <a:cs typeface="Arial" pitchFamily="34" charset="0"/>
            </a:rPr>
            <a:t>2016 - highest</a:t>
          </a:r>
        </a:p>
        <a:p xmlns:a="http://schemas.openxmlformats.org/drawingml/2006/main">
          <a:r>
            <a:rPr lang="en-GB" sz="1200" b="1">
              <a:latin typeface="Arial" pitchFamily="34" charset="0"/>
              <a:cs typeface="Arial" pitchFamily="34" charset="0"/>
            </a:rPr>
            <a:t>on record</a:t>
          </a:r>
        </a:p>
      </cdr:txBody>
    </cdr:sp>
  </cdr:relSizeAnchor>
  <cdr:relSizeAnchor xmlns:cdr="http://schemas.openxmlformats.org/drawingml/2006/chartDrawing">
    <cdr:from>
      <cdr:x>0.04496</cdr:x>
      <cdr:y>0.65327</cdr:y>
    </cdr:from>
    <cdr:to>
      <cdr:x>0.05216</cdr:x>
      <cdr:y>0.71859</cdr:y>
    </cdr:to>
    <cdr:sp macro="" textlink="">
      <cdr:nvSpPr>
        <cdr:cNvPr id="15" name="Straight Arrow Connector 14"/>
        <cdr:cNvSpPr/>
      </cdr:nvSpPr>
      <cdr:spPr>
        <a:xfrm xmlns:a="http://schemas.openxmlformats.org/drawingml/2006/main" flipH="1">
          <a:off x="476200" y="3714775"/>
          <a:ext cx="76261" cy="371437"/>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0.03507</cdr:x>
      <cdr:y>0.47069</cdr:y>
    </cdr:from>
    <cdr:to>
      <cdr:x>0.1214</cdr:x>
      <cdr:y>0.64992</cdr:y>
    </cdr:to>
    <cdr:sp macro="" textlink="">
      <cdr:nvSpPr>
        <cdr:cNvPr id="16" name="TextBox 15"/>
        <cdr:cNvSpPr txBox="1"/>
      </cdr:nvSpPr>
      <cdr:spPr>
        <a:xfrm xmlns:a="http://schemas.openxmlformats.org/drawingml/2006/main">
          <a:off x="371454" y="2676545"/>
          <a:ext cx="914391" cy="1019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itchFamily="34" charset="0"/>
              <a:cs typeface="Arial" pitchFamily="34" charset="0"/>
            </a:rPr>
            <a:t>633,000</a:t>
          </a:r>
        </a:p>
        <a:p xmlns:a="http://schemas.openxmlformats.org/drawingml/2006/main">
          <a:r>
            <a:rPr lang="en-GB" sz="1200" b="1">
              <a:latin typeface="Arial" pitchFamily="34" charset="0"/>
              <a:cs typeface="Arial" pitchFamily="34" charset="0"/>
            </a:rPr>
            <a:t>external</a:t>
          </a:r>
        </a:p>
        <a:p xmlns:a="http://schemas.openxmlformats.org/drawingml/2006/main">
          <a:r>
            <a:rPr lang="en-GB" sz="1200" b="1">
              <a:latin typeface="Arial" pitchFamily="34" charset="0"/>
              <a:cs typeface="Arial" pitchFamily="34" charset="0"/>
            </a:rPr>
            <a:t>overnight</a:t>
          </a:r>
          <a:r>
            <a:rPr lang="en-GB" sz="1200" b="1" baseline="0">
              <a:latin typeface="Arial" pitchFamily="34" charset="0"/>
              <a:cs typeface="Arial" pitchFamily="34" charset="0"/>
            </a:rPr>
            <a:t> </a:t>
          </a:r>
        </a:p>
        <a:p xmlns:a="http://schemas.openxmlformats.org/drawingml/2006/main">
          <a:r>
            <a:rPr lang="en-GB" sz="1200" b="1" baseline="0">
              <a:latin typeface="Arial" pitchFamily="34" charset="0"/>
              <a:cs typeface="Arial" pitchFamily="34" charset="0"/>
            </a:rPr>
            <a:t>trips to NI </a:t>
          </a:r>
        </a:p>
        <a:p xmlns:a="http://schemas.openxmlformats.org/drawingml/2006/main">
          <a:r>
            <a:rPr lang="en-GB" sz="1200" b="1" baseline="0">
              <a:latin typeface="Arial" pitchFamily="34" charset="0"/>
              <a:cs typeface="Arial" pitchFamily="34" charset="0"/>
            </a:rPr>
            <a:t>in 1959</a:t>
          </a:r>
          <a:endParaRPr lang="en-GB" sz="1200" b="1">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44823</xdr:colOff>
      <xdr:row>3</xdr:row>
      <xdr:rowOff>125503</xdr:rowOff>
    </xdr:from>
    <xdr:to>
      <xdr:col>6</xdr:col>
      <xdr:colOff>44823</xdr:colOff>
      <xdr:row>31</xdr:row>
      <xdr:rowOff>173129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257174</xdr:colOff>
      <xdr:row>3</xdr:row>
      <xdr:rowOff>180974</xdr:rowOff>
    </xdr:from>
    <xdr:to>
      <xdr:col>17</xdr:col>
      <xdr:colOff>485774</xdr:colOff>
      <xdr:row>29</xdr:row>
      <xdr:rowOff>47624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590550</xdr:colOff>
      <xdr:row>12</xdr:row>
      <xdr:rowOff>95250</xdr:rowOff>
    </xdr:from>
    <xdr:ext cx="1466850" cy="609600"/>
    <xdr:sp macro="" textlink="">
      <xdr:nvSpPr>
        <xdr:cNvPr id="7" name="TextBox 6"/>
        <xdr:cNvSpPr txBox="1"/>
      </xdr:nvSpPr>
      <xdr:spPr>
        <a:xfrm>
          <a:off x="1362075" y="2466975"/>
          <a:ext cx="1466850"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2012 1.77m rooms sold</a:t>
          </a:r>
        </a:p>
      </xdr:txBody>
    </xdr:sp>
    <xdr:clientData/>
  </xdr:oneCellAnchor>
  <xdr:oneCellAnchor>
    <xdr:from>
      <xdr:col>1</xdr:col>
      <xdr:colOff>228600</xdr:colOff>
      <xdr:row>21</xdr:row>
      <xdr:rowOff>152400</xdr:rowOff>
    </xdr:from>
    <xdr:ext cx="1466850" cy="609600"/>
    <xdr:sp macro="" textlink="">
      <xdr:nvSpPr>
        <xdr:cNvPr id="8" name="TextBox 7"/>
        <xdr:cNvSpPr txBox="1"/>
      </xdr:nvSpPr>
      <xdr:spPr>
        <a:xfrm>
          <a:off x="1000125" y="4324350"/>
          <a:ext cx="1466850"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2011 1.61m rooms sold</a:t>
          </a:r>
        </a:p>
      </xdr:txBody>
    </xdr:sp>
    <xdr:clientData/>
  </xdr:oneCellAnchor>
  <xdr:oneCellAnchor>
    <xdr:from>
      <xdr:col>5</xdr:col>
      <xdr:colOff>47625</xdr:colOff>
      <xdr:row>11</xdr:row>
      <xdr:rowOff>28575</xdr:rowOff>
    </xdr:from>
    <xdr:ext cx="1466850" cy="609600"/>
    <xdr:sp macro="" textlink="">
      <xdr:nvSpPr>
        <xdr:cNvPr id="9" name="TextBox 8"/>
        <xdr:cNvSpPr txBox="1"/>
      </xdr:nvSpPr>
      <xdr:spPr>
        <a:xfrm>
          <a:off x="3581400" y="2200275"/>
          <a:ext cx="1466850"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2013 1.80m rooms sold</a:t>
          </a:r>
        </a:p>
      </xdr:txBody>
    </xdr:sp>
    <xdr:clientData/>
  </xdr:oneCellAnchor>
  <xdr:oneCellAnchor>
    <xdr:from>
      <xdr:col>8</xdr:col>
      <xdr:colOff>361950</xdr:colOff>
      <xdr:row>8</xdr:row>
      <xdr:rowOff>171450</xdr:rowOff>
    </xdr:from>
    <xdr:ext cx="1466850" cy="609600"/>
    <xdr:sp macro="" textlink="">
      <xdr:nvSpPr>
        <xdr:cNvPr id="10" name="TextBox 9"/>
        <xdr:cNvSpPr txBox="1"/>
      </xdr:nvSpPr>
      <xdr:spPr>
        <a:xfrm>
          <a:off x="5810250" y="1743075"/>
          <a:ext cx="1466850"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2014 1.85m rooms sold</a:t>
          </a:r>
        </a:p>
      </xdr:txBody>
    </xdr:sp>
    <xdr:clientData/>
  </xdr:oneCellAnchor>
  <xdr:oneCellAnchor>
    <xdr:from>
      <xdr:col>12</xdr:col>
      <xdr:colOff>161925</xdr:colOff>
      <xdr:row>7</xdr:row>
      <xdr:rowOff>76200</xdr:rowOff>
    </xdr:from>
    <xdr:ext cx="1466850" cy="609600"/>
    <xdr:sp macro="" textlink="">
      <xdr:nvSpPr>
        <xdr:cNvPr id="11" name="TextBox 10"/>
        <xdr:cNvSpPr txBox="1"/>
      </xdr:nvSpPr>
      <xdr:spPr>
        <a:xfrm>
          <a:off x="8048625" y="1447800"/>
          <a:ext cx="1466850"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2015 1.90m rooms sold</a:t>
          </a:r>
        </a:p>
      </xdr:txBody>
    </xdr:sp>
    <xdr:clientData/>
  </xdr:oneCellAnchor>
  <xdr:oneCellAnchor>
    <xdr:from>
      <xdr:col>14</xdr:col>
      <xdr:colOff>533400</xdr:colOff>
      <xdr:row>4</xdr:row>
      <xdr:rowOff>47625</xdr:rowOff>
    </xdr:from>
    <xdr:ext cx="1466850" cy="609600"/>
    <xdr:sp macro="" textlink="">
      <xdr:nvSpPr>
        <xdr:cNvPr id="12" name="TextBox 11"/>
        <xdr:cNvSpPr txBox="1"/>
      </xdr:nvSpPr>
      <xdr:spPr>
        <a:xfrm>
          <a:off x="10106025" y="828675"/>
          <a:ext cx="1466850"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2016 2.02m rooms sold</a:t>
          </a:r>
        </a:p>
      </xdr:txBody>
    </xdr:sp>
    <xdr:clientData/>
  </xdr:oneCellAnchor>
  <xdr:twoCellAnchor>
    <xdr:from>
      <xdr:col>10</xdr:col>
      <xdr:colOff>409575</xdr:colOff>
      <xdr:row>10</xdr:row>
      <xdr:rowOff>123825</xdr:rowOff>
    </xdr:from>
    <xdr:to>
      <xdr:col>11</xdr:col>
      <xdr:colOff>38100</xdr:colOff>
      <xdr:row>11</xdr:row>
      <xdr:rowOff>161925</xdr:rowOff>
    </xdr:to>
    <xdr:cxnSp macro="">
      <xdr:nvCxnSpPr>
        <xdr:cNvPr id="17" name="Straight Arrow Connector 16"/>
        <xdr:cNvCxnSpPr/>
      </xdr:nvCxnSpPr>
      <xdr:spPr>
        <a:xfrm>
          <a:off x="7077075" y="2095500"/>
          <a:ext cx="238125" cy="238125"/>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790575</xdr:colOff>
      <xdr:row>9</xdr:row>
      <xdr:rowOff>133350</xdr:rowOff>
    </xdr:from>
    <xdr:to>
      <xdr:col>13</xdr:col>
      <xdr:colOff>1028700</xdr:colOff>
      <xdr:row>10</xdr:row>
      <xdr:rowOff>171450</xdr:rowOff>
    </xdr:to>
    <xdr:cxnSp macro="">
      <xdr:nvCxnSpPr>
        <xdr:cNvPr id="21" name="Straight Arrow Connector 20"/>
        <xdr:cNvCxnSpPr/>
      </xdr:nvCxnSpPr>
      <xdr:spPr>
        <a:xfrm>
          <a:off x="9286875" y="1905000"/>
          <a:ext cx="238125" cy="238125"/>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361950</xdr:colOff>
      <xdr:row>14</xdr:row>
      <xdr:rowOff>142875</xdr:rowOff>
    </xdr:from>
    <xdr:to>
      <xdr:col>3</xdr:col>
      <xdr:colOff>600075</xdr:colOff>
      <xdr:row>15</xdr:row>
      <xdr:rowOff>180975</xdr:rowOff>
    </xdr:to>
    <xdr:cxnSp macro="">
      <xdr:nvCxnSpPr>
        <xdr:cNvPr id="22" name="Straight Arrow Connector 21"/>
        <xdr:cNvCxnSpPr/>
      </xdr:nvCxnSpPr>
      <xdr:spPr>
        <a:xfrm>
          <a:off x="2619375" y="2914650"/>
          <a:ext cx="238125" cy="238125"/>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5</xdr:row>
      <xdr:rowOff>104775</xdr:rowOff>
    </xdr:from>
    <xdr:to>
      <xdr:col>17</xdr:col>
      <xdr:colOff>238125</xdr:colOff>
      <xdr:row>6</xdr:row>
      <xdr:rowOff>142875</xdr:rowOff>
    </xdr:to>
    <xdr:cxnSp macro="">
      <xdr:nvCxnSpPr>
        <xdr:cNvPr id="23" name="Straight Arrow Connector 22"/>
        <xdr:cNvCxnSpPr/>
      </xdr:nvCxnSpPr>
      <xdr:spPr>
        <a:xfrm>
          <a:off x="11401425" y="1076325"/>
          <a:ext cx="238125" cy="238125"/>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13</xdr:row>
      <xdr:rowOff>180975</xdr:rowOff>
    </xdr:from>
    <xdr:to>
      <xdr:col>7</xdr:col>
      <xdr:colOff>266700</xdr:colOff>
      <xdr:row>15</xdr:row>
      <xdr:rowOff>19050</xdr:rowOff>
    </xdr:to>
    <xdr:cxnSp macro="">
      <xdr:nvCxnSpPr>
        <xdr:cNvPr id="24" name="Straight Arrow Connector 23"/>
        <xdr:cNvCxnSpPr/>
      </xdr:nvCxnSpPr>
      <xdr:spPr>
        <a:xfrm>
          <a:off x="4838700" y="2752725"/>
          <a:ext cx="238125" cy="238125"/>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762000</xdr:colOff>
      <xdr:row>21</xdr:row>
      <xdr:rowOff>133350</xdr:rowOff>
    </xdr:from>
    <xdr:to>
      <xdr:col>1</xdr:col>
      <xdr:colOff>247650</xdr:colOff>
      <xdr:row>22</xdr:row>
      <xdr:rowOff>180975</xdr:rowOff>
    </xdr:to>
    <xdr:cxnSp macro="">
      <xdr:nvCxnSpPr>
        <xdr:cNvPr id="25" name="Straight Arrow Connector 24"/>
        <xdr:cNvCxnSpPr/>
      </xdr:nvCxnSpPr>
      <xdr:spPr>
        <a:xfrm flipH="1" flipV="1">
          <a:off x="762000" y="4305300"/>
          <a:ext cx="257175" cy="247650"/>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xdr:colOff>
      <xdr:row>27</xdr:row>
      <xdr:rowOff>123825</xdr:rowOff>
    </xdr:from>
    <xdr:to>
      <xdr:col>2</xdr:col>
      <xdr:colOff>723900</xdr:colOff>
      <xdr:row>28</xdr:row>
      <xdr:rowOff>180975</xdr:rowOff>
    </xdr:to>
    <xdr:sp macro="" textlink="">
      <xdr:nvSpPr>
        <xdr:cNvPr id="15" name="TextBox 14"/>
        <xdr:cNvSpPr txBox="1"/>
      </xdr:nvSpPr>
      <xdr:spPr>
        <a:xfrm>
          <a:off x="1447800" y="5495925"/>
          <a:ext cx="6572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a:latin typeface="Arial" pitchFamily="34" charset="0"/>
              <a:cs typeface="Arial" pitchFamily="34" charset="0"/>
            </a:rPr>
            <a:t>2012</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0.22686</cdr:x>
      <cdr:y>0.06403</cdr:y>
    </cdr:from>
    <cdr:to>
      <cdr:x>0.22932</cdr:x>
      <cdr:y>0.93267</cdr:y>
    </cdr:to>
    <cdr:sp macro="" textlink="">
      <cdr:nvSpPr>
        <cdr:cNvPr id="3" name="Straight Connector 2"/>
        <cdr:cNvSpPr/>
      </cdr:nvSpPr>
      <cdr:spPr>
        <a:xfrm xmlns:a="http://schemas.openxmlformats.org/drawingml/2006/main" flipV="1">
          <a:off x="2638425" y="323850"/>
          <a:ext cx="28575" cy="4393400"/>
        </a:xfrm>
        <a:prstGeom xmlns:a="http://schemas.openxmlformats.org/drawingml/2006/main" prst="line">
          <a:avLst/>
        </a:prstGeom>
        <a:ln xmlns:a="http://schemas.openxmlformats.org/drawingml/2006/main">
          <a:solidFill>
            <a:schemeClr val="bg1">
              <a:lumMod val="50000"/>
            </a:schemeClr>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0.41687</cdr:x>
      <cdr:y>0.06591</cdr:y>
    </cdr:from>
    <cdr:to>
      <cdr:x>0.41851</cdr:x>
      <cdr:y>0.93663</cdr:y>
    </cdr:to>
    <cdr:sp macro="" textlink="">
      <cdr:nvSpPr>
        <cdr:cNvPr id="4" name="Straight Connector 3"/>
        <cdr:cNvSpPr/>
      </cdr:nvSpPr>
      <cdr:spPr>
        <a:xfrm xmlns:a="http://schemas.openxmlformats.org/drawingml/2006/main" flipV="1">
          <a:off x="4848224" y="333375"/>
          <a:ext cx="19051" cy="4403905"/>
        </a:xfrm>
        <a:prstGeom xmlns:a="http://schemas.openxmlformats.org/drawingml/2006/main" prst="line">
          <a:avLst/>
        </a:prstGeom>
        <a:noFill xmlns:a="http://schemas.openxmlformats.org/drawingml/2006/main"/>
        <a:ln xmlns:a="http://schemas.openxmlformats.org/drawingml/2006/main" w="9525" cap="flat" cmpd="sng" algn="ctr">
          <a:solidFill>
            <a:sysClr val="window" lastClr="FFFFFF">
              <a:lumMod val="50000"/>
            </a:sys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0.60688</cdr:x>
      <cdr:y>0.06591</cdr:y>
    </cdr:from>
    <cdr:to>
      <cdr:x>0.60852</cdr:x>
      <cdr:y>0.93465</cdr:y>
    </cdr:to>
    <cdr:sp macro="" textlink="">
      <cdr:nvSpPr>
        <cdr:cNvPr id="5" name="Straight Connector 4"/>
        <cdr:cNvSpPr/>
      </cdr:nvSpPr>
      <cdr:spPr>
        <a:xfrm xmlns:a="http://schemas.openxmlformats.org/drawingml/2006/main" flipV="1">
          <a:off x="7058024" y="333376"/>
          <a:ext cx="19051" cy="4393890"/>
        </a:xfrm>
        <a:prstGeom xmlns:a="http://schemas.openxmlformats.org/drawingml/2006/main" prst="line">
          <a:avLst/>
        </a:prstGeom>
        <a:noFill xmlns:a="http://schemas.openxmlformats.org/drawingml/2006/main"/>
        <a:ln xmlns:a="http://schemas.openxmlformats.org/drawingml/2006/main" w="9525" cap="flat" cmpd="sng" algn="ctr">
          <a:solidFill>
            <a:sysClr val="window" lastClr="FFFFFF">
              <a:lumMod val="50000"/>
            </a:sys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0.79771</cdr:x>
      <cdr:y>0.06215</cdr:y>
    </cdr:from>
    <cdr:to>
      <cdr:x>0.80016</cdr:x>
      <cdr:y>0.93267</cdr:y>
    </cdr:to>
    <cdr:sp macro="" textlink="">
      <cdr:nvSpPr>
        <cdr:cNvPr id="6" name="Straight Connector 5"/>
        <cdr:cNvSpPr/>
      </cdr:nvSpPr>
      <cdr:spPr>
        <a:xfrm xmlns:a="http://schemas.openxmlformats.org/drawingml/2006/main" flipV="1">
          <a:off x="9277350" y="314325"/>
          <a:ext cx="28576" cy="4402925"/>
        </a:xfrm>
        <a:prstGeom xmlns:a="http://schemas.openxmlformats.org/drawingml/2006/main" prst="line">
          <a:avLst/>
        </a:prstGeom>
        <a:noFill xmlns:a="http://schemas.openxmlformats.org/drawingml/2006/main"/>
        <a:ln xmlns:a="http://schemas.openxmlformats.org/drawingml/2006/main" w="9525" cap="flat" cmpd="sng" algn="ctr">
          <a:solidFill>
            <a:sysClr val="window" lastClr="FFFFFF">
              <a:lumMod val="50000"/>
            </a:sys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0.29812</cdr:x>
      <cdr:y>0.93409</cdr:y>
    </cdr:from>
    <cdr:to>
      <cdr:x>0.35463</cdr:x>
      <cdr:y>0.98493</cdr:y>
    </cdr:to>
    <cdr:sp macro="" textlink="">
      <cdr:nvSpPr>
        <cdr:cNvPr id="7" name="TextBox 14"/>
        <cdr:cNvSpPr txBox="1"/>
      </cdr:nvSpPr>
      <cdr:spPr>
        <a:xfrm xmlns:a="http://schemas.openxmlformats.org/drawingml/2006/main">
          <a:off x="3467100" y="4724400"/>
          <a:ext cx="657225" cy="257175"/>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200">
              <a:latin typeface="Arial" pitchFamily="34" charset="0"/>
              <a:cs typeface="Arial" pitchFamily="34" charset="0"/>
            </a:rPr>
            <a:t>2013</a:t>
          </a:r>
        </a:p>
      </cdr:txBody>
    </cdr:sp>
  </cdr:relSizeAnchor>
  <cdr:relSizeAnchor xmlns:cdr="http://schemas.openxmlformats.org/drawingml/2006/chartDrawing">
    <cdr:from>
      <cdr:x>0.48812</cdr:x>
      <cdr:y>0.92844</cdr:y>
    </cdr:from>
    <cdr:to>
      <cdr:x>0.54464</cdr:x>
      <cdr:y>0.97928</cdr:y>
    </cdr:to>
    <cdr:sp macro="" textlink="">
      <cdr:nvSpPr>
        <cdr:cNvPr id="8" name="TextBox 14"/>
        <cdr:cNvSpPr txBox="1"/>
      </cdr:nvSpPr>
      <cdr:spPr>
        <a:xfrm xmlns:a="http://schemas.openxmlformats.org/drawingml/2006/main">
          <a:off x="5676900" y="4695825"/>
          <a:ext cx="657225" cy="257175"/>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200">
              <a:latin typeface="Arial" pitchFamily="34" charset="0"/>
              <a:cs typeface="Arial" pitchFamily="34" charset="0"/>
            </a:rPr>
            <a:t>2014</a:t>
          </a:r>
        </a:p>
      </cdr:txBody>
    </cdr:sp>
  </cdr:relSizeAnchor>
  <cdr:relSizeAnchor xmlns:cdr="http://schemas.openxmlformats.org/drawingml/2006/chartDrawing">
    <cdr:from>
      <cdr:x>0.67649</cdr:x>
      <cdr:y>0.92655</cdr:y>
    </cdr:from>
    <cdr:to>
      <cdr:x>0.73301</cdr:x>
      <cdr:y>0.9774</cdr:y>
    </cdr:to>
    <cdr:sp macro="" textlink="">
      <cdr:nvSpPr>
        <cdr:cNvPr id="9" name="TextBox 14"/>
        <cdr:cNvSpPr txBox="1"/>
      </cdr:nvSpPr>
      <cdr:spPr>
        <a:xfrm xmlns:a="http://schemas.openxmlformats.org/drawingml/2006/main">
          <a:off x="7867650" y="4686300"/>
          <a:ext cx="657225" cy="257175"/>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200">
              <a:latin typeface="Arial" pitchFamily="34" charset="0"/>
              <a:cs typeface="Arial" pitchFamily="34" charset="0"/>
            </a:rPr>
            <a:t>2015</a:t>
          </a:r>
        </a:p>
      </cdr:txBody>
    </cdr:sp>
  </cdr:relSizeAnchor>
  <cdr:relSizeAnchor xmlns:cdr="http://schemas.openxmlformats.org/drawingml/2006/chartDrawing">
    <cdr:from>
      <cdr:x>0.86978</cdr:x>
      <cdr:y>0.92844</cdr:y>
    </cdr:from>
    <cdr:to>
      <cdr:x>0.92629</cdr:x>
      <cdr:y>0.97928</cdr:y>
    </cdr:to>
    <cdr:sp macro="" textlink="">
      <cdr:nvSpPr>
        <cdr:cNvPr id="10" name="TextBox 14"/>
        <cdr:cNvSpPr txBox="1"/>
      </cdr:nvSpPr>
      <cdr:spPr>
        <a:xfrm xmlns:a="http://schemas.openxmlformats.org/drawingml/2006/main">
          <a:off x="10115550" y="4695825"/>
          <a:ext cx="657225" cy="257175"/>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200">
              <a:latin typeface="Arial" pitchFamily="34" charset="0"/>
              <a:cs typeface="Arial" pitchFamily="34" charset="0"/>
            </a:rPr>
            <a:t>2016</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37026/AppData/Local/Hewlett-Packard/HP%20TRIM/TEMP/HPTRIM.6000/FI1%2017%20462506%20%20Visitor%20Attraction%20Survey%202016%20Additional%20Tables%20and%20Charts%20(Onlin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sheetName val="Contents"/>
      <sheetName val="Table 1.1"/>
      <sheetName val="Table 1.2"/>
      <sheetName val="Table 1.3"/>
      <sheetName val="Table 1.4"/>
      <sheetName val="Table 1.5"/>
      <sheetName val="Table 1.6"/>
      <sheetName val="Table 1.7"/>
      <sheetName val="Table 1.8"/>
      <sheetName val="Table 1.9"/>
      <sheetName val="Table 1.10"/>
      <sheetName val="Table 1.11"/>
      <sheetName val="Table 1.12"/>
      <sheetName val="Table 1.13"/>
      <sheetName val="Table 1.14"/>
      <sheetName val="Table 1.15"/>
      <sheetName val="Tables 1.16 &amp; 1.17"/>
      <sheetName val="Table 1.18 &amp; 1.19"/>
      <sheetName val="Table 1.20"/>
      <sheetName val="Chart 1.1"/>
      <sheetName val="Chart 1.2"/>
      <sheetName val="Chart 1.3 "/>
      <sheetName val="Chart 1.4"/>
      <sheetName val="Chart 1.5 "/>
      <sheetName val="Chart 1.6"/>
      <sheetName val="Chart 1.7"/>
      <sheetName val="Chart 1.8"/>
      <sheetName val="Background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5">
          <cell r="B5" t="str">
            <v xml:space="preserve">Giant's Causeway </v>
          </cell>
          <cell r="C5">
            <v>944</v>
          </cell>
        </row>
        <row r="6">
          <cell r="B6" t="str">
            <v>Titanic Belfast</v>
          </cell>
          <cell r="C6">
            <v>667.47699999999998</v>
          </cell>
        </row>
        <row r="7">
          <cell r="B7" t="str">
            <v>Ulster Museum</v>
          </cell>
          <cell r="C7">
            <v>460.02800000000002</v>
          </cell>
        </row>
        <row r="8">
          <cell r="B8" t="str">
            <v>Carrick-a-Rede Rope Bridge</v>
          </cell>
          <cell r="C8">
            <v>440</v>
          </cell>
        </row>
        <row r="9">
          <cell r="B9" t="str">
            <v>Derry's Walls</v>
          </cell>
          <cell r="C9">
            <v>403</v>
          </cell>
        </row>
        <row r="10">
          <cell r="B10" t="str">
            <v>W5</v>
          </cell>
          <cell r="C10">
            <v>369.78399999999999</v>
          </cell>
        </row>
        <row r="11">
          <cell r="B11" t="str">
            <v>The Guildhall</v>
          </cell>
          <cell r="C11">
            <v>333.89400000000001</v>
          </cell>
        </row>
        <row r="12">
          <cell r="B12" t="str">
            <v xml:space="preserve">Oxford Island </v>
          </cell>
          <cell r="C12">
            <v>224.94</v>
          </cell>
        </row>
        <row r="13">
          <cell r="B13" t="str">
            <v>Pickie Fun Park</v>
          </cell>
          <cell r="C13">
            <v>224.84899999999999</v>
          </cell>
        </row>
        <row r="14">
          <cell r="B14" t="str">
            <v>Belfast Zoo</v>
          </cell>
          <cell r="C14">
            <v>223.13499999999999</v>
          </cell>
        </row>
      </sheetData>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isra.gov.uk/support/official-statistic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nisra.gov.uk/support/official-statistic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nisra.gov.uk/publications/visitor-attraction-survey-publications"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nisra.gov.uk/publications/visitor-attraction-survey-publication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5.xml.rels><?xml version="1.0" encoding="UTF-8" standalone="yes"?>
<Relationships xmlns="http://schemas.openxmlformats.org/package/2006/relationships"><Relationship Id="rId8" Type="http://schemas.openxmlformats.org/officeDocument/2006/relationships/hyperlink" Target="https://www.nisra.gov.uk/statistics/labour-market-and-social-welfare/annual-employee-jobs-surveys" TargetMode="External"/><Relationship Id="rId13" Type="http://schemas.openxmlformats.org/officeDocument/2006/relationships/hyperlink" Target="https://www.nisra.gov.uk/publications/local-government-district-tourism-statistics-publications" TargetMode="External"/><Relationship Id="rId3" Type="http://schemas.openxmlformats.org/officeDocument/2006/relationships/hyperlink" Target="https://www.detini.gov.uk/sites/default/files/publications/deti/Business-%20Plan%20-%20DETI%202015%2016%20-%20DETI%20-BUSINESS-%20PLAN-%202015.pdf" TargetMode="External"/><Relationship Id="rId7" Type="http://schemas.openxmlformats.org/officeDocument/2006/relationships/hyperlink" Target="https://www.nisra.gov.uk/publications/local-government-tourist-statistics-confidence-intervals" TargetMode="External"/><Relationship Id="rId12" Type="http://schemas.openxmlformats.org/officeDocument/2006/relationships/hyperlink" Target="https://www.nisra.gov.uk/publications/tourism-statistics-data-quality" TargetMode="External"/><Relationship Id="rId2" Type="http://schemas.openxmlformats.org/officeDocument/2006/relationships/hyperlink" Target="http://www.statisticsauthority.gov.uk/assessment/code-of-practice/index.html" TargetMode="External"/><Relationship Id="rId1" Type="http://schemas.openxmlformats.org/officeDocument/2006/relationships/hyperlink" Target="https://www.nisra.gov.uk/statistics/tourism" TargetMode="External"/><Relationship Id="rId6" Type="http://schemas.openxmlformats.org/officeDocument/2006/relationships/hyperlink" Target="https://www.nisra.gov.uk/publications/tourism-statistics-early-indicators" TargetMode="External"/><Relationship Id="rId11" Type="http://schemas.openxmlformats.org/officeDocument/2006/relationships/hyperlink" Target="https://www.nisra.gov.uk/publications/revisions-tourism-statistics" TargetMode="External"/><Relationship Id="rId5" Type="http://schemas.openxmlformats.org/officeDocument/2006/relationships/hyperlink" Target="https://www.nisra.gov.uk/publications/tourism-statistics-branch-work-plan" TargetMode="External"/><Relationship Id="rId15" Type="http://schemas.openxmlformats.org/officeDocument/2006/relationships/drawing" Target="../drawings/drawing16.xml"/><Relationship Id="rId10" Type="http://schemas.openxmlformats.org/officeDocument/2006/relationships/hyperlink" Target="https://www.nisra.gov.uk/publications/tourism-statistics-branch-statistics-revision-policy" TargetMode="External"/><Relationship Id="rId4" Type="http://schemas.openxmlformats.org/officeDocument/2006/relationships/hyperlink" Target="http://www.cso.ie/en/media/csoie/newsevents/documents/liasiongroups/tourism/Presentationallisland.pptx" TargetMode="External"/><Relationship Id="rId9" Type="http://schemas.openxmlformats.org/officeDocument/2006/relationships/hyperlink" Target="http://www.cso.ie/en/releasesandpublications/er/hts/householdtravelsurveyquarter12016/" TargetMode="External"/><Relationship Id="rId14"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tabSelected="1" workbookViewId="0">
      <selection activeCell="C3" sqref="C3"/>
    </sheetView>
  </sheetViews>
  <sheetFormatPr defaultRowHeight="18" x14ac:dyDescent="0.25"/>
  <cols>
    <col min="1" max="1" width="27.7109375" style="4" customWidth="1"/>
    <col min="2" max="2" width="51.42578125" style="4" customWidth="1"/>
    <col min="3" max="3" width="20.85546875" style="4" customWidth="1"/>
    <col min="4" max="256" width="9.140625" style="4"/>
    <col min="257" max="257" width="27.7109375" style="4" customWidth="1"/>
    <col min="258" max="258" width="42.85546875" style="4" customWidth="1"/>
    <col min="259" max="259" width="14.7109375" style="4" customWidth="1"/>
    <col min="260" max="512" width="9.140625" style="4"/>
    <col min="513" max="513" width="27.7109375" style="4" customWidth="1"/>
    <col min="514" max="514" width="42.85546875" style="4" customWidth="1"/>
    <col min="515" max="515" width="14.7109375" style="4" customWidth="1"/>
    <col min="516" max="768" width="9.140625" style="4"/>
    <col min="769" max="769" width="27.7109375" style="4" customWidth="1"/>
    <col min="770" max="770" width="42.85546875" style="4" customWidth="1"/>
    <col min="771" max="771" width="14.7109375" style="4" customWidth="1"/>
    <col min="772" max="1024" width="9.140625" style="4"/>
    <col min="1025" max="1025" width="27.7109375" style="4" customWidth="1"/>
    <col min="1026" max="1026" width="42.85546875" style="4" customWidth="1"/>
    <col min="1027" max="1027" width="14.7109375" style="4" customWidth="1"/>
    <col min="1028" max="1280" width="9.140625" style="4"/>
    <col min="1281" max="1281" width="27.7109375" style="4" customWidth="1"/>
    <col min="1282" max="1282" width="42.85546875" style="4" customWidth="1"/>
    <col min="1283" max="1283" width="14.7109375" style="4" customWidth="1"/>
    <col min="1284" max="1536" width="9.140625" style="4"/>
    <col min="1537" max="1537" width="27.7109375" style="4" customWidth="1"/>
    <col min="1538" max="1538" width="42.85546875" style="4" customWidth="1"/>
    <col min="1539" max="1539" width="14.7109375" style="4" customWidth="1"/>
    <col min="1540" max="1792" width="9.140625" style="4"/>
    <col min="1793" max="1793" width="27.7109375" style="4" customWidth="1"/>
    <col min="1794" max="1794" width="42.85546875" style="4" customWidth="1"/>
    <col min="1795" max="1795" width="14.7109375" style="4" customWidth="1"/>
    <col min="1796" max="2048" width="9.140625" style="4"/>
    <col min="2049" max="2049" width="27.7109375" style="4" customWidth="1"/>
    <col min="2050" max="2050" width="42.85546875" style="4" customWidth="1"/>
    <col min="2051" max="2051" width="14.7109375" style="4" customWidth="1"/>
    <col min="2052" max="2304" width="9.140625" style="4"/>
    <col min="2305" max="2305" width="27.7109375" style="4" customWidth="1"/>
    <col min="2306" max="2306" width="42.85546875" style="4" customWidth="1"/>
    <col min="2307" max="2307" width="14.7109375" style="4" customWidth="1"/>
    <col min="2308" max="2560" width="9.140625" style="4"/>
    <col min="2561" max="2561" width="27.7109375" style="4" customWidth="1"/>
    <col min="2562" max="2562" width="42.85546875" style="4" customWidth="1"/>
    <col min="2563" max="2563" width="14.7109375" style="4" customWidth="1"/>
    <col min="2564" max="2816" width="9.140625" style="4"/>
    <col min="2817" max="2817" width="27.7109375" style="4" customWidth="1"/>
    <col min="2818" max="2818" width="42.85546875" style="4" customWidth="1"/>
    <col min="2819" max="2819" width="14.7109375" style="4" customWidth="1"/>
    <col min="2820" max="3072" width="9.140625" style="4"/>
    <col min="3073" max="3073" width="27.7109375" style="4" customWidth="1"/>
    <col min="3074" max="3074" width="42.85546875" style="4" customWidth="1"/>
    <col min="3075" max="3075" width="14.7109375" style="4" customWidth="1"/>
    <col min="3076" max="3328" width="9.140625" style="4"/>
    <col min="3329" max="3329" width="27.7109375" style="4" customWidth="1"/>
    <col min="3330" max="3330" width="42.85546875" style="4" customWidth="1"/>
    <col min="3331" max="3331" width="14.7109375" style="4" customWidth="1"/>
    <col min="3332" max="3584" width="9.140625" style="4"/>
    <col min="3585" max="3585" width="27.7109375" style="4" customWidth="1"/>
    <col min="3586" max="3586" width="42.85546875" style="4" customWidth="1"/>
    <col min="3587" max="3587" width="14.7109375" style="4" customWidth="1"/>
    <col min="3588" max="3840" width="9.140625" style="4"/>
    <col min="3841" max="3841" width="27.7109375" style="4" customWidth="1"/>
    <col min="3842" max="3842" width="42.85546875" style="4" customWidth="1"/>
    <col min="3843" max="3843" width="14.7109375" style="4" customWidth="1"/>
    <col min="3844" max="4096" width="9.140625" style="4"/>
    <col min="4097" max="4097" width="27.7109375" style="4" customWidth="1"/>
    <col min="4098" max="4098" width="42.85546875" style="4" customWidth="1"/>
    <col min="4099" max="4099" width="14.7109375" style="4" customWidth="1"/>
    <col min="4100" max="4352" width="9.140625" style="4"/>
    <col min="4353" max="4353" width="27.7109375" style="4" customWidth="1"/>
    <col min="4354" max="4354" width="42.85546875" style="4" customWidth="1"/>
    <col min="4355" max="4355" width="14.7109375" style="4" customWidth="1"/>
    <col min="4356" max="4608" width="9.140625" style="4"/>
    <col min="4609" max="4609" width="27.7109375" style="4" customWidth="1"/>
    <col min="4610" max="4610" width="42.85546875" style="4" customWidth="1"/>
    <col min="4611" max="4611" width="14.7109375" style="4" customWidth="1"/>
    <col min="4612" max="4864" width="9.140625" style="4"/>
    <col min="4865" max="4865" width="27.7109375" style="4" customWidth="1"/>
    <col min="4866" max="4866" width="42.85546875" style="4" customWidth="1"/>
    <col min="4867" max="4867" width="14.7109375" style="4" customWidth="1"/>
    <col min="4868" max="5120" width="9.140625" style="4"/>
    <col min="5121" max="5121" width="27.7109375" style="4" customWidth="1"/>
    <col min="5122" max="5122" width="42.85546875" style="4" customWidth="1"/>
    <col min="5123" max="5123" width="14.7109375" style="4" customWidth="1"/>
    <col min="5124" max="5376" width="9.140625" style="4"/>
    <col min="5377" max="5377" width="27.7109375" style="4" customWidth="1"/>
    <col min="5378" max="5378" width="42.85546875" style="4" customWidth="1"/>
    <col min="5379" max="5379" width="14.7109375" style="4" customWidth="1"/>
    <col min="5380" max="5632" width="9.140625" style="4"/>
    <col min="5633" max="5633" width="27.7109375" style="4" customWidth="1"/>
    <col min="5634" max="5634" width="42.85546875" style="4" customWidth="1"/>
    <col min="5635" max="5635" width="14.7109375" style="4" customWidth="1"/>
    <col min="5636" max="5888" width="9.140625" style="4"/>
    <col min="5889" max="5889" width="27.7109375" style="4" customWidth="1"/>
    <col min="5890" max="5890" width="42.85546875" style="4" customWidth="1"/>
    <col min="5891" max="5891" width="14.7109375" style="4" customWidth="1"/>
    <col min="5892" max="6144" width="9.140625" style="4"/>
    <col min="6145" max="6145" width="27.7109375" style="4" customWidth="1"/>
    <col min="6146" max="6146" width="42.85546875" style="4" customWidth="1"/>
    <col min="6147" max="6147" width="14.7109375" style="4" customWidth="1"/>
    <col min="6148" max="6400" width="9.140625" style="4"/>
    <col min="6401" max="6401" width="27.7109375" style="4" customWidth="1"/>
    <col min="6402" max="6402" width="42.85546875" style="4" customWidth="1"/>
    <col min="6403" max="6403" width="14.7109375" style="4" customWidth="1"/>
    <col min="6404" max="6656" width="9.140625" style="4"/>
    <col min="6657" max="6657" width="27.7109375" style="4" customWidth="1"/>
    <col min="6658" max="6658" width="42.85546875" style="4" customWidth="1"/>
    <col min="6659" max="6659" width="14.7109375" style="4" customWidth="1"/>
    <col min="6660" max="6912" width="9.140625" style="4"/>
    <col min="6913" max="6913" width="27.7109375" style="4" customWidth="1"/>
    <col min="6914" max="6914" width="42.85546875" style="4" customWidth="1"/>
    <col min="6915" max="6915" width="14.7109375" style="4" customWidth="1"/>
    <col min="6916" max="7168" width="9.140625" style="4"/>
    <col min="7169" max="7169" width="27.7109375" style="4" customWidth="1"/>
    <col min="7170" max="7170" width="42.85546875" style="4" customWidth="1"/>
    <col min="7171" max="7171" width="14.7109375" style="4" customWidth="1"/>
    <col min="7172" max="7424" width="9.140625" style="4"/>
    <col min="7425" max="7425" width="27.7109375" style="4" customWidth="1"/>
    <col min="7426" max="7426" width="42.85546875" style="4" customWidth="1"/>
    <col min="7427" max="7427" width="14.7109375" style="4" customWidth="1"/>
    <col min="7428" max="7680" width="9.140625" style="4"/>
    <col min="7681" max="7681" width="27.7109375" style="4" customWidth="1"/>
    <col min="7682" max="7682" width="42.85546875" style="4" customWidth="1"/>
    <col min="7683" max="7683" width="14.7109375" style="4" customWidth="1"/>
    <col min="7684" max="7936" width="9.140625" style="4"/>
    <col min="7937" max="7937" width="27.7109375" style="4" customWidth="1"/>
    <col min="7938" max="7938" width="42.85546875" style="4" customWidth="1"/>
    <col min="7939" max="7939" width="14.7109375" style="4" customWidth="1"/>
    <col min="7940" max="8192" width="9.140625" style="4"/>
    <col min="8193" max="8193" width="27.7109375" style="4" customWidth="1"/>
    <col min="8194" max="8194" width="42.85546875" style="4" customWidth="1"/>
    <col min="8195" max="8195" width="14.7109375" style="4" customWidth="1"/>
    <col min="8196" max="8448" width="9.140625" style="4"/>
    <col min="8449" max="8449" width="27.7109375" style="4" customWidth="1"/>
    <col min="8450" max="8450" width="42.85546875" style="4" customWidth="1"/>
    <col min="8451" max="8451" width="14.7109375" style="4" customWidth="1"/>
    <col min="8452" max="8704" width="9.140625" style="4"/>
    <col min="8705" max="8705" width="27.7109375" style="4" customWidth="1"/>
    <col min="8706" max="8706" width="42.85546875" style="4" customWidth="1"/>
    <col min="8707" max="8707" width="14.7109375" style="4" customWidth="1"/>
    <col min="8708" max="8960" width="9.140625" style="4"/>
    <col min="8961" max="8961" width="27.7109375" style="4" customWidth="1"/>
    <col min="8962" max="8962" width="42.85546875" style="4" customWidth="1"/>
    <col min="8963" max="8963" width="14.7109375" style="4" customWidth="1"/>
    <col min="8964" max="9216" width="9.140625" style="4"/>
    <col min="9217" max="9217" width="27.7109375" style="4" customWidth="1"/>
    <col min="9218" max="9218" width="42.85546875" style="4" customWidth="1"/>
    <col min="9219" max="9219" width="14.7109375" style="4" customWidth="1"/>
    <col min="9220" max="9472" width="9.140625" style="4"/>
    <col min="9473" max="9473" width="27.7109375" style="4" customWidth="1"/>
    <col min="9474" max="9474" width="42.85546875" style="4" customWidth="1"/>
    <col min="9475" max="9475" width="14.7109375" style="4" customWidth="1"/>
    <col min="9476" max="9728" width="9.140625" style="4"/>
    <col min="9729" max="9729" width="27.7109375" style="4" customWidth="1"/>
    <col min="9730" max="9730" width="42.85546875" style="4" customWidth="1"/>
    <col min="9731" max="9731" width="14.7109375" style="4" customWidth="1"/>
    <col min="9732" max="9984" width="9.140625" style="4"/>
    <col min="9985" max="9985" width="27.7109375" style="4" customWidth="1"/>
    <col min="9986" max="9986" width="42.85546875" style="4" customWidth="1"/>
    <col min="9987" max="9987" width="14.7109375" style="4" customWidth="1"/>
    <col min="9988" max="10240" width="9.140625" style="4"/>
    <col min="10241" max="10241" width="27.7109375" style="4" customWidth="1"/>
    <col min="10242" max="10242" width="42.85546875" style="4" customWidth="1"/>
    <col min="10243" max="10243" width="14.7109375" style="4" customWidth="1"/>
    <col min="10244" max="10496" width="9.140625" style="4"/>
    <col min="10497" max="10497" width="27.7109375" style="4" customWidth="1"/>
    <col min="10498" max="10498" width="42.85546875" style="4" customWidth="1"/>
    <col min="10499" max="10499" width="14.7109375" style="4" customWidth="1"/>
    <col min="10500" max="10752" width="9.140625" style="4"/>
    <col min="10753" max="10753" width="27.7109375" style="4" customWidth="1"/>
    <col min="10754" max="10754" width="42.85546875" style="4" customWidth="1"/>
    <col min="10755" max="10755" width="14.7109375" style="4" customWidth="1"/>
    <col min="10756" max="11008" width="9.140625" style="4"/>
    <col min="11009" max="11009" width="27.7109375" style="4" customWidth="1"/>
    <col min="11010" max="11010" width="42.85546875" style="4" customWidth="1"/>
    <col min="11011" max="11011" width="14.7109375" style="4" customWidth="1"/>
    <col min="11012" max="11264" width="9.140625" style="4"/>
    <col min="11265" max="11265" width="27.7109375" style="4" customWidth="1"/>
    <col min="11266" max="11266" width="42.85546875" style="4" customWidth="1"/>
    <col min="11267" max="11267" width="14.7109375" style="4" customWidth="1"/>
    <col min="11268" max="11520" width="9.140625" style="4"/>
    <col min="11521" max="11521" width="27.7109375" style="4" customWidth="1"/>
    <col min="11522" max="11522" width="42.85546875" style="4" customWidth="1"/>
    <col min="11523" max="11523" width="14.7109375" style="4" customWidth="1"/>
    <col min="11524" max="11776" width="9.140625" style="4"/>
    <col min="11777" max="11777" width="27.7109375" style="4" customWidth="1"/>
    <col min="11778" max="11778" width="42.85546875" style="4" customWidth="1"/>
    <col min="11779" max="11779" width="14.7109375" style="4" customWidth="1"/>
    <col min="11780" max="12032" width="9.140625" style="4"/>
    <col min="12033" max="12033" width="27.7109375" style="4" customWidth="1"/>
    <col min="12034" max="12034" width="42.85546875" style="4" customWidth="1"/>
    <col min="12035" max="12035" width="14.7109375" style="4" customWidth="1"/>
    <col min="12036" max="12288" width="9.140625" style="4"/>
    <col min="12289" max="12289" width="27.7109375" style="4" customWidth="1"/>
    <col min="12290" max="12290" width="42.85546875" style="4" customWidth="1"/>
    <col min="12291" max="12291" width="14.7109375" style="4" customWidth="1"/>
    <col min="12292" max="12544" width="9.140625" style="4"/>
    <col min="12545" max="12545" width="27.7109375" style="4" customWidth="1"/>
    <col min="12546" max="12546" width="42.85546875" style="4" customWidth="1"/>
    <col min="12547" max="12547" width="14.7109375" style="4" customWidth="1"/>
    <col min="12548" max="12800" width="9.140625" style="4"/>
    <col min="12801" max="12801" width="27.7109375" style="4" customWidth="1"/>
    <col min="12802" max="12802" width="42.85546875" style="4" customWidth="1"/>
    <col min="12803" max="12803" width="14.7109375" style="4" customWidth="1"/>
    <col min="12804" max="13056" width="9.140625" style="4"/>
    <col min="13057" max="13057" width="27.7109375" style="4" customWidth="1"/>
    <col min="13058" max="13058" width="42.85546875" style="4" customWidth="1"/>
    <col min="13059" max="13059" width="14.7109375" style="4" customWidth="1"/>
    <col min="13060" max="13312" width="9.140625" style="4"/>
    <col min="13313" max="13313" width="27.7109375" style="4" customWidth="1"/>
    <col min="13314" max="13314" width="42.85546875" style="4" customWidth="1"/>
    <col min="13315" max="13315" width="14.7109375" style="4" customWidth="1"/>
    <col min="13316" max="13568" width="9.140625" style="4"/>
    <col min="13569" max="13569" width="27.7109375" style="4" customWidth="1"/>
    <col min="13570" max="13570" width="42.85546875" style="4" customWidth="1"/>
    <col min="13571" max="13571" width="14.7109375" style="4" customWidth="1"/>
    <col min="13572" max="13824" width="9.140625" style="4"/>
    <col min="13825" max="13825" width="27.7109375" style="4" customWidth="1"/>
    <col min="13826" max="13826" width="42.85546875" style="4" customWidth="1"/>
    <col min="13827" max="13827" width="14.7109375" style="4" customWidth="1"/>
    <col min="13828" max="14080" width="9.140625" style="4"/>
    <col min="14081" max="14081" width="27.7109375" style="4" customWidth="1"/>
    <col min="14082" max="14082" width="42.85546875" style="4" customWidth="1"/>
    <col min="14083" max="14083" width="14.7109375" style="4" customWidth="1"/>
    <col min="14084" max="14336" width="9.140625" style="4"/>
    <col min="14337" max="14337" width="27.7109375" style="4" customWidth="1"/>
    <col min="14338" max="14338" width="42.85546875" style="4" customWidth="1"/>
    <col min="14339" max="14339" width="14.7109375" style="4" customWidth="1"/>
    <col min="14340" max="14592" width="9.140625" style="4"/>
    <col min="14593" max="14593" width="27.7109375" style="4" customWidth="1"/>
    <col min="14594" max="14594" width="42.85546875" style="4" customWidth="1"/>
    <col min="14595" max="14595" width="14.7109375" style="4" customWidth="1"/>
    <col min="14596" max="14848" width="9.140625" style="4"/>
    <col min="14849" max="14849" width="27.7109375" style="4" customWidth="1"/>
    <col min="14850" max="14850" width="42.85546875" style="4" customWidth="1"/>
    <col min="14851" max="14851" width="14.7109375" style="4" customWidth="1"/>
    <col min="14852" max="15104" width="9.140625" style="4"/>
    <col min="15105" max="15105" width="27.7109375" style="4" customWidth="1"/>
    <col min="15106" max="15106" width="42.85546875" style="4" customWidth="1"/>
    <col min="15107" max="15107" width="14.7109375" style="4" customWidth="1"/>
    <col min="15108" max="15360" width="9.140625" style="4"/>
    <col min="15361" max="15361" width="27.7109375" style="4" customWidth="1"/>
    <col min="15362" max="15362" width="42.85546875" style="4" customWidth="1"/>
    <col min="15363" max="15363" width="14.7109375" style="4" customWidth="1"/>
    <col min="15364" max="15616" width="9.140625" style="4"/>
    <col min="15617" max="15617" width="27.7109375" style="4" customWidth="1"/>
    <col min="15618" max="15618" width="42.85546875" style="4" customWidth="1"/>
    <col min="15619" max="15619" width="14.7109375" style="4" customWidth="1"/>
    <col min="15620" max="15872" width="9.140625" style="4"/>
    <col min="15873" max="15873" width="27.7109375" style="4" customWidth="1"/>
    <col min="15874" max="15874" width="42.85546875" style="4" customWidth="1"/>
    <col min="15875" max="15875" width="14.7109375" style="4" customWidth="1"/>
    <col min="15876" max="16128" width="9.140625" style="4"/>
    <col min="16129" max="16129" width="27.7109375" style="4" customWidth="1"/>
    <col min="16130" max="16130" width="42.85546875" style="4" customWidth="1"/>
    <col min="16131" max="16131" width="14.7109375" style="4" customWidth="1"/>
    <col min="16132" max="16384" width="9.140625" style="4"/>
  </cols>
  <sheetData>
    <row r="1" spans="1:3" x14ac:dyDescent="0.25">
      <c r="A1" s="1" t="s">
        <v>0</v>
      </c>
      <c r="B1" s="2" t="s">
        <v>1</v>
      </c>
      <c r="C1" s="3" t="s">
        <v>2</v>
      </c>
    </row>
    <row r="2" spans="1:3" ht="54" x14ac:dyDescent="0.25">
      <c r="A2" s="1" t="s">
        <v>3</v>
      </c>
      <c r="B2" s="2" t="s">
        <v>4</v>
      </c>
      <c r="C2" s="5" t="s">
        <v>231</v>
      </c>
    </row>
    <row r="3" spans="1:3" x14ac:dyDescent="0.25">
      <c r="A3" s="1" t="s">
        <v>5</v>
      </c>
      <c r="B3" s="2" t="s">
        <v>6</v>
      </c>
      <c r="C3" s="3"/>
    </row>
    <row r="4" spans="1:3" x14ac:dyDescent="0.25">
      <c r="A4" s="1" t="s">
        <v>7</v>
      </c>
      <c r="B4" s="6" t="s">
        <v>8</v>
      </c>
      <c r="C4" s="1"/>
    </row>
    <row r="5" spans="1:3" x14ac:dyDescent="0.25">
      <c r="A5" s="1" t="s">
        <v>9</v>
      </c>
      <c r="B5" s="6" t="s">
        <v>10</v>
      </c>
      <c r="C5" s="7"/>
    </row>
    <row r="6" spans="1:3" x14ac:dyDescent="0.25">
      <c r="A6" s="415" t="s">
        <v>11</v>
      </c>
      <c r="B6" s="6" t="s">
        <v>232</v>
      </c>
      <c r="C6" s="8"/>
    </row>
    <row r="7" spans="1:3" x14ac:dyDescent="0.25">
      <c r="A7" s="415"/>
      <c r="B7" s="6" t="s">
        <v>303</v>
      </c>
      <c r="C7" s="7"/>
    </row>
    <row r="8" spans="1:3" x14ac:dyDescent="0.25">
      <c r="A8" s="415"/>
      <c r="B8" s="62" t="s">
        <v>304</v>
      </c>
      <c r="C8" s="9"/>
    </row>
    <row r="9" spans="1:3" x14ac:dyDescent="0.25">
      <c r="A9" s="3" t="s">
        <v>12</v>
      </c>
      <c r="B9" s="311" t="s">
        <v>13</v>
      </c>
      <c r="C9" s="9"/>
    </row>
    <row r="10" spans="1:3" x14ac:dyDescent="0.25">
      <c r="A10" s="3"/>
      <c r="B10" s="311" t="s">
        <v>233</v>
      </c>
      <c r="C10" s="9"/>
    </row>
    <row r="11" spans="1:3" x14ac:dyDescent="0.25">
      <c r="A11" s="60"/>
      <c r="B11" s="311" t="s">
        <v>234</v>
      </c>
      <c r="C11" s="9"/>
    </row>
    <row r="12" spans="1:3" x14ac:dyDescent="0.25">
      <c r="A12" s="3"/>
      <c r="B12" s="311" t="s">
        <v>15</v>
      </c>
      <c r="C12" s="9"/>
    </row>
    <row r="13" spans="1:3" x14ac:dyDescent="0.25">
      <c r="A13" s="3"/>
      <c r="B13" s="311" t="s">
        <v>235</v>
      </c>
      <c r="C13" s="9"/>
    </row>
    <row r="14" spans="1:3" ht="99" customHeight="1" x14ac:dyDescent="0.25">
      <c r="A14" s="410" t="s">
        <v>17</v>
      </c>
      <c r="B14" s="7" t="s">
        <v>236</v>
      </c>
      <c r="C14" s="9"/>
    </row>
    <row r="15" spans="1:3" x14ac:dyDescent="0.25">
      <c r="A15" s="11" t="s">
        <v>18</v>
      </c>
      <c r="B15" s="12">
        <v>42880</v>
      </c>
    </row>
    <row r="17" spans="1:2" x14ac:dyDescent="0.25">
      <c r="A17" s="11" t="s">
        <v>19</v>
      </c>
      <c r="B17" s="64" t="s">
        <v>100</v>
      </c>
    </row>
    <row r="18" spans="1:2" x14ac:dyDescent="0.25">
      <c r="A18" s="14"/>
      <c r="B18" s="13" t="s">
        <v>14</v>
      </c>
    </row>
    <row r="19" spans="1:2" x14ac:dyDescent="0.25">
      <c r="B19" s="13" t="s">
        <v>15</v>
      </c>
    </row>
    <row r="20" spans="1:2" x14ac:dyDescent="0.25">
      <c r="B20" s="13" t="s">
        <v>16</v>
      </c>
    </row>
    <row r="21" spans="1:2" x14ac:dyDescent="0.25">
      <c r="B21" s="13" t="s">
        <v>20</v>
      </c>
    </row>
    <row r="22" spans="1:2" x14ac:dyDescent="0.25">
      <c r="B22" s="98" t="s">
        <v>99</v>
      </c>
    </row>
    <row r="29" spans="1:2" x14ac:dyDescent="0.25">
      <c r="A29" s="11"/>
    </row>
    <row r="30" spans="1:2" x14ac:dyDescent="0.25">
      <c r="A30" s="11"/>
    </row>
    <row r="31" spans="1:2" x14ac:dyDescent="0.25">
      <c r="A31" s="14"/>
    </row>
    <row r="35" spans="1:1" x14ac:dyDescent="0.25">
      <c r="A35" s="11"/>
    </row>
    <row r="36" spans="1:1" x14ac:dyDescent="0.25">
      <c r="A36" s="14"/>
    </row>
    <row r="38" spans="1:1" x14ac:dyDescent="0.25">
      <c r="A38" s="15"/>
    </row>
    <row r="39" spans="1:1" x14ac:dyDescent="0.25">
      <c r="A39" s="16"/>
    </row>
    <row r="43" spans="1:1" x14ac:dyDescent="0.25">
      <c r="A43" s="17"/>
    </row>
    <row r="44" spans="1:1" x14ac:dyDescent="0.25">
      <c r="A44" s="17"/>
    </row>
    <row r="45" spans="1:1" x14ac:dyDescent="0.25">
      <c r="A45" s="16"/>
    </row>
    <row r="50" spans="1:1" x14ac:dyDescent="0.25">
      <c r="A50" s="14"/>
    </row>
    <row r="52" spans="1:1" x14ac:dyDescent="0.25">
      <c r="A52" s="14"/>
    </row>
    <row r="57" spans="1:1" x14ac:dyDescent="0.25">
      <c r="A57" s="14"/>
    </row>
    <row r="58" spans="1:1" x14ac:dyDescent="0.25">
      <c r="A58" s="17"/>
    </row>
    <row r="59" spans="1:1" x14ac:dyDescent="0.25">
      <c r="A59" s="17"/>
    </row>
    <row r="60" spans="1:1" x14ac:dyDescent="0.25">
      <c r="A60" s="17"/>
    </row>
    <row r="64" spans="1:1" x14ac:dyDescent="0.25">
      <c r="A64" s="11"/>
    </row>
    <row r="65" spans="1:1" x14ac:dyDescent="0.25">
      <c r="A65" s="18"/>
    </row>
    <row r="66" spans="1:1" x14ac:dyDescent="0.25">
      <c r="A66" s="18"/>
    </row>
    <row r="67" spans="1:1" x14ac:dyDescent="0.25">
      <c r="A67" s="18"/>
    </row>
    <row r="68" spans="1:1" x14ac:dyDescent="0.25">
      <c r="A68" s="18"/>
    </row>
    <row r="69" spans="1:1" x14ac:dyDescent="0.25">
      <c r="A69" s="18"/>
    </row>
    <row r="70" spans="1:1" x14ac:dyDescent="0.25">
      <c r="A70" s="18"/>
    </row>
    <row r="71" spans="1:1" x14ac:dyDescent="0.25">
      <c r="A71" s="18"/>
    </row>
    <row r="72" spans="1:1" x14ac:dyDescent="0.25">
      <c r="A72" s="18"/>
    </row>
    <row r="74" spans="1:1" x14ac:dyDescent="0.25">
      <c r="A74" s="11"/>
    </row>
    <row r="75" spans="1:1" x14ac:dyDescent="0.25">
      <c r="A75" s="18"/>
    </row>
    <row r="76" spans="1:1" x14ac:dyDescent="0.25">
      <c r="A76" s="18"/>
    </row>
    <row r="78" spans="1:1" x14ac:dyDescent="0.25">
      <c r="A78" s="11"/>
    </row>
    <row r="79" spans="1:1" x14ac:dyDescent="0.25">
      <c r="A79" s="18"/>
    </row>
  </sheetData>
  <mergeCells count="1">
    <mergeCell ref="A6:A8"/>
  </mergeCells>
  <hyperlinks>
    <hyperlink ref="B8" r:id="rId1"/>
    <hyperlink ref="B22"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A3" sqref="A3"/>
    </sheetView>
  </sheetViews>
  <sheetFormatPr defaultRowHeight="15" x14ac:dyDescent="0.2"/>
  <cols>
    <col min="1" max="1" width="38.140625" style="63" customWidth="1"/>
    <col min="2" max="4" width="12.42578125" style="63" customWidth="1"/>
    <col min="5" max="5" width="9.140625" style="63"/>
    <col min="6" max="6" width="12.85546875" style="63" bestFit="1" customWidth="1"/>
    <col min="7" max="7" width="14.28515625" style="63" bestFit="1" customWidth="1"/>
    <col min="8" max="8" width="15.5703125" style="63" bestFit="1" customWidth="1"/>
    <col min="9" max="16384" width="9.140625" style="63"/>
  </cols>
  <sheetData>
    <row r="1" spans="1:8" x14ac:dyDescent="0.2">
      <c r="A1" s="19" t="s">
        <v>41</v>
      </c>
    </row>
    <row r="2" spans="1:8" x14ac:dyDescent="0.2">
      <c r="A2" s="19" t="s">
        <v>22</v>
      </c>
    </row>
    <row r="3" spans="1:8" ht="15.75" x14ac:dyDescent="0.25">
      <c r="A3" s="20" t="s">
        <v>302</v>
      </c>
      <c r="H3" s="116"/>
    </row>
    <row r="4" spans="1:8" ht="15.75" thickBot="1" x14ac:dyDescent="0.25"/>
    <row r="5" spans="1:8" ht="48" thickBot="1" x14ac:dyDescent="0.3">
      <c r="A5" s="162"/>
      <c r="B5" s="23" t="s">
        <v>153</v>
      </c>
      <c r="C5" s="23" t="s">
        <v>154</v>
      </c>
      <c r="D5" s="23" t="s">
        <v>155</v>
      </c>
    </row>
    <row r="6" spans="1:8" x14ac:dyDescent="0.2">
      <c r="A6" s="117"/>
      <c r="B6" s="117"/>
      <c r="C6" s="117"/>
      <c r="D6" s="117"/>
    </row>
    <row r="7" spans="1:8" ht="15.75" x14ac:dyDescent="0.25">
      <c r="A7" s="20" t="s">
        <v>156</v>
      </c>
    </row>
    <row r="8" spans="1:8" ht="15.75" x14ac:dyDescent="0.25">
      <c r="A8" s="169">
        <v>2011</v>
      </c>
      <c r="B8" s="118">
        <v>2036.1360543653193</v>
      </c>
      <c r="C8" s="118">
        <v>4698.081713025118</v>
      </c>
      <c r="D8" s="119">
        <v>2.3073515657034767</v>
      </c>
    </row>
    <row r="9" spans="1:8" ht="15.75" x14ac:dyDescent="0.25">
      <c r="A9" s="169">
        <v>2012</v>
      </c>
      <c r="B9" s="118">
        <v>2018.0692539928943</v>
      </c>
      <c r="C9" s="118">
        <v>3906.1782660619615</v>
      </c>
      <c r="D9" s="119">
        <v>1.9356016937145781</v>
      </c>
    </row>
    <row r="10" spans="1:8" ht="15.75" x14ac:dyDescent="0.25">
      <c r="A10" s="169">
        <v>2013</v>
      </c>
      <c r="B10" s="118">
        <v>1980.1698462393554</v>
      </c>
      <c r="C10" s="118">
        <v>4576.9297282986827</v>
      </c>
      <c r="D10" s="119">
        <v>2.3113823983285933</v>
      </c>
    </row>
    <row r="11" spans="1:8" ht="15.75" x14ac:dyDescent="0.25">
      <c r="A11" s="169">
        <v>2014</v>
      </c>
      <c r="B11" s="118">
        <v>2334.6268255137784</v>
      </c>
      <c r="C11" s="118">
        <v>5049.2376710040699</v>
      </c>
      <c r="D11" s="119">
        <v>2.162760067615042</v>
      </c>
    </row>
    <row r="12" spans="1:8" ht="15.75" x14ac:dyDescent="0.25">
      <c r="A12" s="169">
        <v>2015</v>
      </c>
      <c r="B12" s="118">
        <v>2230.2161124946365</v>
      </c>
      <c r="C12" s="118">
        <v>4790.5841766642152</v>
      </c>
      <c r="D12" s="119">
        <v>2.1480358561779234</v>
      </c>
    </row>
    <row r="13" spans="1:8" ht="15.75" x14ac:dyDescent="0.25">
      <c r="A13" s="169">
        <v>2016</v>
      </c>
      <c r="B13" s="118">
        <v>1984</v>
      </c>
      <c r="C13" s="118">
        <v>3814</v>
      </c>
      <c r="D13" s="119"/>
    </row>
    <row r="14" spans="1:8" ht="18" x14ac:dyDescent="0.2">
      <c r="A14" s="170" t="s">
        <v>192</v>
      </c>
      <c r="B14" s="167">
        <v>-11</v>
      </c>
      <c r="C14" s="167">
        <v>-20</v>
      </c>
      <c r="D14" s="167"/>
    </row>
    <row r="15" spans="1:8" x14ac:dyDescent="0.2">
      <c r="A15" s="170"/>
      <c r="B15" s="167"/>
      <c r="C15" s="167"/>
      <c r="D15" s="167"/>
    </row>
    <row r="16" spans="1:8" ht="15.75" x14ac:dyDescent="0.25">
      <c r="A16" s="20" t="s">
        <v>157</v>
      </c>
    </row>
    <row r="17" spans="1:4" ht="15.75" x14ac:dyDescent="0.25">
      <c r="A17" s="169">
        <v>2011</v>
      </c>
      <c r="B17" s="120">
        <v>1419.8467630039634</v>
      </c>
      <c r="C17" s="120">
        <v>3611.758874792632</v>
      </c>
      <c r="D17" s="121">
        <v>2.543766671800026</v>
      </c>
    </row>
    <row r="18" spans="1:4" ht="15.75" x14ac:dyDescent="0.25">
      <c r="A18" s="169">
        <v>2012</v>
      </c>
      <c r="B18" s="120">
        <v>1298.5167904030013</v>
      </c>
      <c r="C18" s="120">
        <v>3401.1670456546931</v>
      </c>
      <c r="D18" s="121">
        <v>2.6192707485893378</v>
      </c>
    </row>
    <row r="19" spans="1:4" ht="15.75" x14ac:dyDescent="0.25">
      <c r="A19" s="169">
        <v>2013</v>
      </c>
      <c r="B19" s="120">
        <v>1571.5275348422579</v>
      </c>
      <c r="C19" s="120">
        <v>3665.0072038193607</v>
      </c>
      <c r="D19" s="121">
        <v>2.3321304416007167</v>
      </c>
    </row>
    <row r="20" spans="1:4" ht="15.75" x14ac:dyDescent="0.25">
      <c r="A20" s="169">
        <v>2014</v>
      </c>
      <c r="B20" s="120">
        <v>1708.422505645832</v>
      </c>
      <c r="C20" s="120">
        <v>4451.1983132352034</v>
      </c>
      <c r="D20" s="121">
        <v>2.6054435003784526</v>
      </c>
    </row>
    <row r="21" spans="1:4" ht="15.75" x14ac:dyDescent="0.25">
      <c r="A21" s="169">
        <v>2015</v>
      </c>
      <c r="B21" s="120">
        <v>1491.6053898240561</v>
      </c>
      <c r="C21" s="120">
        <v>3958.2536817774753</v>
      </c>
      <c r="D21" s="121">
        <v>2.6536868992169409</v>
      </c>
    </row>
    <row r="22" spans="1:4" ht="15.75" x14ac:dyDescent="0.25">
      <c r="A22" s="169">
        <v>2016</v>
      </c>
      <c r="B22" s="120">
        <v>1358</v>
      </c>
      <c r="C22" s="120">
        <v>3330</v>
      </c>
      <c r="D22" s="121">
        <v>2.5</v>
      </c>
    </row>
    <row r="23" spans="1:4" ht="18" x14ac:dyDescent="0.2">
      <c r="A23" s="170" t="s">
        <v>192</v>
      </c>
      <c r="B23" s="168">
        <v>-9</v>
      </c>
      <c r="C23" s="168">
        <v>-16</v>
      </c>
      <c r="D23" s="168"/>
    </row>
    <row r="24" spans="1:4" x14ac:dyDescent="0.2">
      <c r="A24" s="170"/>
      <c r="B24" s="168"/>
      <c r="C24" s="168"/>
      <c r="D24" s="168"/>
    </row>
    <row r="25" spans="1:4" ht="18.75" x14ac:dyDescent="0.25">
      <c r="A25" s="171" t="s">
        <v>193</v>
      </c>
    </row>
    <row r="26" spans="1:4" ht="15.75" x14ac:dyDescent="0.25">
      <c r="A26" s="169">
        <v>2011</v>
      </c>
      <c r="B26" s="120">
        <v>1270.3229890845416</v>
      </c>
      <c r="C26" s="120">
        <v>4277.4664679505559</v>
      </c>
      <c r="D26" s="121">
        <v>3.367227472623409</v>
      </c>
    </row>
    <row r="27" spans="1:4" ht="15.75" x14ac:dyDescent="0.25">
      <c r="A27" s="169">
        <v>2012</v>
      </c>
      <c r="B27" s="120">
        <v>1300.4561699021613</v>
      </c>
      <c r="C27" s="120">
        <v>5262.5168997742285</v>
      </c>
      <c r="D27" s="121">
        <v>4.0466699467235019</v>
      </c>
    </row>
    <row r="28" spans="1:4" ht="15.75" x14ac:dyDescent="0.25">
      <c r="A28" s="169">
        <v>2013</v>
      </c>
      <c r="B28" s="120">
        <v>1115.2069223930148</v>
      </c>
      <c r="C28" s="120">
        <v>3780.8699736867029</v>
      </c>
      <c r="D28" s="121">
        <v>3.3902856032974573</v>
      </c>
    </row>
    <row r="29" spans="1:4" ht="15.75" x14ac:dyDescent="0.25">
      <c r="A29" s="169">
        <v>2014</v>
      </c>
      <c r="B29" s="120">
        <v>1097.1448288962702</v>
      </c>
      <c r="C29" s="120">
        <v>3964.8723889999528</v>
      </c>
      <c r="D29" s="121">
        <v>3.6138094849233555</v>
      </c>
    </row>
    <row r="30" spans="1:4" ht="15.75" x14ac:dyDescent="0.25">
      <c r="A30" s="169">
        <v>2015</v>
      </c>
      <c r="B30" s="120">
        <v>983.83528197190742</v>
      </c>
      <c r="C30" s="120">
        <v>3253.5063464660152</v>
      </c>
      <c r="D30" s="121">
        <v>3.3069624621969149</v>
      </c>
    </row>
    <row r="31" spans="1:4" ht="15.75" x14ac:dyDescent="0.25">
      <c r="A31" s="169">
        <v>2016</v>
      </c>
      <c r="B31" s="120">
        <v>1069</v>
      </c>
      <c r="C31" s="120">
        <v>3942</v>
      </c>
      <c r="D31" s="121">
        <v>3.7</v>
      </c>
    </row>
    <row r="32" spans="1:4" ht="18" x14ac:dyDescent="0.2">
      <c r="A32" s="170" t="s">
        <v>192</v>
      </c>
      <c r="B32" s="167">
        <v>9</v>
      </c>
      <c r="C32" s="167">
        <v>21</v>
      </c>
      <c r="D32" s="167"/>
    </row>
    <row r="33" spans="1:8" x14ac:dyDescent="0.2">
      <c r="A33" s="170"/>
      <c r="B33" s="167"/>
      <c r="C33" s="167"/>
      <c r="D33" s="167"/>
    </row>
    <row r="34" spans="1:8" ht="15.75" x14ac:dyDescent="0.25">
      <c r="A34" s="20" t="s">
        <v>158</v>
      </c>
    </row>
    <row r="35" spans="1:8" ht="15.75" x14ac:dyDescent="0.25">
      <c r="A35" s="169">
        <v>2011</v>
      </c>
      <c r="B35" s="120">
        <v>874.04954000000009</v>
      </c>
      <c r="C35" s="120">
        <v>8461.1233000000011</v>
      </c>
      <c r="D35" s="121">
        <v>9.6803704055493238</v>
      </c>
    </row>
    <row r="36" spans="1:8" ht="15.75" x14ac:dyDescent="0.25">
      <c r="A36" s="169">
        <v>2012</v>
      </c>
      <c r="B36" s="120">
        <v>794.90406000000007</v>
      </c>
      <c r="C36" s="120">
        <v>6718.2805399999997</v>
      </c>
      <c r="D36" s="121">
        <v>8.4516872891553732</v>
      </c>
    </row>
    <row r="37" spans="1:8" ht="15.75" x14ac:dyDescent="0.25">
      <c r="A37" s="169">
        <v>2013</v>
      </c>
      <c r="B37" s="120">
        <v>956.57859999999994</v>
      </c>
      <c r="C37" s="120">
        <v>8710.14581</v>
      </c>
      <c r="D37" s="121">
        <v>9.1055202468464174</v>
      </c>
    </row>
    <row r="38" spans="1:8" ht="15.75" x14ac:dyDescent="0.25">
      <c r="A38" s="169">
        <v>2014</v>
      </c>
      <c r="B38" s="120">
        <v>996.33186000000001</v>
      </c>
      <c r="C38" s="120">
        <v>8537.9022699999987</v>
      </c>
      <c r="D38" s="121">
        <v>8.5693357933971921</v>
      </c>
    </row>
    <row r="39" spans="1:8" ht="15.75" x14ac:dyDescent="0.25">
      <c r="A39" s="169">
        <v>2015</v>
      </c>
      <c r="B39" s="120">
        <v>1162.8835487418787</v>
      </c>
      <c r="C39" s="120">
        <v>10562.389973538855</v>
      </c>
      <c r="D39" s="121">
        <v>9.082930087854697</v>
      </c>
    </row>
    <row r="40" spans="1:8" ht="15.75" x14ac:dyDescent="0.25">
      <c r="A40" s="169">
        <v>2016</v>
      </c>
      <c r="B40" s="120">
        <v>1339</v>
      </c>
      <c r="C40" s="120">
        <v>13325</v>
      </c>
      <c r="D40" s="121">
        <v>10</v>
      </c>
    </row>
    <row r="41" spans="1:8" ht="18" x14ac:dyDescent="0.2">
      <c r="A41" s="170" t="s">
        <v>192</v>
      </c>
      <c r="B41" s="167">
        <v>15</v>
      </c>
      <c r="C41" s="167">
        <v>26</v>
      </c>
      <c r="D41" s="167"/>
    </row>
    <row r="42" spans="1:8" x14ac:dyDescent="0.2">
      <c r="A42" s="170"/>
      <c r="B42" s="167"/>
      <c r="C42" s="167"/>
      <c r="D42" s="167"/>
    </row>
    <row r="43" spans="1:8" ht="15.75" x14ac:dyDescent="0.25">
      <c r="A43" s="20" t="s">
        <v>159</v>
      </c>
    </row>
    <row r="44" spans="1:8" ht="15.75" x14ac:dyDescent="0.25">
      <c r="A44" s="169">
        <v>2011</v>
      </c>
      <c r="B44" s="120">
        <v>5600.3553499999998</v>
      </c>
      <c r="C44" s="120">
        <v>21048.430350000002</v>
      </c>
      <c r="D44" s="121">
        <v>3.7584097855504837</v>
      </c>
      <c r="F44" s="120"/>
      <c r="G44" s="120"/>
      <c r="H44" s="120"/>
    </row>
    <row r="45" spans="1:8" ht="15.75" x14ac:dyDescent="0.25">
      <c r="A45" s="169">
        <v>2012</v>
      </c>
      <c r="B45" s="120">
        <v>5411.9462800000001</v>
      </c>
      <c r="C45" s="120">
        <v>19288.142760000002</v>
      </c>
      <c r="D45" s="121">
        <v>3.5639937578981291</v>
      </c>
      <c r="F45" s="120"/>
      <c r="G45" s="120"/>
      <c r="H45" s="120"/>
    </row>
    <row r="46" spans="1:8" ht="15.75" x14ac:dyDescent="0.25">
      <c r="A46" s="169">
        <v>2013</v>
      </c>
      <c r="B46" s="120">
        <v>5623.4829099999997</v>
      </c>
      <c r="C46" s="120">
        <v>20732.952719999997</v>
      </c>
      <c r="D46" s="121">
        <v>3.6868526235105068</v>
      </c>
      <c r="F46" s="120"/>
      <c r="G46" s="120"/>
      <c r="H46" s="120"/>
    </row>
    <row r="47" spans="1:8" ht="15.75" x14ac:dyDescent="0.25">
      <c r="A47" s="169">
        <v>2014</v>
      </c>
      <c r="B47" s="120">
        <v>6136.5260199999993</v>
      </c>
      <c r="C47" s="120">
        <v>22003.210640000001</v>
      </c>
      <c r="D47" s="121">
        <v>3.5856135162285194</v>
      </c>
      <c r="F47" s="120"/>
      <c r="G47" s="120"/>
      <c r="H47" s="120"/>
    </row>
    <row r="48" spans="1:8" ht="15.75" x14ac:dyDescent="0.25">
      <c r="A48" s="169">
        <v>2015</v>
      </c>
      <c r="B48" s="120">
        <v>5868.5403274525252</v>
      </c>
      <c r="C48" s="120">
        <v>22564.734181561766</v>
      </c>
      <c r="D48" s="121">
        <v>3.8450335044995576</v>
      </c>
      <c r="F48" s="120"/>
      <c r="G48" s="120"/>
      <c r="H48" s="120"/>
    </row>
    <row r="49" spans="1:8" ht="15.75" x14ac:dyDescent="0.25">
      <c r="A49" s="169">
        <v>2016</v>
      </c>
      <c r="B49" s="120">
        <v>5751</v>
      </c>
      <c r="C49" s="120">
        <v>24411</v>
      </c>
      <c r="D49" s="121">
        <v>4.2</v>
      </c>
      <c r="F49" s="120"/>
      <c r="G49" s="120"/>
      <c r="H49" s="120"/>
    </row>
    <row r="50" spans="1:8" ht="18" x14ac:dyDescent="0.2">
      <c r="A50" s="170" t="s">
        <v>192</v>
      </c>
      <c r="B50" s="167">
        <v>-2</v>
      </c>
      <c r="C50" s="167">
        <v>8</v>
      </c>
      <c r="D50" s="167"/>
    </row>
    <row r="51" spans="1:8" ht="15.75" thickBot="1" x14ac:dyDescent="0.25">
      <c r="A51" s="408"/>
      <c r="B51" s="409"/>
      <c r="C51" s="409"/>
      <c r="D51" s="409"/>
    </row>
    <row r="54" spans="1:8" x14ac:dyDescent="0.2">
      <c r="A54" s="164" t="s">
        <v>160</v>
      </c>
      <c r="B54" s="165"/>
      <c r="C54" s="165"/>
      <c r="D54" s="165"/>
      <c r="E54" s="165"/>
      <c r="F54" s="165"/>
    </row>
    <row r="55" spans="1:8" x14ac:dyDescent="0.2">
      <c r="A55" s="164"/>
      <c r="B55" s="165"/>
      <c r="C55" s="165"/>
      <c r="D55" s="165"/>
      <c r="E55" s="165"/>
      <c r="F55" s="165"/>
    </row>
    <row r="56" spans="1:8" x14ac:dyDescent="0.2">
      <c r="A56" s="164" t="s">
        <v>161</v>
      </c>
      <c r="B56" s="165"/>
      <c r="C56" s="165"/>
      <c r="D56" s="165"/>
      <c r="E56" s="165"/>
      <c r="F56" s="165"/>
    </row>
    <row r="57" spans="1:8" x14ac:dyDescent="0.2">
      <c r="A57" s="165"/>
      <c r="B57" s="165"/>
      <c r="C57" s="165"/>
      <c r="D57" s="165"/>
      <c r="E57" s="165"/>
      <c r="F57" s="165"/>
    </row>
    <row r="58" spans="1:8" ht="15" customHeight="1" x14ac:dyDescent="0.2">
      <c r="A58" s="165" t="s">
        <v>162</v>
      </c>
      <c r="B58" s="165"/>
      <c r="C58" s="165"/>
      <c r="D58" s="165"/>
      <c r="E58" s="165"/>
      <c r="F58" s="165"/>
    </row>
    <row r="59" spans="1:8" ht="15" customHeight="1" x14ac:dyDescent="0.2">
      <c r="A59" s="165" t="s">
        <v>163</v>
      </c>
      <c r="B59" s="165"/>
      <c r="C59" s="165"/>
      <c r="D59" s="165"/>
      <c r="E59" s="165"/>
      <c r="F59" s="165"/>
    </row>
    <row r="60" spans="1:8" x14ac:dyDescent="0.2">
      <c r="A60" s="164" t="s">
        <v>164</v>
      </c>
      <c r="B60" s="165"/>
      <c r="C60" s="165"/>
      <c r="D60" s="165"/>
      <c r="E60" s="165"/>
      <c r="F60" s="165"/>
    </row>
    <row r="61" spans="1:8" ht="32.25" customHeight="1" x14ac:dyDescent="0.2">
      <c r="A61" s="418" t="s">
        <v>165</v>
      </c>
      <c r="B61" s="418"/>
      <c r="C61" s="418"/>
      <c r="D61" s="418"/>
      <c r="E61" s="418"/>
      <c r="F61" s="418"/>
    </row>
    <row r="62" spans="1:8" x14ac:dyDescent="0.2">
      <c r="A62" s="163"/>
      <c r="B62" s="163"/>
      <c r="C62" s="163"/>
      <c r="D62" s="163"/>
      <c r="E62" s="163"/>
      <c r="F62" s="163"/>
    </row>
    <row r="63" spans="1:8" x14ac:dyDescent="0.2">
      <c r="A63" s="166" t="s">
        <v>191</v>
      </c>
      <c r="B63" s="163"/>
      <c r="C63" s="163"/>
      <c r="D63" s="163"/>
      <c r="E63" s="163"/>
      <c r="F63" s="163"/>
    </row>
    <row r="65" spans="1:1" x14ac:dyDescent="0.2">
      <c r="A65" s="299" t="s">
        <v>239</v>
      </c>
    </row>
  </sheetData>
  <mergeCells count="1">
    <mergeCell ref="A61:F61"/>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zoomScaleNormal="100" workbookViewId="0">
      <selection activeCell="A3" sqref="A3"/>
    </sheetView>
  </sheetViews>
  <sheetFormatPr defaultRowHeight="12.75" x14ac:dyDescent="0.2"/>
  <cols>
    <col min="1" max="1" width="43" style="283" customWidth="1"/>
    <col min="2" max="3" width="16.7109375" style="282" customWidth="1"/>
    <col min="4" max="4" width="5" style="283" customWidth="1"/>
    <col min="5" max="5" width="13.7109375" style="284" customWidth="1"/>
    <col min="6" max="6" width="13.42578125" style="285" customWidth="1"/>
    <col min="7" max="7" width="5" style="283" customWidth="1"/>
    <col min="8" max="9" width="16.7109375" style="282" customWidth="1"/>
    <col min="10" max="11" width="16.7109375" style="283" customWidth="1"/>
    <col min="12" max="17" width="16.7109375" style="286" customWidth="1"/>
    <col min="18" max="16384" width="9.140625" style="283"/>
  </cols>
  <sheetData>
    <row r="1" spans="1:17" ht="20.25" customHeight="1" x14ac:dyDescent="0.2">
      <c r="A1" s="19" t="s">
        <v>41</v>
      </c>
    </row>
    <row r="2" spans="1:17" ht="20.25" customHeight="1" x14ac:dyDescent="0.2">
      <c r="A2" s="19" t="s">
        <v>22</v>
      </c>
    </row>
    <row r="3" spans="1:17" ht="17.25" customHeight="1" x14ac:dyDescent="0.25">
      <c r="A3" s="20" t="s">
        <v>194</v>
      </c>
    </row>
    <row r="4" spans="1:17" ht="17.25" customHeight="1" thickBot="1" x14ac:dyDescent="0.25">
      <c r="A4" s="287"/>
      <c r="B4" s="288"/>
      <c r="C4" s="288"/>
      <c r="D4" s="287"/>
      <c r="E4" s="289"/>
      <c r="F4" s="290"/>
      <c r="G4" s="287"/>
      <c r="H4" s="288"/>
      <c r="I4" s="288"/>
      <c r="J4" s="287"/>
      <c r="K4" s="287"/>
      <c r="L4" s="291"/>
      <c r="M4" s="291"/>
      <c r="N4" s="291"/>
      <c r="O4" s="291"/>
      <c r="P4" s="291"/>
      <c r="Q4" s="291"/>
    </row>
    <row r="5" spans="1:17" s="106" customFormat="1" ht="19.5" thickTop="1" x14ac:dyDescent="0.25">
      <c r="A5" s="312"/>
      <c r="B5" s="422">
        <v>2016</v>
      </c>
      <c r="C5" s="422"/>
      <c r="D5" s="424" t="s">
        <v>247</v>
      </c>
      <c r="E5" s="425"/>
      <c r="F5" s="425"/>
      <c r="G5" s="426"/>
      <c r="H5" s="422">
        <v>2015</v>
      </c>
      <c r="I5" s="422"/>
      <c r="J5" s="422">
        <v>2014</v>
      </c>
      <c r="K5" s="422"/>
      <c r="L5" s="419">
        <v>2013</v>
      </c>
      <c r="M5" s="420"/>
      <c r="N5" s="419">
        <v>2012</v>
      </c>
      <c r="O5" s="420"/>
      <c r="P5" s="421">
        <v>2011</v>
      </c>
      <c r="Q5" s="421"/>
    </row>
    <row r="6" spans="1:17" s="106" customFormat="1" ht="61.5" thickBot="1" x14ac:dyDescent="0.3">
      <c r="A6" s="313"/>
      <c r="B6" s="197" t="s">
        <v>134</v>
      </c>
      <c r="C6" s="197" t="s">
        <v>196</v>
      </c>
      <c r="D6" s="210"/>
      <c r="E6" s="204" t="s">
        <v>248</v>
      </c>
      <c r="F6" s="204" t="s">
        <v>249</v>
      </c>
      <c r="G6" s="211"/>
      <c r="H6" s="197" t="s">
        <v>134</v>
      </c>
      <c r="I6" s="197" t="s">
        <v>196</v>
      </c>
      <c r="J6" s="197" t="s">
        <v>134</v>
      </c>
      <c r="K6" s="197" t="s">
        <v>196</v>
      </c>
      <c r="L6" s="218" t="s">
        <v>134</v>
      </c>
      <c r="M6" s="219" t="s">
        <v>196</v>
      </c>
      <c r="N6" s="218" t="s">
        <v>134</v>
      </c>
      <c r="O6" s="219" t="s">
        <v>196</v>
      </c>
      <c r="P6" s="208" t="s">
        <v>134</v>
      </c>
      <c r="Q6" s="208" t="s">
        <v>196</v>
      </c>
    </row>
    <row r="7" spans="1:17" s="106" customFormat="1" ht="16.5" thickTop="1" x14ac:dyDescent="0.25">
      <c r="A7" s="317"/>
      <c r="B7" s="198"/>
      <c r="C7" s="198"/>
      <c r="D7" s="212"/>
      <c r="E7" s="205"/>
      <c r="F7" s="205"/>
      <c r="G7" s="213"/>
      <c r="H7" s="198"/>
      <c r="I7" s="198"/>
      <c r="J7" s="198"/>
      <c r="K7" s="198"/>
      <c r="L7" s="220"/>
      <c r="M7" s="221"/>
      <c r="N7" s="220"/>
      <c r="O7" s="221"/>
      <c r="P7" s="199"/>
      <c r="Q7" s="199"/>
    </row>
    <row r="8" spans="1:17" s="108" customFormat="1" ht="15" x14ac:dyDescent="0.2">
      <c r="A8" s="318" t="s">
        <v>136</v>
      </c>
      <c r="B8" s="292">
        <v>0.70215793626653111</v>
      </c>
      <c r="C8" s="292">
        <v>0.54023432652697334</v>
      </c>
      <c r="D8" s="293"/>
      <c r="E8" s="209">
        <f>B8-H8</f>
        <v>3.5268421636426517E-2</v>
      </c>
      <c r="F8" s="209">
        <f>C8-I8</f>
        <v>3.5408710353097006E-2</v>
      </c>
      <c r="G8" s="294"/>
      <c r="H8" s="292">
        <v>0.6668895146301046</v>
      </c>
      <c r="I8" s="292">
        <v>0.50482561617387633</v>
      </c>
      <c r="J8" s="292">
        <v>0.64500616710885161</v>
      </c>
      <c r="K8" s="292">
        <v>0.4561452658461253</v>
      </c>
      <c r="L8" s="295">
        <v>0.6353794049985656</v>
      </c>
      <c r="M8" s="296">
        <v>0.4576297230117311</v>
      </c>
      <c r="N8" s="295">
        <v>0.64003749082396166</v>
      </c>
      <c r="O8" s="296">
        <v>0.47382408071239535</v>
      </c>
      <c r="P8" s="297">
        <v>0.57224875491614446</v>
      </c>
      <c r="Q8" s="297">
        <v>0.42248021485754328</v>
      </c>
    </row>
    <row r="9" spans="1:17" s="108" customFormat="1" ht="15" x14ac:dyDescent="0.2">
      <c r="A9" s="320"/>
      <c r="B9" s="321"/>
      <c r="C9" s="321"/>
      <c r="D9" s="322"/>
      <c r="E9" s="323"/>
      <c r="F9" s="323"/>
      <c r="G9" s="324"/>
      <c r="H9" s="321"/>
      <c r="I9" s="321"/>
      <c r="J9" s="321"/>
      <c r="K9" s="321"/>
      <c r="L9" s="325"/>
      <c r="M9" s="326"/>
      <c r="N9" s="325"/>
      <c r="O9" s="326"/>
      <c r="P9" s="321"/>
      <c r="Q9" s="321"/>
    </row>
    <row r="10" spans="1:17" s="108" customFormat="1" ht="15" x14ac:dyDescent="0.2">
      <c r="A10" s="318" t="s">
        <v>250</v>
      </c>
      <c r="B10" s="200">
        <v>0.3407474999271507</v>
      </c>
      <c r="C10" s="200">
        <v>0.25981122372483628</v>
      </c>
      <c r="D10" s="214"/>
      <c r="E10" s="209">
        <f t="shared" ref="E10:E12" si="0">B10-H10</f>
        <v>6.6581686527745321E-2</v>
      </c>
      <c r="F10" s="209">
        <f t="shared" ref="F10:F12" si="1">C10-I10</f>
        <v>5.4932833976978901E-2</v>
      </c>
      <c r="G10" s="215"/>
      <c r="H10" s="200">
        <v>0.27416581339940538</v>
      </c>
      <c r="I10" s="200">
        <v>0.20487838974785738</v>
      </c>
      <c r="J10" s="200">
        <v>0.28176688583753307</v>
      </c>
      <c r="K10" s="200">
        <v>0.2123412253311911</v>
      </c>
      <c r="L10" s="222">
        <v>0.30148724718527647</v>
      </c>
      <c r="M10" s="223">
        <v>0.21586305636970815</v>
      </c>
      <c r="N10" s="295" t="s">
        <v>137</v>
      </c>
      <c r="O10" s="296" t="s">
        <v>137</v>
      </c>
      <c r="P10" s="297" t="s">
        <v>137</v>
      </c>
      <c r="Q10" s="297" t="s">
        <v>137</v>
      </c>
    </row>
    <row r="11" spans="1:17" s="108" customFormat="1" ht="15" x14ac:dyDescent="0.2">
      <c r="A11" s="318" t="s">
        <v>251</v>
      </c>
      <c r="B11" s="200">
        <v>0.31410510753987814</v>
      </c>
      <c r="C11" s="200">
        <v>0.24263197472587819</v>
      </c>
      <c r="D11" s="214"/>
      <c r="E11" s="209">
        <f t="shared" si="0"/>
        <v>8.1850382186420961E-2</v>
      </c>
      <c r="F11" s="209">
        <f t="shared" si="1"/>
        <v>6.6375930708434477E-2</v>
      </c>
      <c r="G11" s="215"/>
      <c r="H11" s="200">
        <v>0.23225472535345718</v>
      </c>
      <c r="I11" s="200">
        <v>0.17625604401744371</v>
      </c>
      <c r="J11" s="200">
        <v>0.34193187590259078</v>
      </c>
      <c r="K11" s="200">
        <v>0.24363313525864455</v>
      </c>
      <c r="L11" s="222">
        <v>0.31278772755953455</v>
      </c>
      <c r="M11" s="223">
        <v>0.24039291694258039</v>
      </c>
      <c r="N11" s="295" t="s">
        <v>137</v>
      </c>
      <c r="O11" s="296" t="s">
        <v>137</v>
      </c>
      <c r="P11" s="297" t="s">
        <v>137</v>
      </c>
      <c r="Q11" s="297" t="s">
        <v>137</v>
      </c>
    </row>
    <row r="12" spans="1:17" s="108" customFormat="1" ht="15" x14ac:dyDescent="0.2">
      <c r="A12" s="318" t="s">
        <v>252</v>
      </c>
      <c r="B12" s="200">
        <v>0.3221435832890448</v>
      </c>
      <c r="C12" s="200">
        <v>0.26251661841183577</v>
      </c>
      <c r="D12" s="214"/>
      <c r="E12" s="209">
        <f t="shared" si="0"/>
        <v>7.9867582128893555E-2</v>
      </c>
      <c r="F12" s="209">
        <f t="shared" si="1"/>
        <v>7.2418935012541347E-2</v>
      </c>
      <c r="G12" s="215"/>
      <c r="H12" s="200">
        <v>0.24227600116015124</v>
      </c>
      <c r="I12" s="200">
        <v>0.19009768339929442</v>
      </c>
      <c r="J12" s="200">
        <v>0.22914677905568018</v>
      </c>
      <c r="K12" s="200">
        <v>0.18282879363066759</v>
      </c>
      <c r="L12" s="222">
        <v>0.28646677343415999</v>
      </c>
      <c r="M12" s="223">
        <v>0.19849811866998945</v>
      </c>
      <c r="N12" s="295" t="s">
        <v>137</v>
      </c>
      <c r="O12" s="296" t="s">
        <v>137</v>
      </c>
      <c r="P12" s="297" t="s">
        <v>137</v>
      </c>
      <c r="Q12" s="297" t="s">
        <v>137</v>
      </c>
    </row>
    <row r="13" spans="1:17" s="108" customFormat="1" ht="15" x14ac:dyDescent="0.2">
      <c r="A13" s="318" t="s">
        <v>253</v>
      </c>
      <c r="B13" s="292">
        <v>0.48465595638016978</v>
      </c>
      <c r="C13" s="292">
        <v>0.28253435831714041</v>
      </c>
      <c r="D13" s="298"/>
      <c r="E13" s="209" t="s">
        <v>137</v>
      </c>
      <c r="F13" s="209" t="s">
        <v>137</v>
      </c>
      <c r="G13" s="215"/>
      <c r="H13" s="292">
        <v>0.46491782130336529</v>
      </c>
      <c r="I13" s="292">
        <v>0.31840430592834085</v>
      </c>
      <c r="J13" s="292" t="s">
        <v>137</v>
      </c>
      <c r="K13" s="292" t="s">
        <v>137</v>
      </c>
      <c r="L13" s="295" t="s">
        <v>137</v>
      </c>
      <c r="M13" s="296" t="s">
        <v>137</v>
      </c>
      <c r="N13" s="295" t="s">
        <v>137</v>
      </c>
      <c r="O13" s="296" t="s">
        <v>137</v>
      </c>
      <c r="P13" s="297" t="s">
        <v>137</v>
      </c>
      <c r="Q13" s="297" t="s">
        <v>137</v>
      </c>
    </row>
    <row r="14" spans="1:17" s="108" customFormat="1" ht="15.75" thickBot="1" x14ac:dyDescent="0.25">
      <c r="A14" s="319"/>
      <c r="B14" s="201"/>
      <c r="C14" s="201"/>
      <c r="D14" s="216"/>
      <c r="E14" s="206"/>
      <c r="F14" s="207"/>
      <c r="G14" s="217"/>
      <c r="H14" s="201"/>
      <c r="I14" s="201"/>
      <c r="J14" s="202"/>
      <c r="K14" s="202"/>
      <c r="L14" s="224"/>
      <c r="M14" s="225"/>
      <c r="N14" s="224"/>
      <c r="O14" s="225"/>
      <c r="P14" s="203"/>
      <c r="Q14" s="203"/>
    </row>
    <row r="15" spans="1:17" ht="18.75" customHeight="1" thickTop="1" x14ac:dyDescent="0.2">
      <c r="B15" s="283"/>
      <c r="C15" s="283"/>
      <c r="E15" s="283"/>
      <c r="F15" s="283"/>
      <c r="H15" s="283"/>
      <c r="I15" s="283"/>
      <c r="L15" s="283"/>
      <c r="M15" s="283"/>
      <c r="N15" s="283"/>
      <c r="O15" s="283"/>
      <c r="P15" s="283"/>
      <c r="Q15" s="283"/>
    </row>
    <row r="16" spans="1:17" ht="18.75" customHeight="1" x14ac:dyDescent="0.2">
      <c r="A16" s="172" t="s">
        <v>151</v>
      </c>
      <c r="B16" s="283"/>
      <c r="C16" s="283"/>
      <c r="E16" s="283"/>
      <c r="F16" s="283"/>
      <c r="H16" s="283"/>
      <c r="I16" s="283"/>
      <c r="L16" s="283"/>
      <c r="M16" s="283"/>
      <c r="N16" s="283"/>
      <c r="O16" s="283"/>
      <c r="P16" s="283"/>
      <c r="Q16" s="283"/>
    </row>
    <row r="17" spans="1:17" ht="18.75" customHeight="1" x14ac:dyDescent="0.2">
      <c r="A17" s="172" t="s">
        <v>149</v>
      </c>
      <c r="B17" s="283"/>
      <c r="C17" s="283"/>
      <c r="E17" s="283"/>
      <c r="F17" s="283"/>
      <c r="H17" s="283"/>
      <c r="I17" s="283"/>
      <c r="L17" s="283"/>
      <c r="M17" s="283"/>
      <c r="N17" s="283"/>
      <c r="O17" s="283"/>
      <c r="P17" s="283"/>
      <c r="Q17" s="283"/>
    </row>
    <row r="18" spans="1:17" ht="18.75" customHeight="1" x14ac:dyDescent="0.2">
      <c r="A18" s="173" t="s">
        <v>150</v>
      </c>
      <c r="B18" s="283"/>
      <c r="C18" s="283"/>
      <c r="E18" s="283"/>
      <c r="F18" s="283"/>
      <c r="H18" s="283"/>
      <c r="I18" s="283"/>
      <c r="L18" s="283"/>
      <c r="M18" s="283"/>
      <c r="N18" s="283"/>
      <c r="O18" s="283"/>
      <c r="P18" s="283"/>
      <c r="Q18" s="283"/>
    </row>
    <row r="19" spans="1:17" ht="15.75" customHeight="1" x14ac:dyDescent="0.2">
      <c r="A19" s="423" t="s">
        <v>254</v>
      </c>
      <c r="B19" s="423"/>
      <c r="C19" s="423"/>
      <c r="D19" s="423"/>
      <c r="E19" s="423"/>
      <c r="F19" s="423"/>
      <c r="G19" s="423"/>
      <c r="H19" s="423"/>
      <c r="I19" s="283"/>
      <c r="L19" s="283"/>
      <c r="M19" s="283"/>
      <c r="N19" s="283"/>
      <c r="O19" s="283"/>
      <c r="P19" s="283"/>
      <c r="Q19" s="283"/>
    </row>
    <row r="20" spans="1:17" ht="18.75" customHeight="1" x14ac:dyDescent="0.2">
      <c r="A20" s="423"/>
      <c r="B20" s="423"/>
      <c r="C20" s="423"/>
      <c r="D20" s="423"/>
      <c r="E20" s="423"/>
      <c r="F20" s="423"/>
      <c r="G20" s="423"/>
      <c r="H20" s="423"/>
      <c r="I20" s="283"/>
      <c r="L20" s="283"/>
      <c r="M20" s="283"/>
      <c r="N20" s="283"/>
      <c r="O20" s="283"/>
      <c r="P20" s="283"/>
      <c r="Q20" s="283"/>
    </row>
    <row r="21" spans="1:17" ht="18.75" customHeight="1" x14ac:dyDescent="0.25">
      <c r="A21" s="328" t="s">
        <v>255</v>
      </c>
      <c r="B21" s="329"/>
      <c r="C21" s="329"/>
      <c r="D21" s="327"/>
      <c r="E21" s="327"/>
      <c r="F21" s="327"/>
      <c r="G21" s="327"/>
      <c r="H21" s="327"/>
      <c r="I21" s="283"/>
      <c r="L21" s="283"/>
      <c r="M21" s="283"/>
      <c r="N21" s="283"/>
      <c r="O21" s="283"/>
      <c r="P21" s="283"/>
      <c r="Q21" s="283"/>
    </row>
    <row r="22" spans="1:17" ht="18.75" customHeight="1" x14ac:dyDescent="0.2">
      <c r="A22" s="299" t="s">
        <v>239</v>
      </c>
      <c r="B22" s="283"/>
      <c r="C22" s="283"/>
      <c r="E22" s="283"/>
      <c r="F22" s="283"/>
      <c r="H22" s="283"/>
      <c r="I22" s="283"/>
      <c r="L22" s="283"/>
      <c r="M22" s="283"/>
      <c r="N22" s="283"/>
      <c r="O22" s="283"/>
      <c r="P22" s="283"/>
      <c r="Q22" s="283"/>
    </row>
    <row r="23" spans="1:17" ht="18.75" customHeight="1" x14ac:dyDescent="0.2"/>
    <row r="24" spans="1:17" ht="18.75" customHeight="1" x14ac:dyDescent="0.2"/>
    <row r="25" spans="1:17" ht="18.75" customHeight="1" x14ac:dyDescent="0.2"/>
    <row r="26" spans="1:17" ht="18.75" customHeight="1" x14ac:dyDescent="0.2"/>
    <row r="27" spans="1:17" ht="18.75" customHeight="1" x14ac:dyDescent="0.2"/>
    <row r="28" spans="1:17" ht="18.75" customHeight="1" x14ac:dyDescent="0.2"/>
    <row r="29" spans="1:17" ht="18.75" customHeight="1" x14ac:dyDescent="0.2"/>
    <row r="30" spans="1:17" ht="18.75" customHeight="1" x14ac:dyDescent="0.2"/>
    <row r="31" spans="1:17" ht="18.75" customHeight="1" x14ac:dyDescent="0.2"/>
    <row r="32" spans="1: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sheetData>
  <mergeCells count="8">
    <mergeCell ref="N5:O5"/>
    <mergeCell ref="P5:Q5"/>
    <mergeCell ref="J5:K5"/>
    <mergeCell ref="B5:C5"/>
    <mergeCell ref="A19:H20"/>
    <mergeCell ref="H5:I5"/>
    <mergeCell ref="D5:G5"/>
    <mergeCell ref="L5:M5"/>
  </mergeCells>
  <hyperlinks>
    <hyperlink ref="A1" location="'Contents '!A1" display="Contents "/>
    <hyperlink ref="A2" location="'Background Notes'!A1" display="Background Notes"/>
    <hyperlink ref="A21:C21" r:id="rId1" display="Further information on Official Statistics can be found on the NISRA website."/>
  </hyperlinks>
  <pageMargins left="0.74803149606299213" right="0.74803149606299213" top="0.98425196850393704" bottom="0.98425196850393704" header="0.51181102362204722" footer="0.51181102362204722"/>
  <pageSetup paperSize="9" scale="39"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zoomScaleNormal="100" workbookViewId="0">
      <selection activeCell="A16" sqref="A16:H17"/>
    </sheetView>
  </sheetViews>
  <sheetFormatPr defaultRowHeight="12.75" x14ac:dyDescent="0.2"/>
  <cols>
    <col min="1" max="1" width="44.140625" style="107" customWidth="1"/>
    <col min="2" max="3" width="16.7109375" style="107" customWidth="1"/>
    <col min="4" max="4" width="4" style="107" customWidth="1"/>
    <col min="5" max="6" width="13.42578125" style="107" customWidth="1"/>
    <col min="7" max="7" width="4" style="107" customWidth="1"/>
    <col min="8" max="11" width="16.7109375" style="107" customWidth="1"/>
    <col min="12" max="17" width="16.7109375" style="109" customWidth="1"/>
    <col min="18" max="16384" width="9.140625" style="107"/>
  </cols>
  <sheetData>
    <row r="1" spans="1:17" ht="19.5" customHeight="1" x14ac:dyDescent="0.2">
      <c r="A1" s="19" t="s">
        <v>41</v>
      </c>
    </row>
    <row r="2" spans="1:17" ht="21" customHeight="1" x14ac:dyDescent="0.2">
      <c r="A2" s="19" t="s">
        <v>22</v>
      </c>
    </row>
    <row r="3" spans="1:17" ht="17.25" customHeight="1" x14ac:dyDescent="0.25">
      <c r="A3" s="20" t="s">
        <v>256</v>
      </c>
    </row>
    <row r="4" spans="1:17" ht="16.5" customHeight="1" thickBot="1" x14ac:dyDescent="0.25">
      <c r="A4" s="110"/>
      <c r="B4" s="110"/>
      <c r="C4" s="110"/>
      <c r="D4" s="110"/>
      <c r="E4" s="110"/>
      <c r="F4" s="110"/>
      <c r="G4" s="110"/>
      <c r="H4" s="110"/>
      <c r="I4" s="110"/>
      <c r="J4" s="110"/>
      <c r="K4" s="110"/>
      <c r="L4" s="111"/>
      <c r="M4" s="111"/>
      <c r="N4" s="111"/>
      <c r="O4" s="111"/>
      <c r="P4" s="111"/>
      <c r="Q4" s="111"/>
    </row>
    <row r="5" spans="1:17" s="112" customFormat="1" ht="21.75" customHeight="1" thickTop="1" x14ac:dyDescent="0.25">
      <c r="A5" s="336"/>
      <c r="B5" s="427">
        <v>2016</v>
      </c>
      <c r="C5" s="427"/>
      <c r="D5" s="428" t="s">
        <v>247</v>
      </c>
      <c r="E5" s="429"/>
      <c r="F5" s="429"/>
      <c r="G5" s="430"/>
      <c r="H5" s="427">
        <v>2015</v>
      </c>
      <c r="I5" s="427"/>
      <c r="J5" s="431">
        <v>2014</v>
      </c>
      <c r="K5" s="432"/>
      <c r="L5" s="421">
        <v>2013</v>
      </c>
      <c r="M5" s="421"/>
      <c r="N5" s="419">
        <v>2012</v>
      </c>
      <c r="O5" s="420"/>
      <c r="P5" s="421">
        <v>2011</v>
      </c>
      <c r="Q5" s="421"/>
    </row>
    <row r="6" spans="1:17" s="112" customFormat="1" ht="61.5" thickBot="1" x14ac:dyDescent="0.3">
      <c r="A6" s="337"/>
      <c r="B6" s="176" t="s">
        <v>152</v>
      </c>
      <c r="C6" s="176" t="s">
        <v>195</v>
      </c>
      <c r="D6" s="226"/>
      <c r="E6" s="227" t="s">
        <v>257</v>
      </c>
      <c r="F6" s="227" t="s">
        <v>258</v>
      </c>
      <c r="G6" s="228"/>
      <c r="H6" s="176" t="s">
        <v>152</v>
      </c>
      <c r="I6" s="176" t="s">
        <v>195</v>
      </c>
      <c r="J6" s="195" t="s">
        <v>152</v>
      </c>
      <c r="K6" s="184" t="s">
        <v>195</v>
      </c>
      <c r="L6" s="177" t="s">
        <v>152</v>
      </c>
      <c r="M6" s="176" t="s">
        <v>195</v>
      </c>
      <c r="N6" s="183" t="s">
        <v>152</v>
      </c>
      <c r="O6" s="184" t="s">
        <v>195</v>
      </c>
      <c r="P6" s="177" t="s">
        <v>152</v>
      </c>
      <c r="Q6" s="176" t="s">
        <v>195</v>
      </c>
    </row>
    <row r="7" spans="1:17" s="112" customFormat="1" ht="18" customHeight="1" thickTop="1" x14ac:dyDescent="0.25">
      <c r="A7" s="338"/>
      <c r="B7" s="178"/>
      <c r="C7" s="178"/>
      <c r="D7" s="229"/>
      <c r="E7" s="230"/>
      <c r="F7" s="230"/>
      <c r="G7" s="231"/>
      <c r="H7" s="178"/>
      <c r="I7" s="178"/>
      <c r="J7" s="196"/>
      <c r="K7" s="186"/>
      <c r="L7" s="179"/>
      <c r="M7" s="178"/>
      <c r="N7" s="185"/>
      <c r="O7" s="186"/>
      <c r="P7" s="179"/>
      <c r="Q7" s="178"/>
    </row>
    <row r="8" spans="1:17" s="113" customFormat="1" ht="15.75" x14ac:dyDescent="0.25">
      <c r="A8" s="339" t="s">
        <v>136</v>
      </c>
      <c r="B8" s="180">
        <v>2016024.3900910101</v>
      </c>
      <c r="C8" s="180">
        <v>3470444.2713247971</v>
      </c>
      <c r="D8" s="232"/>
      <c r="E8" s="233">
        <f>(B8-H8)/H8</f>
        <v>6.2252776607070501E-2</v>
      </c>
      <c r="F8" s="233">
        <f>(C8-I8)/I8</f>
        <v>7.3484841434836523E-2</v>
      </c>
      <c r="G8" s="234"/>
      <c r="H8" s="180">
        <v>1897876.3195426711</v>
      </c>
      <c r="I8" s="180">
        <v>3232876.8300874629</v>
      </c>
      <c r="J8" s="187">
        <v>1849521.42167173</v>
      </c>
      <c r="K8" s="188">
        <v>2939483.0138786887</v>
      </c>
      <c r="L8" s="180">
        <v>1796703.3166074073</v>
      </c>
      <c r="M8" s="180">
        <v>2896192.7897861572</v>
      </c>
      <c r="N8" s="187">
        <v>1768685.1233138172</v>
      </c>
      <c r="O8" s="188">
        <v>2907853.7537824172</v>
      </c>
      <c r="P8" s="180">
        <v>1611935.5432859005</v>
      </c>
      <c r="Q8" s="180">
        <v>2671637.5721912375</v>
      </c>
    </row>
    <row r="9" spans="1:17" s="113" customFormat="1" ht="15.75" x14ac:dyDescent="0.25">
      <c r="A9" s="340"/>
      <c r="B9" s="330"/>
      <c r="C9" s="330"/>
      <c r="D9" s="331"/>
      <c r="E9" s="332"/>
      <c r="F9" s="332"/>
      <c r="G9" s="333"/>
      <c r="H9" s="330"/>
      <c r="I9" s="330"/>
      <c r="J9" s="334"/>
      <c r="K9" s="335"/>
      <c r="L9" s="330"/>
      <c r="M9" s="330"/>
      <c r="N9" s="334"/>
      <c r="O9" s="335"/>
      <c r="P9" s="330"/>
      <c r="Q9" s="330"/>
    </row>
    <row r="10" spans="1:17" s="113" customFormat="1" ht="15.75" x14ac:dyDescent="0.25">
      <c r="A10" s="339" t="s">
        <v>250</v>
      </c>
      <c r="B10" s="180">
        <v>384668.84398984356</v>
      </c>
      <c r="C10" s="180">
        <v>669819.28692501783</v>
      </c>
      <c r="D10" s="232"/>
      <c r="E10" s="233">
        <f>(B10-H10)/H10</f>
        <v>0.3298982259065486</v>
      </c>
      <c r="F10" s="233">
        <f>(C10-I10)/I10</f>
        <v>0.31011585825864069</v>
      </c>
      <c r="G10" s="234"/>
      <c r="H10" s="180">
        <v>289246.82843879069</v>
      </c>
      <c r="I10" s="180">
        <v>511267.21556925337</v>
      </c>
      <c r="J10" s="187">
        <v>315715.61195139692</v>
      </c>
      <c r="K10" s="188">
        <v>533552.26121211681</v>
      </c>
      <c r="L10" s="180">
        <v>338768.76420849626</v>
      </c>
      <c r="M10" s="180">
        <v>553946.07100778783</v>
      </c>
      <c r="N10" s="189" t="s">
        <v>137</v>
      </c>
      <c r="O10" s="190" t="s">
        <v>137</v>
      </c>
      <c r="P10" s="181" t="s">
        <v>137</v>
      </c>
      <c r="Q10" s="181" t="s">
        <v>137</v>
      </c>
    </row>
    <row r="11" spans="1:17" s="113" customFormat="1" ht="16.5" thickBot="1" x14ac:dyDescent="0.3">
      <c r="A11" s="194"/>
      <c r="B11" s="175"/>
      <c r="C11" s="175"/>
      <c r="D11" s="193"/>
      <c r="E11" s="174"/>
      <c r="F11" s="174"/>
      <c r="G11" s="194"/>
      <c r="H11" s="175"/>
      <c r="I11" s="175"/>
      <c r="J11" s="193"/>
      <c r="K11" s="194"/>
      <c r="L11" s="182"/>
      <c r="M11" s="182"/>
      <c r="N11" s="191"/>
      <c r="O11" s="192"/>
      <c r="P11" s="182"/>
      <c r="Q11" s="182"/>
    </row>
    <row r="12" spans="1:17" ht="18.75" customHeight="1" thickTop="1" x14ac:dyDescent="0.2"/>
    <row r="13" spans="1:17" ht="18.75" customHeight="1" x14ac:dyDescent="0.2">
      <c r="A13" s="172" t="s">
        <v>151</v>
      </c>
      <c r="B13" s="115"/>
      <c r="C13" s="114"/>
      <c r="H13" s="115"/>
      <c r="I13" s="114"/>
    </row>
    <row r="14" spans="1:17" ht="18.75" customHeight="1" x14ac:dyDescent="0.2">
      <c r="A14" s="172" t="s">
        <v>149</v>
      </c>
      <c r="B14" s="115"/>
      <c r="H14" s="115"/>
    </row>
    <row r="15" spans="1:17" ht="18.75" customHeight="1" x14ac:dyDescent="0.2">
      <c r="A15" s="173" t="s">
        <v>150</v>
      </c>
      <c r="B15" s="115"/>
      <c r="H15" s="115"/>
    </row>
    <row r="16" spans="1:17" s="283" customFormat="1" ht="15.75" customHeight="1" x14ac:dyDescent="0.2">
      <c r="A16" s="423" t="s">
        <v>254</v>
      </c>
      <c r="B16" s="423"/>
      <c r="C16" s="423"/>
      <c r="D16" s="423"/>
      <c r="E16" s="423"/>
      <c r="F16" s="423"/>
      <c r="G16" s="423"/>
      <c r="H16" s="423"/>
    </row>
    <row r="17" spans="1:8" s="283" customFormat="1" ht="18.75" customHeight="1" x14ac:dyDescent="0.2">
      <c r="A17" s="423"/>
      <c r="B17" s="423"/>
      <c r="C17" s="423"/>
      <c r="D17" s="423"/>
      <c r="E17" s="423"/>
      <c r="F17" s="423"/>
      <c r="G17" s="423"/>
      <c r="H17" s="423"/>
    </row>
    <row r="18" spans="1:8" s="283" customFormat="1" ht="18.75" customHeight="1" x14ac:dyDescent="0.25">
      <c r="A18" s="328" t="s">
        <v>255</v>
      </c>
      <c r="B18" s="329"/>
      <c r="C18" s="329"/>
      <c r="D18" s="327"/>
      <c r="E18" s="327"/>
      <c r="F18" s="327"/>
      <c r="G18" s="327"/>
      <c r="H18" s="327"/>
    </row>
    <row r="19" spans="1:8" ht="18.75" customHeight="1" x14ac:dyDescent="0.2">
      <c r="B19" s="115"/>
      <c r="H19" s="115"/>
    </row>
    <row r="20" spans="1:8" ht="18.75" customHeight="1" x14ac:dyDescent="0.2">
      <c r="A20" s="299" t="s">
        <v>239</v>
      </c>
    </row>
    <row r="21" spans="1:8" ht="18.75" customHeight="1" x14ac:dyDescent="0.2"/>
    <row r="22" spans="1:8" ht="18.75" customHeight="1" x14ac:dyDescent="0.2"/>
    <row r="23" spans="1:8" ht="18.75" customHeight="1" x14ac:dyDescent="0.2"/>
    <row r="24" spans="1:8" ht="18.75" customHeight="1" x14ac:dyDescent="0.2"/>
    <row r="25" spans="1:8" ht="18.75" customHeight="1" x14ac:dyDescent="0.2"/>
    <row r="26" spans="1:8" ht="18.75" customHeight="1" x14ac:dyDescent="0.2"/>
    <row r="27" spans="1:8" ht="18.75" customHeight="1" x14ac:dyDescent="0.2"/>
    <row r="28" spans="1:8" ht="18.75" customHeight="1" x14ac:dyDescent="0.2"/>
    <row r="29" spans="1:8" ht="18.75" customHeight="1" x14ac:dyDescent="0.2"/>
    <row r="30" spans="1:8" ht="18.75" customHeight="1" x14ac:dyDescent="0.2"/>
    <row r="31" spans="1:8" ht="18.75" customHeight="1" x14ac:dyDescent="0.2"/>
    <row r="32" spans="1:8"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sheetData>
  <mergeCells count="8">
    <mergeCell ref="B5:C5"/>
    <mergeCell ref="A16:H17"/>
    <mergeCell ref="P5:Q5"/>
    <mergeCell ref="H5:I5"/>
    <mergeCell ref="D5:G5"/>
    <mergeCell ref="J5:K5"/>
    <mergeCell ref="L5:M5"/>
    <mergeCell ref="N5:O5"/>
  </mergeCells>
  <hyperlinks>
    <hyperlink ref="A1" location="'Contents '!A1" display="Contents "/>
    <hyperlink ref="A2" location="'Background Notes'!A1" display="Background Notes"/>
    <hyperlink ref="A18:C18" r:id="rId1" display="Further information on Official Statistics can be found on the NISRA website."/>
  </hyperlinks>
  <pageMargins left="0.74803149606299213" right="0.74803149606299213" top="0.98425196850393704" bottom="0.98425196850393704" header="0.51181102362204722" footer="0.51181102362204722"/>
  <pageSetup paperSize="9" scale="65"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workbookViewId="0">
      <selection activeCell="E31" sqref="E31"/>
    </sheetView>
  </sheetViews>
  <sheetFormatPr defaultRowHeight="12.75" x14ac:dyDescent="0.2"/>
  <cols>
    <col min="1" max="3" width="9.140625" style="33"/>
    <col min="4" max="4" width="11.42578125" style="33" customWidth="1"/>
    <col min="5" max="5" width="9.140625" style="33" customWidth="1"/>
    <col min="6" max="6" width="10.42578125" style="33" customWidth="1"/>
    <col min="7" max="16384" width="9.140625" style="33"/>
  </cols>
  <sheetData>
    <row r="1" spans="1:7" ht="14.25" customHeight="1" x14ac:dyDescent="0.2">
      <c r="A1" s="19" t="s">
        <v>41</v>
      </c>
    </row>
    <row r="2" spans="1:7" ht="14.25" customHeight="1" x14ac:dyDescent="0.2">
      <c r="A2" s="19" t="s">
        <v>22</v>
      </c>
    </row>
    <row r="3" spans="1:7" ht="14.25" customHeight="1" x14ac:dyDescent="0.25">
      <c r="A3" s="20" t="s">
        <v>260</v>
      </c>
    </row>
    <row r="4" spans="1:7" ht="13.5" thickBot="1" x14ac:dyDescent="0.25">
      <c r="B4" s="102"/>
      <c r="C4" s="102"/>
      <c r="D4" s="102"/>
      <c r="E4" s="102"/>
      <c r="F4" s="102"/>
      <c r="G4" s="102"/>
    </row>
    <row r="5" spans="1:7" ht="35.25" customHeight="1" thickTop="1" thickBot="1" x14ac:dyDescent="0.3">
      <c r="A5" s="433" t="s">
        <v>107</v>
      </c>
      <c r="B5" s="433"/>
      <c r="C5" s="433"/>
      <c r="D5" s="433"/>
      <c r="E5" s="434" t="s">
        <v>108</v>
      </c>
      <c r="F5" s="434"/>
      <c r="G5" s="341" t="s">
        <v>109</v>
      </c>
    </row>
    <row r="6" spans="1:7" ht="27" customHeight="1" thickTop="1" x14ac:dyDescent="0.2">
      <c r="A6" s="316"/>
      <c r="B6" s="316"/>
      <c r="C6" s="316"/>
      <c r="D6" s="316"/>
      <c r="E6" s="316"/>
      <c r="F6" s="316"/>
      <c r="G6" s="316"/>
    </row>
    <row r="7" spans="1:7" ht="15" x14ac:dyDescent="0.2">
      <c r="A7" s="435" t="s">
        <v>110</v>
      </c>
      <c r="B7" s="435"/>
      <c r="C7" s="435"/>
      <c r="D7" s="435"/>
      <c r="E7" s="436">
        <v>4931</v>
      </c>
      <c r="F7" s="436"/>
      <c r="G7" s="342">
        <v>0.33</v>
      </c>
    </row>
    <row r="8" spans="1:7" ht="15" x14ac:dyDescent="0.2">
      <c r="A8" s="343" t="s">
        <v>111</v>
      </c>
      <c r="B8" s="343"/>
      <c r="C8" s="343"/>
      <c r="D8" s="343"/>
      <c r="E8" s="436">
        <v>213</v>
      </c>
      <c r="F8" s="436"/>
      <c r="G8" s="342">
        <v>0.01</v>
      </c>
    </row>
    <row r="9" spans="1:7" ht="15" x14ac:dyDescent="0.2">
      <c r="A9" s="343" t="s">
        <v>112</v>
      </c>
      <c r="B9" s="343"/>
      <c r="C9" s="343"/>
      <c r="D9" s="343"/>
      <c r="E9" s="436">
        <v>1381</v>
      </c>
      <c r="F9" s="436"/>
      <c r="G9" s="342">
        <v>0.09</v>
      </c>
    </row>
    <row r="10" spans="1:7" ht="15" x14ac:dyDescent="0.2">
      <c r="A10" s="343" t="s">
        <v>113</v>
      </c>
      <c r="B10" s="343"/>
      <c r="C10" s="343"/>
      <c r="D10" s="343"/>
      <c r="E10" s="436">
        <v>1807</v>
      </c>
      <c r="F10" s="436"/>
      <c r="G10" s="342">
        <v>0.12</v>
      </c>
    </row>
    <row r="11" spans="1:7" ht="15" x14ac:dyDescent="0.2">
      <c r="A11" s="343" t="s">
        <v>114</v>
      </c>
      <c r="B11" s="343"/>
      <c r="C11" s="343"/>
      <c r="D11" s="343"/>
      <c r="E11" s="436">
        <v>3077</v>
      </c>
      <c r="F11" s="436"/>
      <c r="G11" s="342">
        <v>0.21</v>
      </c>
    </row>
    <row r="12" spans="1:7" ht="15" x14ac:dyDescent="0.2">
      <c r="A12" s="343" t="s">
        <v>115</v>
      </c>
      <c r="B12" s="343"/>
      <c r="C12" s="343"/>
      <c r="D12" s="343"/>
      <c r="E12" s="436">
        <v>605</v>
      </c>
      <c r="F12" s="436"/>
      <c r="G12" s="342">
        <v>0.04</v>
      </c>
    </row>
    <row r="13" spans="1:7" ht="15" x14ac:dyDescent="0.2">
      <c r="A13" s="343" t="s">
        <v>116</v>
      </c>
      <c r="B13" s="343"/>
      <c r="C13" s="343"/>
      <c r="D13" s="343"/>
      <c r="E13" s="436">
        <v>7</v>
      </c>
      <c r="F13" s="436"/>
      <c r="G13" s="342" t="s">
        <v>117</v>
      </c>
    </row>
    <row r="14" spans="1:7" ht="15" x14ac:dyDescent="0.2">
      <c r="A14" s="343" t="s">
        <v>118</v>
      </c>
      <c r="B14" s="343"/>
      <c r="C14" s="343"/>
      <c r="D14" s="343"/>
      <c r="E14" s="436">
        <v>412</v>
      </c>
      <c r="F14" s="436"/>
      <c r="G14" s="342">
        <v>0.03</v>
      </c>
    </row>
    <row r="15" spans="1:7" ht="15" x14ac:dyDescent="0.2">
      <c r="A15" s="344" t="s">
        <v>50</v>
      </c>
      <c r="B15" s="344"/>
      <c r="C15" s="344"/>
      <c r="D15" s="344"/>
      <c r="E15" s="436">
        <v>2521</v>
      </c>
      <c r="F15" s="436"/>
      <c r="G15" s="345">
        <v>0.17</v>
      </c>
    </row>
    <row r="16" spans="1:7" ht="15.75" thickBot="1" x14ac:dyDescent="0.25">
      <c r="A16" s="316"/>
      <c r="B16" s="316"/>
      <c r="C16" s="316"/>
      <c r="D16" s="316"/>
      <c r="E16" s="316"/>
      <c r="F16" s="316"/>
      <c r="G16" s="316"/>
    </row>
    <row r="17" spans="1:12" ht="17.25" thickTop="1" thickBot="1" x14ac:dyDescent="0.3">
      <c r="A17" s="433" t="s">
        <v>259</v>
      </c>
      <c r="B17" s="433"/>
      <c r="C17" s="433"/>
      <c r="D17" s="433"/>
      <c r="E17" s="437">
        <v>14953</v>
      </c>
      <c r="F17" s="437"/>
      <c r="G17" s="346">
        <v>1</v>
      </c>
    </row>
    <row r="18" spans="1:12" ht="13.5" thickTop="1" x14ac:dyDescent="0.2">
      <c r="A18" s="103"/>
    </row>
    <row r="19" spans="1:12" x14ac:dyDescent="0.2">
      <c r="A19" s="165" t="s">
        <v>119</v>
      </c>
    </row>
    <row r="20" spans="1:12" ht="19.5" customHeight="1" x14ac:dyDescent="0.2">
      <c r="A20" s="423" t="s">
        <v>306</v>
      </c>
      <c r="B20" s="423"/>
      <c r="C20" s="423"/>
      <c r="D20" s="423"/>
      <c r="E20" s="423"/>
      <c r="F20" s="423"/>
      <c r="G20" s="423"/>
      <c r="H20" s="423"/>
    </row>
    <row r="21" spans="1:12" ht="18.75" customHeight="1" x14ac:dyDescent="0.2">
      <c r="A21" s="423"/>
      <c r="B21" s="423"/>
      <c r="C21" s="423"/>
      <c r="D21" s="423"/>
      <c r="E21" s="423"/>
      <c r="F21" s="423"/>
      <c r="G21" s="423"/>
      <c r="H21" s="423"/>
      <c r="I21" s="309"/>
      <c r="J21" s="309"/>
      <c r="K21" s="309"/>
      <c r="L21" s="309"/>
    </row>
    <row r="22" spans="1:12" x14ac:dyDescent="0.2">
      <c r="A22" s="365" t="s">
        <v>265</v>
      </c>
      <c r="B22" s="309"/>
      <c r="C22" s="309"/>
      <c r="D22" s="309"/>
      <c r="E22" s="309"/>
      <c r="F22" s="309"/>
      <c r="G22" s="309"/>
      <c r="H22" s="309"/>
    </row>
    <row r="23" spans="1:12" ht="15" x14ac:dyDescent="0.2">
      <c r="A23" s="299" t="s">
        <v>239</v>
      </c>
    </row>
    <row r="25" spans="1:12" x14ac:dyDescent="0.2">
      <c r="A25" s="412"/>
      <c r="B25" s="412"/>
      <c r="C25" s="412"/>
      <c r="D25" s="412"/>
      <c r="E25" s="412"/>
      <c r="F25" s="412"/>
      <c r="G25" s="412"/>
      <c r="H25" s="412"/>
    </row>
    <row r="26" spans="1:12" x14ac:dyDescent="0.2">
      <c r="A26" s="412"/>
      <c r="B26" s="412"/>
      <c r="C26" s="412"/>
      <c r="D26" s="412"/>
      <c r="E26" s="412"/>
      <c r="F26" s="412"/>
      <c r="G26" s="412"/>
      <c r="H26" s="412"/>
    </row>
  </sheetData>
  <mergeCells count="15">
    <mergeCell ref="A20:H21"/>
    <mergeCell ref="A5:D5"/>
    <mergeCell ref="E5:F5"/>
    <mergeCell ref="A7:D7"/>
    <mergeCell ref="E7:F7"/>
    <mergeCell ref="E8:F8"/>
    <mergeCell ref="E9:F9"/>
    <mergeCell ref="E10:F10"/>
    <mergeCell ref="E11:F11"/>
    <mergeCell ref="E15:F15"/>
    <mergeCell ref="A17:D17"/>
    <mergeCell ref="E17:F17"/>
    <mergeCell ref="E12:F12"/>
    <mergeCell ref="E13:F13"/>
    <mergeCell ref="E14:F14"/>
  </mergeCells>
  <hyperlinks>
    <hyperlink ref="A1" location="'Contents '!A1" display="Contents "/>
    <hyperlink ref="A2" location="'Background Notes'!A1" display="Background Notes"/>
    <hyperlink ref="A22"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workbookViewId="0">
      <selection activeCell="G31" sqref="G31"/>
    </sheetView>
  </sheetViews>
  <sheetFormatPr defaultRowHeight="12.75" x14ac:dyDescent="0.2"/>
  <cols>
    <col min="1" max="4" width="9.140625" style="33"/>
    <col min="5" max="5" width="14.42578125" style="33" customWidth="1"/>
    <col min="6" max="10" width="9.140625" style="33"/>
    <col min="11" max="11" width="14.5703125" style="33" customWidth="1"/>
    <col min="12" max="12" width="11.140625" style="33" customWidth="1"/>
    <col min="13" max="16384" width="9.140625" style="33"/>
  </cols>
  <sheetData>
    <row r="1" spans="1:12" ht="17.25" customHeight="1" x14ac:dyDescent="0.2">
      <c r="A1" s="19" t="s">
        <v>41</v>
      </c>
    </row>
    <row r="2" spans="1:12" ht="17.25" customHeight="1" x14ac:dyDescent="0.2">
      <c r="A2" s="19" t="s">
        <v>22</v>
      </c>
    </row>
    <row r="3" spans="1:12" ht="17.25" customHeight="1" x14ac:dyDescent="0.25">
      <c r="A3" s="20" t="s">
        <v>261</v>
      </c>
    </row>
    <row r="4" spans="1:12" ht="13.5" thickBot="1" x14ac:dyDescent="0.25">
      <c r="F4" s="347"/>
      <c r="G4" s="347"/>
      <c r="H4" s="347"/>
      <c r="I4" s="347"/>
      <c r="J4" s="347"/>
      <c r="K4" s="347"/>
    </row>
    <row r="5" spans="1:12" ht="16.5" customHeight="1" thickTop="1" thickBot="1" x14ac:dyDescent="0.3">
      <c r="A5" s="348"/>
      <c r="B5" s="348"/>
      <c r="C5" s="348"/>
      <c r="D5" s="348"/>
      <c r="E5" s="348"/>
      <c r="F5" s="438" t="s">
        <v>108</v>
      </c>
      <c r="G5" s="438"/>
      <c r="H5" s="438"/>
      <c r="I5" s="438"/>
      <c r="J5" s="438"/>
      <c r="K5" s="439"/>
      <c r="L5" s="349"/>
    </row>
    <row r="6" spans="1:12" ht="51" thickTop="1" thickBot="1" x14ac:dyDescent="0.3">
      <c r="A6" s="350"/>
      <c r="B6" s="433" t="s">
        <v>120</v>
      </c>
      <c r="C6" s="433"/>
      <c r="D6" s="433"/>
      <c r="E6" s="433"/>
      <c r="F6" s="341">
        <v>2011</v>
      </c>
      <c r="G6" s="341">
        <v>2012</v>
      </c>
      <c r="H6" s="341">
        <v>2013</v>
      </c>
      <c r="I6" s="341">
        <v>2014</v>
      </c>
      <c r="J6" s="341">
        <v>2015</v>
      </c>
      <c r="K6" s="351">
        <v>2016</v>
      </c>
      <c r="L6" s="352" t="s">
        <v>263</v>
      </c>
    </row>
    <row r="7" spans="1:12" ht="16.5" thickTop="1" x14ac:dyDescent="0.25">
      <c r="A7" s="353"/>
      <c r="B7" s="95"/>
      <c r="C7" s="95"/>
      <c r="D7" s="95"/>
      <c r="E7" s="95"/>
      <c r="F7" s="238"/>
      <c r="G7" s="238"/>
      <c r="H7" s="238"/>
      <c r="I7" s="238"/>
      <c r="J7" s="238"/>
      <c r="K7" s="354"/>
      <c r="L7" s="355"/>
    </row>
    <row r="8" spans="1:12" ht="15" x14ac:dyDescent="0.2">
      <c r="A8" s="353">
        <v>1</v>
      </c>
      <c r="B8" s="435" t="s">
        <v>121</v>
      </c>
      <c r="C8" s="435"/>
      <c r="D8" s="435"/>
      <c r="E8" s="435"/>
      <c r="F8" s="356">
        <v>533</v>
      </c>
      <c r="G8" s="357">
        <v>524</v>
      </c>
      <c r="H8" s="358">
        <v>754</v>
      </c>
      <c r="I8" s="358">
        <v>788</v>
      </c>
      <c r="J8" s="358">
        <v>851</v>
      </c>
      <c r="K8" s="359">
        <v>944</v>
      </c>
      <c r="L8" s="360">
        <v>0.10928319623971798</v>
      </c>
    </row>
    <row r="9" spans="1:12" ht="15" x14ac:dyDescent="0.2">
      <c r="A9" s="353">
        <v>2</v>
      </c>
      <c r="B9" s="435" t="s">
        <v>122</v>
      </c>
      <c r="C9" s="435"/>
      <c r="D9" s="435"/>
      <c r="E9" s="435"/>
      <c r="F9" s="358" t="s">
        <v>123</v>
      </c>
      <c r="G9" s="357">
        <v>665</v>
      </c>
      <c r="H9" s="357">
        <v>604</v>
      </c>
      <c r="I9" s="358">
        <v>634</v>
      </c>
      <c r="J9" s="358">
        <v>622</v>
      </c>
      <c r="K9" s="359">
        <v>667</v>
      </c>
      <c r="L9" s="360">
        <v>7.2347266881028938E-2</v>
      </c>
    </row>
    <row r="10" spans="1:12" ht="15" x14ac:dyDescent="0.2">
      <c r="A10" s="353">
        <v>3</v>
      </c>
      <c r="B10" s="435" t="s">
        <v>124</v>
      </c>
      <c r="C10" s="435"/>
      <c r="D10" s="435"/>
      <c r="E10" s="435"/>
      <c r="F10" s="361">
        <v>471</v>
      </c>
      <c r="G10" s="357">
        <v>595</v>
      </c>
      <c r="H10" s="357">
        <v>416</v>
      </c>
      <c r="I10" s="358">
        <v>466</v>
      </c>
      <c r="J10" s="358">
        <v>465</v>
      </c>
      <c r="K10" s="359">
        <v>460</v>
      </c>
      <c r="L10" s="360">
        <v>-1.0752688172043012E-2</v>
      </c>
    </row>
    <row r="11" spans="1:12" ht="15" x14ac:dyDescent="0.2">
      <c r="A11" s="353">
        <v>4</v>
      </c>
      <c r="B11" s="440" t="s">
        <v>127</v>
      </c>
      <c r="C11" s="435"/>
      <c r="D11" s="435"/>
      <c r="E11" s="435"/>
      <c r="F11" s="361">
        <v>243</v>
      </c>
      <c r="G11" s="357">
        <v>276</v>
      </c>
      <c r="H11" s="357">
        <v>263</v>
      </c>
      <c r="I11" s="358">
        <v>324</v>
      </c>
      <c r="J11" s="358">
        <v>354</v>
      </c>
      <c r="K11" s="359">
        <v>440</v>
      </c>
      <c r="L11" s="360">
        <v>0.24293785310734464</v>
      </c>
    </row>
    <row r="12" spans="1:12" ht="15" x14ac:dyDescent="0.2">
      <c r="A12" s="353">
        <v>5</v>
      </c>
      <c r="B12" s="435" t="s">
        <v>125</v>
      </c>
      <c r="C12" s="435"/>
      <c r="D12" s="435"/>
      <c r="E12" s="435"/>
      <c r="F12" s="361">
        <v>278</v>
      </c>
      <c r="G12" s="357">
        <v>281</v>
      </c>
      <c r="H12" s="357">
        <v>411</v>
      </c>
      <c r="I12" s="358">
        <v>370</v>
      </c>
      <c r="J12" s="358">
        <v>381</v>
      </c>
      <c r="K12" s="359">
        <v>403</v>
      </c>
      <c r="L12" s="360">
        <v>5.774278215223097E-2</v>
      </c>
    </row>
    <row r="13" spans="1:12" ht="15" x14ac:dyDescent="0.2">
      <c r="A13" s="353">
        <v>6</v>
      </c>
      <c r="B13" s="440" t="s">
        <v>126</v>
      </c>
      <c r="C13" s="435"/>
      <c r="D13" s="435"/>
      <c r="E13" s="435"/>
      <c r="F13" s="361">
        <v>251</v>
      </c>
      <c r="G13" s="357">
        <v>328</v>
      </c>
      <c r="H13" s="357">
        <v>270</v>
      </c>
      <c r="I13" s="358">
        <v>324</v>
      </c>
      <c r="J13" s="358">
        <v>372</v>
      </c>
      <c r="K13" s="359">
        <v>370</v>
      </c>
      <c r="L13" s="360">
        <v>-5.3763440860215058E-3</v>
      </c>
    </row>
    <row r="14" spans="1:12" ht="15" x14ac:dyDescent="0.2">
      <c r="A14" s="353">
        <v>7</v>
      </c>
      <c r="B14" s="440" t="s">
        <v>128</v>
      </c>
      <c r="C14" s="435"/>
      <c r="D14" s="435"/>
      <c r="E14" s="435"/>
      <c r="F14" s="361">
        <v>35</v>
      </c>
      <c r="G14" s="358" t="s">
        <v>123</v>
      </c>
      <c r="H14" s="357">
        <v>269</v>
      </c>
      <c r="I14" s="358">
        <v>299</v>
      </c>
      <c r="J14" s="358">
        <v>313</v>
      </c>
      <c r="K14" s="359">
        <v>334</v>
      </c>
      <c r="L14" s="360">
        <v>6.7092651757188496E-2</v>
      </c>
    </row>
    <row r="15" spans="1:12" ht="15" x14ac:dyDescent="0.2">
      <c r="A15" s="353">
        <v>8</v>
      </c>
      <c r="B15" s="440" t="s">
        <v>130</v>
      </c>
      <c r="C15" s="435"/>
      <c r="D15" s="435"/>
      <c r="E15" s="435"/>
      <c r="F15" s="358">
        <v>319</v>
      </c>
      <c r="G15" s="357">
        <v>297</v>
      </c>
      <c r="H15" s="357">
        <v>314</v>
      </c>
      <c r="I15" s="358">
        <v>217</v>
      </c>
      <c r="J15" s="358">
        <v>221</v>
      </c>
      <c r="K15" s="359">
        <v>225</v>
      </c>
      <c r="L15" s="360">
        <v>1.8099547511312219E-2</v>
      </c>
    </row>
    <row r="16" spans="1:12" ht="15" x14ac:dyDescent="0.2">
      <c r="A16" s="353">
        <v>9</v>
      </c>
      <c r="B16" s="440" t="s">
        <v>262</v>
      </c>
      <c r="C16" s="435"/>
      <c r="D16" s="435"/>
      <c r="E16" s="435"/>
      <c r="F16" s="358" t="s">
        <v>123</v>
      </c>
      <c r="G16" s="357">
        <v>277</v>
      </c>
      <c r="H16" s="357">
        <v>269</v>
      </c>
      <c r="I16" s="358">
        <v>243</v>
      </c>
      <c r="J16" s="358">
        <v>221</v>
      </c>
      <c r="K16" s="359">
        <v>225</v>
      </c>
      <c r="L16" s="360">
        <v>1.8099547511312219E-2</v>
      </c>
    </row>
    <row r="17" spans="1:12" ht="15" x14ac:dyDescent="0.2">
      <c r="A17" s="353">
        <v>10</v>
      </c>
      <c r="B17" s="440" t="s">
        <v>129</v>
      </c>
      <c r="C17" s="441"/>
      <c r="D17" s="441"/>
      <c r="E17" s="441"/>
      <c r="F17" s="358">
        <v>283</v>
      </c>
      <c r="G17" s="358">
        <v>259</v>
      </c>
      <c r="H17" s="358">
        <v>236</v>
      </c>
      <c r="I17" s="358">
        <v>253</v>
      </c>
      <c r="J17" s="358">
        <v>236</v>
      </c>
      <c r="K17" s="359">
        <v>223</v>
      </c>
      <c r="L17" s="362">
        <v>-5.5084745762711863E-2</v>
      </c>
    </row>
    <row r="18" spans="1:12" ht="15.75" thickBot="1" x14ac:dyDescent="0.25">
      <c r="A18" s="363"/>
      <c r="B18" s="348"/>
      <c r="C18" s="348"/>
      <c r="D18" s="348"/>
      <c r="E18" s="348"/>
      <c r="F18" s="348"/>
      <c r="G18" s="348"/>
      <c r="H18" s="348"/>
      <c r="I18" s="348"/>
      <c r="J18" s="348"/>
      <c r="K18" s="364"/>
      <c r="L18" s="348"/>
    </row>
    <row r="19" spans="1:12" ht="13.5" thickTop="1" x14ac:dyDescent="0.2">
      <c r="A19" s="235"/>
      <c r="B19" s="237"/>
      <c r="C19" s="237"/>
      <c r="D19" s="237"/>
      <c r="E19" s="237"/>
      <c r="F19" s="105"/>
      <c r="G19" s="105"/>
      <c r="H19" s="105"/>
      <c r="I19" s="105"/>
      <c r="J19" s="105"/>
      <c r="K19" s="236"/>
    </row>
    <row r="20" spans="1:12" s="104" customFormat="1" x14ac:dyDescent="0.2">
      <c r="A20" s="239" t="s">
        <v>131</v>
      </c>
      <c r="B20" s="103"/>
      <c r="C20" s="103"/>
      <c r="D20" s="103"/>
      <c r="E20" s="103"/>
    </row>
    <row r="21" spans="1:12" s="104" customFormat="1" x14ac:dyDescent="0.2">
      <c r="A21" s="165" t="s">
        <v>132</v>
      </c>
    </row>
    <row r="22" spans="1:12" s="104" customFormat="1" x14ac:dyDescent="0.2">
      <c r="A22" s="165" t="s">
        <v>133</v>
      </c>
    </row>
    <row r="23" spans="1:12" x14ac:dyDescent="0.2">
      <c r="A23" s="165" t="s">
        <v>119</v>
      </c>
    </row>
    <row r="24" spans="1:12" ht="22.5" customHeight="1" x14ac:dyDescent="0.2">
      <c r="A24" s="423" t="s">
        <v>306</v>
      </c>
      <c r="B24" s="423"/>
      <c r="C24" s="423"/>
      <c r="D24" s="423"/>
      <c r="E24" s="423"/>
      <c r="F24" s="423"/>
      <c r="G24" s="423"/>
      <c r="H24" s="423"/>
    </row>
    <row r="25" spans="1:12" ht="18.75" customHeight="1" x14ac:dyDescent="0.2">
      <c r="A25" s="423"/>
      <c r="B25" s="423"/>
      <c r="C25" s="423"/>
      <c r="D25" s="423"/>
      <c r="E25" s="423"/>
      <c r="F25" s="423"/>
      <c r="G25" s="423"/>
      <c r="H25" s="423"/>
      <c r="I25" s="309"/>
      <c r="J25" s="309"/>
      <c r="K25" s="309"/>
      <c r="L25" s="309"/>
    </row>
    <row r="26" spans="1:12" ht="15" x14ac:dyDescent="0.25">
      <c r="A26" s="116" t="s">
        <v>264</v>
      </c>
      <c r="B26" s="309"/>
      <c r="C26" s="309"/>
      <c r="D26" s="309"/>
      <c r="E26" s="309"/>
      <c r="F26" s="309"/>
      <c r="G26" s="309"/>
      <c r="H26" s="309"/>
    </row>
    <row r="27" spans="1:12" x14ac:dyDescent="0.2">
      <c r="A27" s="104"/>
    </row>
    <row r="28" spans="1:12" ht="15" x14ac:dyDescent="0.2">
      <c r="A28" s="299" t="s">
        <v>239</v>
      </c>
    </row>
  </sheetData>
  <mergeCells count="13">
    <mergeCell ref="A24:H25"/>
    <mergeCell ref="F5:K5"/>
    <mergeCell ref="B17:E17"/>
    <mergeCell ref="B6:E6"/>
    <mergeCell ref="B8:E8"/>
    <mergeCell ref="B9:E9"/>
    <mergeCell ref="B10:E10"/>
    <mergeCell ref="B11:E11"/>
    <mergeCell ref="B12:E12"/>
    <mergeCell ref="B13:E13"/>
    <mergeCell ref="B14:E14"/>
    <mergeCell ref="B15:E15"/>
    <mergeCell ref="B16:E16"/>
  </mergeCells>
  <hyperlinks>
    <hyperlink ref="A1" location="'Contents '!A1" display="Contents "/>
    <hyperlink ref="A2" location="'Background Notes'!A1" display="Background Notes"/>
    <hyperlink ref="A26"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workbookViewId="0">
      <pane xSplit="2" ySplit="6" topLeftCell="C61" activePane="bottomRight" state="frozen"/>
      <selection activeCell="A3" sqref="A3"/>
      <selection pane="topRight" activeCell="A3" sqref="A3"/>
      <selection pane="bottomLeft" activeCell="A3" sqref="A3"/>
      <selection pane="bottomRight" activeCell="A3" sqref="A3"/>
    </sheetView>
  </sheetViews>
  <sheetFormatPr defaultRowHeight="15" x14ac:dyDescent="0.2"/>
  <cols>
    <col min="1" max="1" width="25.5703125" style="123" customWidth="1"/>
    <col min="2" max="2" width="14" style="133" customWidth="1"/>
    <col min="3" max="3" width="11" style="123" bestFit="1" customWidth="1"/>
    <col min="4" max="4" width="14.42578125" style="123" customWidth="1"/>
    <col min="5" max="5" width="11.5703125" style="123" bestFit="1" customWidth="1"/>
    <col min="6" max="6" width="13.85546875" style="123" bestFit="1" customWidth="1"/>
    <col min="7" max="7" width="14.28515625" style="123" bestFit="1" customWidth="1"/>
    <col min="8" max="8" width="13.5703125" style="123" bestFit="1" customWidth="1"/>
    <col min="9" max="9" width="14.28515625" style="123" bestFit="1" customWidth="1"/>
    <col min="10" max="10" width="11.5703125" style="123" bestFit="1" customWidth="1"/>
    <col min="11" max="12" width="15.42578125" style="123" customWidth="1"/>
    <col min="13" max="13" width="14.28515625" style="123" customWidth="1"/>
    <col min="14" max="14" width="18.5703125" style="123" customWidth="1"/>
    <col min="15" max="257" width="9.140625" style="123"/>
    <col min="258" max="258" width="25.5703125" style="123" customWidth="1"/>
    <col min="259" max="259" width="12.42578125" style="123" bestFit="1" customWidth="1"/>
    <col min="260" max="260" width="8.42578125" style="123" bestFit="1" customWidth="1"/>
    <col min="261" max="261" width="14.42578125" style="123" customWidth="1"/>
    <col min="262" max="262" width="11.5703125" style="123" bestFit="1" customWidth="1"/>
    <col min="263" max="263" width="13.85546875" style="123" bestFit="1" customWidth="1"/>
    <col min="264" max="264" width="14.28515625" style="123" bestFit="1" customWidth="1"/>
    <col min="265" max="265" width="13.5703125" style="123" bestFit="1" customWidth="1"/>
    <col min="266" max="266" width="14.28515625" style="123" bestFit="1" customWidth="1"/>
    <col min="267" max="267" width="11.5703125" style="123" bestFit="1" customWidth="1"/>
    <col min="268" max="268" width="15.42578125" style="123" customWidth="1"/>
    <col min="269" max="513" width="9.140625" style="123"/>
    <col min="514" max="514" width="25.5703125" style="123" customWidth="1"/>
    <col min="515" max="515" width="12.42578125" style="123" bestFit="1" customWidth="1"/>
    <col min="516" max="516" width="8.42578125" style="123" bestFit="1" customWidth="1"/>
    <col min="517" max="517" width="14.42578125" style="123" customWidth="1"/>
    <col min="518" max="518" width="11.5703125" style="123" bestFit="1" customWidth="1"/>
    <col min="519" max="519" width="13.85546875" style="123" bestFit="1" customWidth="1"/>
    <col min="520" max="520" width="14.28515625" style="123" bestFit="1" customWidth="1"/>
    <col min="521" max="521" width="13.5703125" style="123" bestFit="1" customWidth="1"/>
    <col min="522" max="522" width="14.28515625" style="123" bestFit="1" customWidth="1"/>
    <col min="523" max="523" width="11.5703125" style="123" bestFit="1" customWidth="1"/>
    <col min="524" max="524" width="15.42578125" style="123" customWidth="1"/>
    <col min="525" max="769" width="9.140625" style="123"/>
    <col min="770" max="770" width="25.5703125" style="123" customWidth="1"/>
    <col min="771" max="771" width="12.42578125" style="123" bestFit="1" customWidth="1"/>
    <col min="772" max="772" width="8.42578125" style="123" bestFit="1" customWidth="1"/>
    <col min="773" max="773" width="14.42578125" style="123" customWidth="1"/>
    <col min="774" max="774" width="11.5703125" style="123" bestFit="1" customWidth="1"/>
    <col min="775" max="775" width="13.85546875" style="123" bestFit="1" customWidth="1"/>
    <col min="776" max="776" width="14.28515625" style="123" bestFit="1" customWidth="1"/>
    <col min="777" max="777" width="13.5703125" style="123" bestFit="1" customWidth="1"/>
    <col min="778" max="778" width="14.28515625" style="123" bestFit="1" customWidth="1"/>
    <col min="779" max="779" width="11.5703125" style="123" bestFit="1" customWidth="1"/>
    <col min="780" max="780" width="15.42578125" style="123" customWidth="1"/>
    <col min="781" max="1025" width="9.140625" style="123"/>
    <col min="1026" max="1026" width="25.5703125" style="123" customWidth="1"/>
    <col min="1027" max="1027" width="12.42578125" style="123" bestFit="1" customWidth="1"/>
    <col min="1028" max="1028" width="8.42578125" style="123" bestFit="1" customWidth="1"/>
    <col min="1029" max="1029" width="14.42578125" style="123" customWidth="1"/>
    <col min="1030" max="1030" width="11.5703125" style="123" bestFit="1" customWidth="1"/>
    <col min="1031" max="1031" width="13.85546875" style="123" bestFit="1" customWidth="1"/>
    <col min="1032" max="1032" width="14.28515625" style="123" bestFit="1" customWidth="1"/>
    <col min="1033" max="1033" width="13.5703125" style="123" bestFit="1" customWidth="1"/>
    <col min="1034" max="1034" width="14.28515625" style="123" bestFit="1" customWidth="1"/>
    <col min="1035" max="1035" width="11.5703125" style="123" bestFit="1" customWidth="1"/>
    <col min="1036" max="1036" width="15.42578125" style="123" customWidth="1"/>
    <col min="1037" max="1281" width="9.140625" style="123"/>
    <col min="1282" max="1282" width="25.5703125" style="123" customWidth="1"/>
    <col min="1283" max="1283" width="12.42578125" style="123" bestFit="1" customWidth="1"/>
    <col min="1284" max="1284" width="8.42578125" style="123" bestFit="1" customWidth="1"/>
    <col min="1285" max="1285" width="14.42578125" style="123" customWidth="1"/>
    <col min="1286" max="1286" width="11.5703125" style="123" bestFit="1" customWidth="1"/>
    <col min="1287" max="1287" width="13.85546875" style="123" bestFit="1" customWidth="1"/>
    <col min="1288" max="1288" width="14.28515625" style="123" bestFit="1" customWidth="1"/>
    <col min="1289" max="1289" width="13.5703125" style="123" bestFit="1" customWidth="1"/>
    <col min="1290" max="1290" width="14.28515625" style="123" bestFit="1" customWidth="1"/>
    <col min="1291" max="1291" width="11.5703125" style="123" bestFit="1" customWidth="1"/>
    <col min="1292" max="1292" width="15.42578125" style="123" customWidth="1"/>
    <col min="1293" max="1537" width="9.140625" style="123"/>
    <col min="1538" max="1538" width="25.5703125" style="123" customWidth="1"/>
    <col min="1539" max="1539" width="12.42578125" style="123" bestFit="1" customWidth="1"/>
    <col min="1540" max="1540" width="8.42578125" style="123" bestFit="1" customWidth="1"/>
    <col min="1541" max="1541" width="14.42578125" style="123" customWidth="1"/>
    <col min="1542" max="1542" width="11.5703125" style="123" bestFit="1" customWidth="1"/>
    <col min="1543" max="1543" width="13.85546875" style="123" bestFit="1" customWidth="1"/>
    <col min="1544" max="1544" width="14.28515625" style="123" bestFit="1" customWidth="1"/>
    <col min="1545" max="1545" width="13.5703125" style="123" bestFit="1" customWidth="1"/>
    <col min="1546" max="1546" width="14.28515625" style="123" bestFit="1" customWidth="1"/>
    <col min="1547" max="1547" width="11.5703125" style="123" bestFit="1" customWidth="1"/>
    <col min="1548" max="1548" width="15.42578125" style="123" customWidth="1"/>
    <col min="1549" max="1793" width="9.140625" style="123"/>
    <col min="1794" max="1794" width="25.5703125" style="123" customWidth="1"/>
    <col min="1795" max="1795" width="12.42578125" style="123" bestFit="1" customWidth="1"/>
    <col min="1796" max="1796" width="8.42578125" style="123" bestFit="1" customWidth="1"/>
    <col min="1797" max="1797" width="14.42578125" style="123" customWidth="1"/>
    <col min="1798" max="1798" width="11.5703125" style="123" bestFit="1" customWidth="1"/>
    <col min="1799" max="1799" width="13.85546875" style="123" bestFit="1" customWidth="1"/>
    <col min="1800" max="1800" width="14.28515625" style="123" bestFit="1" customWidth="1"/>
    <col min="1801" max="1801" width="13.5703125" style="123" bestFit="1" customWidth="1"/>
    <col min="1802" max="1802" width="14.28515625" style="123" bestFit="1" customWidth="1"/>
    <col min="1803" max="1803" width="11.5703125" style="123" bestFit="1" customWidth="1"/>
    <col min="1804" max="1804" width="15.42578125" style="123" customWidth="1"/>
    <col min="1805" max="2049" width="9.140625" style="123"/>
    <col min="2050" max="2050" width="25.5703125" style="123" customWidth="1"/>
    <col min="2051" max="2051" width="12.42578125" style="123" bestFit="1" customWidth="1"/>
    <col min="2052" max="2052" width="8.42578125" style="123" bestFit="1" customWidth="1"/>
    <col min="2053" max="2053" width="14.42578125" style="123" customWidth="1"/>
    <col min="2054" max="2054" width="11.5703125" style="123" bestFit="1" customWidth="1"/>
    <col min="2055" max="2055" width="13.85546875" style="123" bestFit="1" customWidth="1"/>
    <col min="2056" max="2056" width="14.28515625" style="123" bestFit="1" customWidth="1"/>
    <col min="2057" max="2057" width="13.5703125" style="123" bestFit="1" customWidth="1"/>
    <col min="2058" max="2058" width="14.28515625" style="123" bestFit="1" customWidth="1"/>
    <col min="2059" max="2059" width="11.5703125" style="123" bestFit="1" customWidth="1"/>
    <col min="2060" max="2060" width="15.42578125" style="123" customWidth="1"/>
    <col min="2061" max="2305" width="9.140625" style="123"/>
    <col min="2306" max="2306" width="25.5703125" style="123" customWidth="1"/>
    <col min="2307" max="2307" width="12.42578125" style="123" bestFit="1" customWidth="1"/>
    <col min="2308" max="2308" width="8.42578125" style="123" bestFit="1" customWidth="1"/>
    <col min="2309" max="2309" width="14.42578125" style="123" customWidth="1"/>
    <col min="2310" max="2310" width="11.5703125" style="123" bestFit="1" customWidth="1"/>
    <col min="2311" max="2311" width="13.85546875" style="123" bestFit="1" customWidth="1"/>
    <col min="2312" max="2312" width="14.28515625" style="123" bestFit="1" customWidth="1"/>
    <col min="2313" max="2313" width="13.5703125" style="123" bestFit="1" customWidth="1"/>
    <col min="2314" max="2314" width="14.28515625" style="123" bestFit="1" customWidth="1"/>
    <col min="2315" max="2315" width="11.5703125" style="123" bestFit="1" customWidth="1"/>
    <col min="2316" max="2316" width="15.42578125" style="123" customWidth="1"/>
    <col min="2317" max="2561" width="9.140625" style="123"/>
    <col min="2562" max="2562" width="25.5703125" style="123" customWidth="1"/>
    <col min="2563" max="2563" width="12.42578125" style="123" bestFit="1" customWidth="1"/>
    <col min="2564" max="2564" width="8.42578125" style="123" bestFit="1" customWidth="1"/>
    <col min="2565" max="2565" width="14.42578125" style="123" customWidth="1"/>
    <col min="2566" max="2566" width="11.5703125" style="123" bestFit="1" customWidth="1"/>
    <col min="2567" max="2567" width="13.85546875" style="123" bestFit="1" customWidth="1"/>
    <col min="2568" max="2568" width="14.28515625" style="123" bestFit="1" customWidth="1"/>
    <col min="2569" max="2569" width="13.5703125" style="123" bestFit="1" customWidth="1"/>
    <col min="2570" max="2570" width="14.28515625" style="123" bestFit="1" customWidth="1"/>
    <col min="2571" max="2571" width="11.5703125" style="123" bestFit="1" customWidth="1"/>
    <col min="2572" max="2572" width="15.42578125" style="123" customWidth="1"/>
    <col min="2573" max="2817" width="9.140625" style="123"/>
    <col min="2818" max="2818" width="25.5703125" style="123" customWidth="1"/>
    <col min="2819" max="2819" width="12.42578125" style="123" bestFit="1" customWidth="1"/>
    <col min="2820" max="2820" width="8.42578125" style="123" bestFit="1" customWidth="1"/>
    <col min="2821" max="2821" width="14.42578125" style="123" customWidth="1"/>
    <col min="2822" max="2822" width="11.5703125" style="123" bestFit="1" customWidth="1"/>
    <col min="2823" max="2823" width="13.85546875" style="123" bestFit="1" customWidth="1"/>
    <col min="2824" max="2824" width="14.28515625" style="123" bestFit="1" customWidth="1"/>
    <col min="2825" max="2825" width="13.5703125" style="123" bestFit="1" customWidth="1"/>
    <col min="2826" max="2826" width="14.28515625" style="123" bestFit="1" customWidth="1"/>
    <col min="2827" max="2827" width="11.5703125" style="123" bestFit="1" customWidth="1"/>
    <col min="2828" max="2828" width="15.42578125" style="123" customWidth="1"/>
    <col min="2829" max="3073" width="9.140625" style="123"/>
    <col min="3074" max="3074" width="25.5703125" style="123" customWidth="1"/>
    <col min="3075" max="3075" width="12.42578125" style="123" bestFit="1" customWidth="1"/>
    <col min="3076" max="3076" width="8.42578125" style="123" bestFit="1" customWidth="1"/>
    <col min="3077" max="3077" width="14.42578125" style="123" customWidth="1"/>
    <col min="3078" max="3078" width="11.5703125" style="123" bestFit="1" customWidth="1"/>
    <col min="3079" max="3079" width="13.85546875" style="123" bestFit="1" customWidth="1"/>
    <col min="3080" max="3080" width="14.28515625" style="123" bestFit="1" customWidth="1"/>
    <col min="3081" max="3081" width="13.5703125" style="123" bestFit="1" customWidth="1"/>
    <col min="3082" max="3082" width="14.28515625" style="123" bestFit="1" customWidth="1"/>
    <col min="3083" max="3083" width="11.5703125" style="123" bestFit="1" customWidth="1"/>
    <col min="3084" max="3084" width="15.42578125" style="123" customWidth="1"/>
    <col min="3085" max="3329" width="9.140625" style="123"/>
    <col min="3330" max="3330" width="25.5703125" style="123" customWidth="1"/>
    <col min="3331" max="3331" width="12.42578125" style="123" bestFit="1" customWidth="1"/>
    <col min="3332" max="3332" width="8.42578125" style="123" bestFit="1" customWidth="1"/>
    <col min="3333" max="3333" width="14.42578125" style="123" customWidth="1"/>
    <col min="3334" max="3334" width="11.5703125" style="123" bestFit="1" customWidth="1"/>
    <col min="3335" max="3335" width="13.85546875" style="123" bestFit="1" customWidth="1"/>
    <col min="3336" max="3336" width="14.28515625" style="123" bestFit="1" customWidth="1"/>
    <col min="3337" max="3337" width="13.5703125" style="123" bestFit="1" customWidth="1"/>
    <col min="3338" max="3338" width="14.28515625" style="123" bestFit="1" customWidth="1"/>
    <col min="3339" max="3339" width="11.5703125" style="123" bestFit="1" customWidth="1"/>
    <col min="3340" max="3340" width="15.42578125" style="123" customWidth="1"/>
    <col min="3341" max="3585" width="9.140625" style="123"/>
    <col min="3586" max="3586" width="25.5703125" style="123" customWidth="1"/>
    <col min="3587" max="3587" width="12.42578125" style="123" bestFit="1" customWidth="1"/>
    <col min="3588" max="3588" width="8.42578125" style="123" bestFit="1" customWidth="1"/>
    <col min="3589" max="3589" width="14.42578125" style="123" customWidth="1"/>
    <col min="3590" max="3590" width="11.5703125" style="123" bestFit="1" customWidth="1"/>
    <col min="3591" max="3591" width="13.85546875" style="123" bestFit="1" customWidth="1"/>
    <col min="3592" max="3592" width="14.28515625" style="123" bestFit="1" customWidth="1"/>
    <col min="3593" max="3593" width="13.5703125" style="123" bestFit="1" customWidth="1"/>
    <col min="3594" max="3594" width="14.28515625" style="123" bestFit="1" customWidth="1"/>
    <col min="3595" max="3595" width="11.5703125" style="123" bestFit="1" customWidth="1"/>
    <col min="3596" max="3596" width="15.42578125" style="123" customWidth="1"/>
    <col min="3597" max="3841" width="9.140625" style="123"/>
    <col min="3842" max="3842" width="25.5703125" style="123" customWidth="1"/>
    <col min="3843" max="3843" width="12.42578125" style="123" bestFit="1" customWidth="1"/>
    <col min="3844" max="3844" width="8.42578125" style="123" bestFit="1" customWidth="1"/>
    <col min="3845" max="3845" width="14.42578125" style="123" customWidth="1"/>
    <col min="3846" max="3846" width="11.5703125" style="123" bestFit="1" customWidth="1"/>
    <col min="3847" max="3847" width="13.85546875" style="123" bestFit="1" customWidth="1"/>
    <col min="3848" max="3848" width="14.28515625" style="123" bestFit="1" customWidth="1"/>
    <col min="3849" max="3849" width="13.5703125" style="123" bestFit="1" customWidth="1"/>
    <col min="3850" max="3850" width="14.28515625" style="123" bestFit="1" customWidth="1"/>
    <col min="3851" max="3851" width="11.5703125" style="123" bestFit="1" customWidth="1"/>
    <col min="3852" max="3852" width="15.42578125" style="123" customWidth="1"/>
    <col min="3853" max="4097" width="9.140625" style="123"/>
    <col min="4098" max="4098" width="25.5703125" style="123" customWidth="1"/>
    <col min="4099" max="4099" width="12.42578125" style="123" bestFit="1" customWidth="1"/>
    <col min="4100" max="4100" width="8.42578125" style="123" bestFit="1" customWidth="1"/>
    <col min="4101" max="4101" width="14.42578125" style="123" customWidth="1"/>
    <col min="4102" max="4102" width="11.5703125" style="123" bestFit="1" customWidth="1"/>
    <col min="4103" max="4103" width="13.85546875" style="123" bestFit="1" customWidth="1"/>
    <col min="4104" max="4104" width="14.28515625" style="123" bestFit="1" customWidth="1"/>
    <col min="4105" max="4105" width="13.5703125" style="123" bestFit="1" customWidth="1"/>
    <col min="4106" max="4106" width="14.28515625" style="123" bestFit="1" customWidth="1"/>
    <col min="4107" max="4107" width="11.5703125" style="123" bestFit="1" customWidth="1"/>
    <col min="4108" max="4108" width="15.42578125" style="123" customWidth="1"/>
    <col min="4109" max="4353" width="9.140625" style="123"/>
    <col min="4354" max="4354" width="25.5703125" style="123" customWidth="1"/>
    <col min="4355" max="4355" width="12.42578125" style="123" bestFit="1" customWidth="1"/>
    <col min="4356" max="4356" width="8.42578125" style="123" bestFit="1" customWidth="1"/>
    <col min="4357" max="4357" width="14.42578125" style="123" customWidth="1"/>
    <col min="4358" max="4358" width="11.5703125" style="123" bestFit="1" customWidth="1"/>
    <col min="4359" max="4359" width="13.85546875" style="123" bestFit="1" customWidth="1"/>
    <col min="4360" max="4360" width="14.28515625" style="123" bestFit="1" customWidth="1"/>
    <col min="4361" max="4361" width="13.5703125" style="123" bestFit="1" customWidth="1"/>
    <col min="4362" max="4362" width="14.28515625" style="123" bestFit="1" customWidth="1"/>
    <col min="4363" max="4363" width="11.5703125" style="123" bestFit="1" customWidth="1"/>
    <col min="4364" max="4364" width="15.42578125" style="123" customWidth="1"/>
    <col min="4365" max="4609" width="9.140625" style="123"/>
    <col min="4610" max="4610" width="25.5703125" style="123" customWidth="1"/>
    <col min="4611" max="4611" width="12.42578125" style="123" bestFit="1" customWidth="1"/>
    <col min="4612" max="4612" width="8.42578125" style="123" bestFit="1" customWidth="1"/>
    <col min="4613" max="4613" width="14.42578125" style="123" customWidth="1"/>
    <col min="4614" max="4614" width="11.5703125" style="123" bestFit="1" customWidth="1"/>
    <col min="4615" max="4615" width="13.85546875" style="123" bestFit="1" customWidth="1"/>
    <col min="4616" max="4616" width="14.28515625" style="123" bestFit="1" customWidth="1"/>
    <col min="4617" max="4617" width="13.5703125" style="123" bestFit="1" customWidth="1"/>
    <col min="4618" max="4618" width="14.28515625" style="123" bestFit="1" customWidth="1"/>
    <col min="4619" max="4619" width="11.5703125" style="123" bestFit="1" customWidth="1"/>
    <col min="4620" max="4620" width="15.42578125" style="123" customWidth="1"/>
    <col min="4621" max="4865" width="9.140625" style="123"/>
    <col min="4866" max="4866" width="25.5703125" style="123" customWidth="1"/>
    <col min="4867" max="4867" width="12.42578125" style="123" bestFit="1" customWidth="1"/>
    <col min="4868" max="4868" width="8.42578125" style="123" bestFit="1" customWidth="1"/>
    <col min="4869" max="4869" width="14.42578125" style="123" customWidth="1"/>
    <col min="4870" max="4870" width="11.5703125" style="123" bestFit="1" customWidth="1"/>
    <col min="4871" max="4871" width="13.85546875" style="123" bestFit="1" customWidth="1"/>
    <col min="4872" max="4872" width="14.28515625" style="123" bestFit="1" customWidth="1"/>
    <col min="4873" max="4873" width="13.5703125" style="123" bestFit="1" customWidth="1"/>
    <col min="4874" max="4874" width="14.28515625" style="123" bestFit="1" customWidth="1"/>
    <col min="4875" max="4875" width="11.5703125" style="123" bestFit="1" customWidth="1"/>
    <col min="4876" max="4876" width="15.42578125" style="123" customWidth="1"/>
    <col min="4877" max="5121" width="9.140625" style="123"/>
    <col min="5122" max="5122" width="25.5703125" style="123" customWidth="1"/>
    <col min="5123" max="5123" width="12.42578125" style="123" bestFit="1" customWidth="1"/>
    <col min="5124" max="5124" width="8.42578125" style="123" bestFit="1" customWidth="1"/>
    <col min="5125" max="5125" width="14.42578125" style="123" customWidth="1"/>
    <col min="5126" max="5126" width="11.5703125" style="123" bestFit="1" customWidth="1"/>
    <col min="5127" max="5127" width="13.85546875" style="123" bestFit="1" customWidth="1"/>
    <col min="5128" max="5128" width="14.28515625" style="123" bestFit="1" customWidth="1"/>
    <col min="5129" max="5129" width="13.5703125" style="123" bestFit="1" customWidth="1"/>
    <col min="5130" max="5130" width="14.28515625" style="123" bestFit="1" customWidth="1"/>
    <col min="5131" max="5131" width="11.5703125" style="123" bestFit="1" customWidth="1"/>
    <col min="5132" max="5132" width="15.42578125" style="123" customWidth="1"/>
    <col min="5133" max="5377" width="9.140625" style="123"/>
    <col min="5378" max="5378" width="25.5703125" style="123" customWidth="1"/>
    <col min="5379" max="5379" width="12.42578125" style="123" bestFit="1" customWidth="1"/>
    <col min="5380" max="5380" width="8.42578125" style="123" bestFit="1" customWidth="1"/>
    <col min="5381" max="5381" width="14.42578125" style="123" customWidth="1"/>
    <col min="5382" max="5382" width="11.5703125" style="123" bestFit="1" customWidth="1"/>
    <col min="5383" max="5383" width="13.85546875" style="123" bestFit="1" customWidth="1"/>
    <col min="5384" max="5384" width="14.28515625" style="123" bestFit="1" customWidth="1"/>
    <col min="5385" max="5385" width="13.5703125" style="123" bestFit="1" customWidth="1"/>
    <col min="5386" max="5386" width="14.28515625" style="123" bestFit="1" customWidth="1"/>
    <col min="5387" max="5387" width="11.5703125" style="123" bestFit="1" customWidth="1"/>
    <col min="5388" max="5388" width="15.42578125" style="123" customWidth="1"/>
    <col min="5389" max="5633" width="9.140625" style="123"/>
    <col min="5634" max="5634" width="25.5703125" style="123" customWidth="1"/>
    <col min="5635" max="5635" width="12.42578125" style="123" bestFit="1" customWidth="1"/>
    <col min="5636" max="5636" width="8.42578125" style="123" bestFit="1" customWidth="1"/>
    <col min="5637" max="5637" width="14.42578125" style="123" customWidth="1"/>
    <col min="5638" max="5638" width="11.5703125" style="123" bestFit="1" customWidth="1"/>
    <col min="5639" max="5639" width="13.85546875" style="123" bestFit="1" customWidth="1"/>
    <col min="5640" max="5640" width="14.28515625" style="123" bestFit="1" customWidth="1"/>
    <col min="5641" max="5641" width="13.5703125" style="123" bestFit="1" customWidth="1"/>
    <col min="5642" max="5642" width="14.28515625" style="123" bestFit="1" customWidth="1"/>
    <col min="5643" max="5643" width="11.5703125" style="123" bestFit="1" customWidth="1"/>
    <col min="5644" max="5644" width="15.42578125" style="123" customWidth="1"/>
    <col min="5645" max="5889" width="9.140625" style="123"/>
    <col min="5890" max="5890" width="25.5703125" style="123" customWidth="1"/>
    <col min="5891" max="5891" width="12.42578125" style="123" bestFit="1" customWidth="1"/>
    <col min="5892" max="5892" width="8.42578125" style="123" bestFit="1" customWidth="1"/>
    <col min="5893" max="5893" width="14.42578125" style="123" customWidth="1"/>
    <col min="5894" max="5894" width="11.5703125" style="123" bestFit="1" customWidth="1"/>
    <col min="5895" max="5895" width="13.85546875" style="123" bestFit="1" customWidth="1"/>
    <col min="5896" max="5896" width="14.28515625" style="123" bestFit="1" customWidth="1"/>
    <col min="5897" max="5897" width="13.5703125" style="123" bestFit="1" customWidth="1"/>
    <col min="5898" max="5898" width="14.28515625" style="123" bestFit="1" customWidth="1"/>
    <col min="5899" max="5899" width="11.5703125" style="123" bestFit="1" customWidth="1"/>
    <col min="5900" max="5900" width="15.42578125" style="123" customWidth="1"/>
    <col min="5901" max="6145" width="9.140625" style="123"/>
    <col min="6146" max="6146" width="25.5703125" style="123" customWidth="1"/>
    <col min="6147" max="6147" width="12.42578125" style="123" bestFit="1" customWidth="1"/>
    <col min="6148" max="6148" width="8.42578125" style="123" bestFit="1" customWidth="1"/>
    <col min="6149" max="6149" width="14.42578125" style="123" customWidth="1"/>
    <col min="6150" max="6150" width="11.5703125" style="123" bestFit="1" customWidth="1"/>
    <col min="6151" max="6151" width="13.85546875" style="123" bestFit="1" customWidth="1"/>
    <col min="6152" max="6152" width="14.28515625" style="123" bestFit="1" customWidth="1"/>
    <col min="6153" max="6153" width="13.5703125" style="123" bestFit="1" customWidth="1"/>
    <col min="6154" max="6154" width="14.28515625" style="123" bestFit="1" customWidth="1"/>
    <col min="6155" max="6155" width="11.5703125" style="123" bestFit="1" customWidth="1"/>
    <col min="6156" max="6156" width="15.42578125" style="123" customWidth="1"/>
    <col min="6157" max="6401" width="9.140625" style="123"/>
    <col min="6402" max="6402" width="25.5703125" style="123" customWidth="1"/>
    <col min="6403" max="6403" width="12.42578125" style="123" bestFit="1" customWidth="1"/>
    <col min="6404" max="6404" width="8.42578125" style="123" bestFit="1" customWidth="1"/>
    <col min="6405" max="6405" width="14.42578125" style="123" customWidth="1"/>
    <col min="6406" max="6406" width="11.5703125" style="123" bestFit="1" customWidth="1"/>
    <col min="6407" max="6407" width="13.85546875" style="123" bestFit="1" customWidth="1"/>
    <col min="6408" max="6408" width="14.28515625" style="123" bestFit="1" customWidth="1"/>
    <col min="6409" max="6409" width="13.5703125" style="123" bestFit="1" customWidth="1"/>
    <col min="6410" max="6410" width="14.28515625" style="123" bestFit="1" customWidth="1"/>
    <col min="6411" max="6411" width="11.5703125" style="123" bestFit="1" customWidth="1"/>
    <col min="6412" max="6412" width="15.42578125" style="123" customWidth="1"/>
    <col min="6413" max="6657" width="9.140625" style="123"/>
    <col min="6658" max="6658" width="25.5703125" style="123" customWidth="1"/>
    <col min="6659" max="6659" width="12.42578125" style="123" bestFit="1" customWidth="1"/>
    <col min="6660" max="6660" width="8.42578125" style="123" bestFit="1" customWidth="1"/>
    <col min="6661" max="6661" width="14.42578125" style="123" customWidth="1"/>
    <col min="6662" max="6662" width="11.5703125" style="123" bestFit="1" customWidth="1"/>
    <col min="6663" max="6663" width="13.85546875" style="123" bestFit="1" customWidth="1"/>
    <col min="6664" max="6664" width="14.28515625" style="123" bestFit="1" customWidth="1"/>
    <col min="6665" max="6665" width="13.5703125" style="123" bestFit="1" customWidth="1"/>
    <col min="6666" max="6666" width="14.28515625" style="123" bestFit="1" customWidth="1"/>
    <col min="6667" max="6667" width="11.5703125" style="123" bestFit="1" customWidth="1"/>
    <col min="6668" max="6668" width="15.42578125" style="123" customWidth="1"/>
    <col min="6669" max="6913" width="9.140625" style="123"/>
    <col min="6914" max="6914" width="25.5703125" style="123" customWidth="1"/>
    <col min="6915" max="6915" width="12.42578125" style="123" bestFit="1" customWidth="1"/>
    <col min="6916" max="6916" width="8.42578125" style="123" bestFit="1" customWidth="1"/>
    <col min="6917" max="6917" width="14.42578125" style="123" customWidth="1"/>
    <col min="6918" max="6918" width="11.5703125" style="123" bestFit="1" customWidth="1"/>
    <col min="6919" max="6919" width="13.85546875" style="123" bestFit="1" customWidth="1"/>
    <col min="6920" max="6920" width="14.28515625" style="123" bestFit="1" customWidth="1"/>
    <col min="6921" max="6921" width="13.5703125" style="123" bestFit="1" customWidth="1"/>
    <col min="6922" max="6922" width="14.28515625" style="123" bestFit="1" customWidth="1"/>
    <col min="6923" max="6923" width="11.5703125" style="123" bestFit="1" customWidth="1"/>
    <col min="6924" max="6924" width="15.42578125" style="123" customWidth="1"/>
    <col min="6925" max="7169" width="9.140625" style="123"/>
    <col min="7170" max="7170" width="25.5703125" style="123" customWidth="1"/>
    <col min="7171" max="7171" width="12.42578125" style="123" bestFit="1" customWidth="1"/>
    <col min="7172" max="7172" width="8.42578125" style="123" bestFit="1" customWidth="1"/>
    <col min="7173" max="7173" width="14.42578125" style="123" customWidth="1"/>
    <col min="7174" max="7174" width="11.5703125" style="123" bestFit="1" customWidth="1"/>
    <col min="7175" max="7175" width="13.85546875" style="123" bestFit="1" customWidth="1"/>
    <col min="7176" max="7176" width="14.28515625" style="123" bestFit="1" customWidth="1"/>
    <col min="7177" max="7177" width="13.5703125" style="123" bestFit="1" customWidth="1"/>
    <col min="7178" max="7178" width="14.28515625" style="123" bestFit="1" customWidth="1"/>
    <col min="7179" max="7179" width="11.5703125" style="123" bestFit="1" customWidth="1"/>
    <col min="7180" max="7180" width="15.42578125" style="123" customWidth="1"/>
    <col min="7181" max="7425" width="9.140625" style="123"/>
    <col min="7426" max="7426" width="25.5703125" style="123" customWidth="1"/>
    <col min="7427" max="7427" width="12.42578125" style="123" bestFit="1" customWidth="1"/>
    <col min="7428" max="7428" width="8.42578125" style="123" bestFit="1" customWidth="1"/>
    <col min="7429" max="7429" width="14.42578125" style="123" customWidth="1"/>
    <col min="7430" max="7430" width="11.5703125" style="123" bestFit="1" customWidth="1"/>
    <col min="7431" max="7431" width="13.85546875" style="123" bestFit="1" customWidth="1"/>
    <col min="7432" max="7432" width="14.28515625" style="123" bestFit="1" customWidth="1"/>
    <col min="7433" max="7433" width="13.5703125" style="123" bestFit="1" customWidth="1"/>
    <col min="7434" max="7434" width="14.28515625" style="123" bestFit="1" customWidth="1"/>
    <col min="7435" max="7435" width="11.5703125" style="123" bestFit="1" customWidth="1"/>
    <col min="7436" max="7436" width="15.42578125" style="123" customWidth="1"/>
    <col min="7437" max="7681" width="9.140625" style="123"/>
    <col min="7682" max="7682" width="25.5703125" style="123" customWidth="1"/>
    <col min="7683" max="7683" width="12.42578125" style="123" bestFit="1" customWidth="1"/>
    <col min="7684" max="7684" width="8.42578125" style="123" bestFit="1" customWidth="1"/>
    <col min="7685" max="7685" width="14.42578125" style="123" customWidth="1"/>
    <col min="7686" max="7686" width="11.5703125" style="123" bestFit="1" customWidth="1"/>
    <col min="7687" max="7687" width="13.85546875" style="123" bestFit="1" customWidth="1"/>
    <col min="7688" max="7688" width="14.28515625" style="123" bestFit="1" customWidth="1"/>
    <col min="7689" max="7689" width="13.5703125" style="123" bestFit="1" customWidth="1"/>
    <col min="7690" max="7690" width="14.28515625" style="123" bestFit="1" customWidth="1"/>
    <col min="7691" max="7691" width="11.5703125" style="123" bestFit="1" customWidth="1"/>
    <col min="7692" max="7692" width="15.42578125" style="123" customWidth="1"/>
    <col min="7693" max="7937" width="9.140625" style="123"/>
    <col min="7938" max="7938" width="25.5703125" style="123" customWidth="1"/>
    <col min="7939" max="7939" width="12.42578125" style="123" bestFit="1" customWidth="1"/>
    <col min="7940" max="7940" width="8.42578125" style="123" bestFit="1" customWidth="1"/>
    <col min="7941" max="7941" width="14.42578125" style="123" customWidth="1"/>
    <col min="7942" max="7942" width="11.5703125" style="123" bestFit="1" customWidth="1"/>
    <col min="7943" max="7943" width="13.85546875" style="123" bestFit="1" customWidth="1"/>
    <col min="7944" max="7944" width="14.28515625" style="123" bestFit="1" customWidth="1"/>
    <col min="7945" max="7945" width="13.5703125" style="123" bestFit="1" customWidth="1"/>
    <col min="7946" max="7946" width="14.28515625" style="123" bestFit="1" customWidth="1"/>
    <col min="7947" max="7947" width="11.5703125" style="123" bestFit="1" customWidth="1"/>
    <col min="7948" max="7948" width="15.42578125" style="123" customWidth="1"/>
    <col min="7949" max="8193" width="9.140625" style="123"/>
    <col min="8194" max="8194" width="25.5703125" style="123" customWidth="1"/>
    <col min="8195" max="8195" width="12.42578125" style="123" bestFit="1" customWidth="1"/>
    <col min="8196" max="8196" width="8.42578125" style="123" bestFit="1" customWidth="1"/>
    <col min="8197" max="8197" width="14.42578125" style="123" customWidth="1"/>
    <col min="8198" max="8198" width="11.5703125" style="123" bestFit="1" customWidth="1"/>
    <col min="8199" max="8199" width="13.85546875" style="123" bestFit="1" customWidth="1"/>
    <col min="8200" max="8200" width="14.28515625" style="123" bestFit="1" customWidth="1"/>
    <col min="8201" max="8201" width="13.5703125" style="123" bestFit="1" customWidth="1"/>
    <col min="8202" max="8202" width="14.28515625" style="123" bestFit="1" customWidth="1"/>
    <col min="8203" max="8203" width="11.5703125" style="123" bestFit="1" customWidth="1"/>
    <col min="8204" max="8204" width="15.42578125" style="123" customWidth="1"/>
    <col min="8205" max="8449" width="9.140625" style="123"/>
    <col min="8450" max="8450" width="25.5703125" style="123" customWidth="1"/>
    <col min="8451" max="8451" width="12.42578125" style="123" bestFit="1" customWidth="1"/>
    <col min="8452" max="8452" width="8.42578125" style="123" bestFit="1" customWidth="1"/>
    <col min="8453" max="8453" width="14.42578125" style="123" customWidth="1"/>
    <col min="8454" max="8454" width="11.5703125" style="123" bestFit="1" customWidth="1"/>
    <col min="8455" max="8455" width="13.85546875" style="123" bestFit="1" customWidth="1"/>
    <col min="8456" max="8456" width="14.28515625" style="123" bestFit="1" customWidth="1"/>
    <col min="8457" max="8457" width="13.5703125" style="123" bestFit="1" customWidth="1"/>
    <col min="8458" max="8458" width="14.28515625" style="123" bestFit="1" customWidth="1"/>
    <col min="8459" max="8459" width="11.5703125" style="123" bestFit="1" customWidth="1"/>
    <col min="8460" max="8460" width="15.42578125" style="123" customWidth="1"/>
    <col min="8461" max="8705" width="9.140625" style="123"/>
    <col min="8706" max="8706" width="25.5703125" style="123" customWidth="1"/>
    <col min="8707" max="8707" width="12.42578125" style="123" bestFit="1" customWidth="1"/>
    <col min="8708" max="8708" width="8.42578125" style="123" bestFit="1" customWidth="1"/>
    <col min="8709" max="8709" width="14.42578125" style="123" customWidth="1"/>
    <col min="8710" max="8710" width="11.5703125" style="123" bestFit="1" customWidth="1"/>
    <col min="8711" max="8711" width="13.85546875" style="123" bestFit="1" customWidth="1"/>
    <col min="8712" max="8712" width="14.28515625" style="123" bestFit="1" customWidth="1"/>
    <col min="8713" max="8713" width="13.5703125" style="123" bestFit="1" customWidth="1"/>
    <col min="8714" max="8714" width="14.28515625" style="123" bestFit="1" customWidth="1"/>
    <col min="8715" max="8715" width="11.5703125" style="123" bestFit="1" customWidth="1"/>
    <col min="8716" max="8716" width="15.42578125" style="123" customWidth="1"/>
    <col min="8717" max="8961" width="9.140625" style="123"/>
    <col min="8962" max="8962" width="25.5703125" style="123" customWidth="1"/>
    <col min="8963" max="8963" width="12.42578125" style="123" bestFit="1" customWidth="1"/>
    <col min="8964" max="8964" width="8.42578125" style="123" bestFit="1" customWidth="1"/>
    <col min="8965" max="8965" width="14.42578125" style="123" customWidth="1"/>
    <col min="8966" max="8966" width="11.5703125" style="123" bestFit="1" customWidth="1"/>
    <col min="8967" max="8967" width="13.85546875" style="123" bestFit="1" customWidth="1"/>
    <col min="8968" max="8968" width="14.28515625" style="123" bestFit="1" customWidth="1"/>
    <col min="8969" max="8969" width="13.5703125" style="123" bestFit="1" customWidth="1"/>
    <col min="8970" max="8970" width="14.28515625" style="123" bestFit="1" customWidth="1"/>
    <col min="8971" max="8971" width="11.5703125" style="123" bestFit="1" customWidth="1"/>
    <col min="8972" max="8972" width="15.42578125" style="123" customWidth="1"/>
    <col min="8973" max="9217" width="9.140625" style="123"/>
    <col min="9218" max="9218" width="25.5703125" style="123" customWidth="1"/>
    <col min="9219" max="9219" width="12.42578125" style="123" bestFit="1" customWidth="1"/>
    <col min="9220" max="9220" width="8.42578125" style="123" bestFit="1" customWidth="1"/>
    <col min="9221" max="9221" width="14.42578125" style="123" customWidth="1"/>
    <col min="9222" max="9222" width="11.5703125" style="123" bestFit="1" customWidth="1"/>
    <col min="9223" max="9223" width="13.85546875" style="123" bestFit="1" customWidth="1"/>
    <col min="9224" max="9224" width="14.28515625" style="123" bestFit="1" customWidth="1"/>
    <col min="9225" max="9225" width="13.5703125" style="123" bestFit="1" customWidth="1"/>
    <col min="9226" max="9226" width="14.28515625" style="123" bestFit="1" customWidth="1"/>
    <col min="9227" max="9227" width="11.5703125" style="123" bestFit="1" customWidth="1"/>
    <col min="9228" max="9228" width="15.42578125" style="123" customWidth="1"/>
    <col min="9229" max="9473" width="9.140625" style="123"/>
    <col min="9474" max="9474" width="25.5703125" style="123" customWidth="1"/>
    <col min="9475" max="9475" width="12.42578125" style="123" bestFit="1" customWidth="1"/>
    <col min="9476" max="9476" width="8.42578125" style="123" bestFit="1" customWidth="1"/>
    <col min="9477" max="9477" width="14.42578125" style="123" customWidth="1"/>
    <col min="9478" max="9478" width="11.5703125" style="123" bestFit="1" customWidth="1"/>
    <col min="9479" max="9479" width="13.85546875" style="123" bestFit="1" customWidth="1"/>
    <col min="9480" max="9480" width="14.28515625" style="123" bestFit="1" customWidth="1"/>
    <col min="9481" max="9481" width="13.5703125" style="123" bestFit="1" customWidth="1"/>
    <col min="9482" max="9482" width="14.28515625" style="123" bestFit="1" customWidth="1"/>
    <col min="9483" max="9483" width="11.5703125" style="123" bestFit="1" customWidth="1"/>
    <col min="9484" max="9484" width="15.42578125" style="123" customWidth="1"/>
    <col min="9485" max="9729" width="9.140625" style="123"/>
    <col min="9730" max="9730" width="25.5703125" style="123" customWidth="1"/>
    <col min="9731" max="9731" width="12.42578125" style="123" bestFit="1" customWidth="1"/>
    <col min="9732" max="9732" width="8.42578125" style="123" bestFit="1" customWidth="1"/>
    <col min="9733" max="9733" width="14.42578125" style="123" customWidth="1"/>
    <col min="9734" max="9734" width="11.5703125" style="123" bestFit="1" customWidth="1"/>
    <col min="9735" max="9735" width="13.85546875" style="123" bestFit="1" customWidth="1"/>
    <col min="9736" max="9736" width="14.28515625" style="123" bestFit="1" customWidth="1"/>
    <col min="9737" max="9737" width="13.5703125" style="123" bestFit="1" customWidth="1"/>
    <col min="9738" max="9738" width="14.28515625" style="123" bestFit="1" customWidth="1"/>
    <col min="9739" max="9739" width="11.5703125" style="123" bestFit="1" customWidth="1"/>
    <col min="9740" max="9740" width="15.42578125" style="123" customWidth="1"/>
    <col min="9741" max="9985" width="9.140625" style="123"/>
    <col min="9986" max="9986" width="25.5703125" style="123" customWidth="1"/>
    <col min="9987" max="9987" width="12.42578125" style="123" bestFit="1" customWidth="1"/>
    <col min="9988" max="9988" width="8.42578125" style="123" bestFit="1" customWidth="1"/>
    <col min="9989" max="9989" width="14.42578125" style="123" customWidth="1"/>
    <col min="9990" max="9990" width="11.5703125" style="123" bestFit="1" customWidth="1"/>
    <col min="9991" max="9991" width="13.85546875" style="123" bestFit="1" customWidth="1"/>
    <col min="9992" max="9992" width="14.28515625" style="123" bestFit="1" customWidth="1"/>
    <col min="9993" max="9993" width="13.5703125" style="123" bestFit="1" customWidth="1"/>
    <col min="9994" max="9994" width="14.28515625" style="123" bestFit="1" customWidth="1"/>
    <col min="9995" max="9995" width="11.5703125" style="123" bestFit="1" customWidth="1"/>
    <col min="9996" max="9996" width="15.42578125" style="123" customWidth="1"/>
    <col min="9997" max="10241" width="9.140625" style="123"/>
    <col min="10242" max="10242" width="25.5703125" style="123" customWidth="1"/>
    <col min="10243" max="10243" width="12.42578125" style="123" bestFit="1" customWidth="1"/>
    <col min="10244" max="10244" width="8.42578125" style="123" bestFit="1" customWidth="1"/>
    <col min="10245" max="10245" width="14.42578125" style="123" customWidth="1"/>
    <col min="10246" max="10246" width="11.5703125" style="123" bestFit="1" customWidth="1"/>
    <col min="10247" max="10247" width="13.85546875" style="123" bestFit="1" customWidth="1"/>
    <col min="10248" max="10248" width="14.28515625" style="123" bestFit="1" customWidth="1"/>
    <col min="10249" max="10249" width="13.5703125" style="123" bestFit="1" customWidth="1"/>
    <col min="10250" max="10250" width="14.28515625" style="123" bestFit="1" customWidth="1"/>
    <col min="10251" max="10251" width="11.5703125" style="123" bestFit="1" customWidth="1"/>
    <col min="10252" max="10252" width="15.42578125" style="123" customWidth="1"/>
    <col min="10253" max="10497" width="9.140625" style="123"/>
    <col min="10498" max="10498" width="25.5703125" style="123" customWidth="1"/>
    <col min="10499" max="10499" width="12.42578125" style="123" bestFit="1" customWidth="1"/>
    <col min="10500" max="10500" width="8.42578125" style="123" bestFit="1" customWidth="1"/>
    <col min="10501" max="10501" width="14.42578125" style="123" customWidth="1"/>
    <col min="10502" max="10502" width="11.5703125" style="123" bestFit="1" customWidth="1"/>
    <col min="10503" max="10503" width="13.85546875" style="123" bestFit="1" customWidth="1"/>
    <col min="10504" max="10504" width="14.28515625" style="123" bestFit="1" customWidth="1"/>
    <col min="10505" max="10505" width="13.5703125" style="123" bestFit="1" customWidth="1"/>
    <col min="10506" max="10506" width="14.28515625" style="123" bestFit="1" customWidth="1"/>
    <col min="10507" max="10507" width="11.5703125" style="123" bestFit="1" customWidth="1"/>
    <col min="10508" max="10508" width="15.42578125" style="123" customWidth="1"/>
    <col min="10509" max="10753" width="9.140625" style="123"/>
    <col min="10754" max="10754" width="25.5703125" style="123" customWidth="1"/>
    <col min="10755" max="10755" width="12.42578125" style="123" bestFit="1" customWidth="1"/>
    <col min="10756" max="10756" width="8.42578125" style="123" bestFit="1" customWidth="1"/>
    <col min="10757" max="10757" width="14.42578125" style="123" customWidth="1"/>
    <col min="10758" max="10758" width="11.5703125" style="123" bestFit="1" customWidth="1"/>
    <col min="10759" max="10759" width="13.85546875" style="123" bestFit="1" customWidth="1"/>
    <col min="10760" max="10760" width="14.28515625" style="123" bestFit="1" customWidth="1"/>
    <col min="10761" max="10761" width="13.5703125" style="123" bestFit="1" customWidth="1"/>
    <col min="10762" max="10762" width="14.28515625" style="123" bestFit="1" customWidth="1"/>
    <col min="10763" max="10763" width="11.5703125" style="123" bestFit="1" customWidth="1"/>
    <col min="10764" max="10764" width="15.42578125" style="123" customWidth="1"/>
    <col min="10765" max="11009" width="9.140625" style="123"/>
    <col min="11010" max="11010" width="25.5703125" style="123" customWidth="1"/>
    <col min="11011" max="11011" width="12.42578125" style="123" bestFit="1" customWidth="1"/>
    <col min="11012" max="11012" width="8.42578125" style="123" bestFit="1" customWidth="1"/>
    <col min="11013" max="11013" width="14.42578125" style="123" customWidth="1"/>
    <col min="11014" max="11014" width="11.5703125" style="123" bestFit="1" customWidth="1"/>
    <col min="11015" max="11015" width="13.85546875" style="123" bestFit="1" customWidth="1"/>
    <col min="11016" max="11016" width="14.28515625" style="123" bestFit="1" customWidth="1"/>
    <col min="11017" max="11017" width="13.5703125" style="123" bestFit="1" customWidth="1"/>
    <col min="11018" max="11018" width="14.28515625" style="123" bestFit="1" customWidth="1"/>
    <col min="11019" max="11019" width="11.5703125" style="123" bestFit="1" customWidth="1"/>
    <col min="11020" max="11020" width="15.42578125" style="123" customWidth="1"/>
    <col min="11021" max="11265" width="9.140625" style="123"/>
    <col min="11266" max="11266" width="25.5703125" style="123" customWidth="1"/>
    <col min="11267" max="11267" width="12.42578125" style="123" bestFit="1" customWidth="1"/>
    <col min="11268" max="11268" width="8.42578125" style="123" bestFit="1" customWidth="1"/>
    <col min="11269" max="11269" width="14.42578125" style="123" customWidth="1"/>
    <col min="11270" max="11270" width="11.5703125" style="123" bestFit="1" customWidth="1"/>
    <col min="11271" max="11271" width="13.85546875" style="123" bestFit="1" customWidth="1"/>
    <col min="11272" max="11272" width="14.28515625" style="123" bestFit="1" customWidth="1"/>
    <col min="11273" max="11273" width="13.5703125" style="123" bestFit="1" customWidth="1"/>
    <col min="11274" max="11274" width="14.28515625" style="123" bestFit="1" customWidth="1"/>
    <col min="11275" max="11275" width="11.5703125" style="123" bestFit="1" customWidth="1"/>
    <col min="11276" max="11276" width="15.42578125" style="123" customWidth="1"/>
    <col min="11277" max="11521" width="9.140625" style="123"/>
    <col min="11522" max="11522" width="25.5703125" style="123" customWidth="1"/>
    <col min="11523" max="11523" width="12.42578125" style="123" bestFit="1" customWidth="1"/>
    <col min="11524" max="11524" width="8.42578125" style="123" bestFit="1" customWidth="1"/>
    <col min="11525" max="11525" width="14.42578125" style="123" customWidth="1"/>
    <col min="11526" max="11526" width="11.5703125" style="123" bestFit="1" customWidth="1"/>
    <col min="11527" max="11527" width="13.85546875" style="123" bestFit="1" customWidth="1"/>
    <col min="11528" max="11528" width="14.28515625" style="123" bestFit="1" customWidth="1"/>
    <col min="11529" max="11529" width="13.5703125" style="123" bestFit="1" customWidth="1"/>
    <col min="11530" max="11530" width="14.28515625" style="123" bestFit="1" customWidth="1"/>
    <col min="11531" max="11531" width="11.5703125" style="123" bestFit="1" customWidth="1"/>
    <col min="11532" max="11532" width="15.42578125" style="123" customWidth="1"/>
    <col min="11533" max="11777" width="9.140625" style="123"/>
    <col min="11778" max="11778" width="25.5703125" style="123" customWidth="1"/>
    <col min="11779" max="11779" width="12.42578125" style="123" bestFit="1" customWidth="1"/>
    <col min="11780" max="11780" width="8.42578125" style="123" bestFit="1" customWidth="1"/>
    <col min="11781" max="11781" width="14.42578125" style="123" customWidth="1"/>
    <col min="11782" max="11782" width="11.5703125" style="123" bestFit="1" customWidth="1"/>
    <col min="11783" max="11783" width="13.85546875" style="123" bestFit="1" customWidth="1"/>
    <col min="11784" max="11784" width="14.28515625" style="123" bestFit="1" customWidth="1"/>
    <col min="11785" max="11785" width="13.5703125" style="123" bestFit="1" customWidth="1"/>
    <col min="11786" max="11786" width="14.28515625" style="123" bestFit="1" customWidth="1"/>
    <col min="11787" max="11787" width="11.5703125" style="123" bestFit="1" customWidth="1"/>
    <col min="11788" max="11788" width="15.42578125" style="123" customWidth="1"/>
    <col min="11789" max="12033" width="9.140625" style="123"/>
    <col min="12034" max="12034" width="25.5703125" style="123" customWidth="1"/>
    <col min="12035" max="12035" width="12.42578125" style="123" bestFit="1" customWidth="1"/>
    <col min="12036" max="12036" width="8.42578125" style="123" bestFit="1" customWidth="1"/>
    <col min="12037" max="12037" width="14.42578125" style="123" customWidth="1"/>
    <col min="12038" max="12038" width="11.5703125" style="123" bestFit="1" customWidth="1"/>
    <col min="12039" max="12039" width="13.85546875" style="123" bestFit="1" customWidth="1"/>
    <col min="12040" max="12040" width="14.28515625" style="123" bestFit="1" customWidth="1"/>
    <col min="12041" max="12041" width="13.5703125" style="123" bestFit="1" customWidth="1"/>
    <col min="12042" max="12042" width="14.28515625" style="123" bestFit="1" customWidth="1"/>
    <col min="12043" max="12043" width="11.5703125" style="123" bestFit="1" customWidth="1"/>
    <col min="12044" max="12044" width="15.42578125" style="123" customWidth="1"/>
    <col min="12045" max="12289" width="9.140625" style="123"/>
    <col min="12290" max="12290" width="25.5703125" style="123" customWidth="1"/>
    <col min="12291" max="12291" width="12.42578125" style="123" bestFit="1" customWidth="1"/>
    <col min="12292" max="12292" width="8.42578125" style="123" bestFit="1" customWidth="1"/>
    <col min="12293" max="12293" width="14.42578125" style="123" customWidth="1"/>
    <col min="12294" max="12294" width="11.5703125" style="123" bestFit="1" customWidth="1"/>
    <col min="12295" max="12295" width="13.85546875" style="123" bestFit="1" customWidth="1"/>
    <col min="12296" max="12296" width="14.28515625" style="123" bestFit="1" customWidth="1"/>
    <col min="12297" max="12297" width="13.5703125" style="123" bestFit="1" customWidth="1"/>
    <col min="12298" max="12298" width="14.28515625" style="123" bestFit="1" customWidth="1"/>
    <col min="12299" max="12299" width="11.5703125" style="123" bestFit="1" customWidth="1"/>
    <col min="12300" max="12300" width="15.42578125" style="123" customWidth="1"/>
    <col min="12301" max="12545" width="9.140625" style="123"/>
    <col min="12546" max="12546" width="25.5703125" style="123" customWidth="1"/>
    <col min="12547" max="12547" width="12.42578125" style="123" bestFit="1" customWidth="1"/>
    <col min="12548" max="12548" width="8.42578125" style="123" bestFit="1" customWidth="1"/>
    <col min="12549" max="12549" width="14.42578125" style="123" customWidth="1"/>
    <col min="12550" max="12550" width="11.5703125" style="123" bestFit="1" customWidth="1"/>
    <col min="12551" max="12551" width="13.85546875" style="123" bestFit="1" customWidth="1"/>
    <col min="12552" max="12552" width="14.28515625" style="123" bestFit="1" customWidth="1"/>
    <col min="12553" max="12553" width="13.5703125" style="123" bestFit="1" customWidth="1"/>
    <col min="12554" max="12554" width="14.28515625" style="123" bestFit="1" customWidth="1"/>
    <col min="12555" max="12555" width="11.5703125" style="123" bestFit="1" customWidth="1"/>
    <col min="12556" max="12556" width="15.42578125" style="123" customWidth="1"/>
    <col min="12557" max="12801" width="9.140625" style="123"/>
    <col min="12802" max="12802" width="25.5703125" style="123" customWidth="1"/>
    <col min="12803" max="12803" width="12.42578125" style="123" bestFit="1" customWidth="1"/>
    <col min="12804" max="12804" width="8.42578125" style="123" bestFit="1" customWidth="1"/>
    <col min="12805" max="12805" width="14.42578125" style="123" customWidth="1"/>
    <col min="12806" max="12806" width="11.5703125" style="123" bestFit="1" customWidth="1"/>
    <col min="12807" max="12807" width="13.85546875" style="123" bestFit="1" customWidth="1"/>
    <col min="12808" max="12808" width="14.28515625" style="123" bestFit="1" customWidth="1"/>
    <col min="12809" max="12809" width="13.5703125" style="123" bestFit="1" customWidth="1"/>
    <col min="12810" max="12810" width="14.28515625" style="123" bestFit="1" customWidth="1"/>
    <col min="12811" max="12811" width="11.5703125" style="123" bestFit="1" customWidth="1"/>
    <col min="12812" max="12812" width="15.42578125" style="123" customWidth="1"/>
    <col min="12813" max="13057" width="9.140625" style="123"/>
    <col min="13058" max="13058" width="25.5703125" style="123" customWidth="1"/>
    <col min="13059" max="13059" width="12.42578125" style="123" bestFit="1" customWidth="1"/>
    <col min="13060" max="13060" width="8.42578125" style="123" bestFit="1" customWidth="1"/>
    <col min="13061" max="13061" width="14.42578125" style="123" customWidth="1"/>
    <col min="13062" max="13062" width="11.5703125" style="123" bestFit="1" customWidth="1"/>
    <col min="13063" max="13063" width="13.85546875" style="123" bestFit="1" customWidth="1"/>
    <col min="13064" max="13064" width="14.28515625" style="123" bestFit="1" customWidth="1"/>
    <col min="13065" max="13065" width="13.5703125" style="123" bestFit="1" customWidth="1"/>
    <col min="13066" max="13066" width="14.28515625" style="123" bestFit="1" customWidth="1"/>
    <col min="13067" max="13067" width="11.5703125" style="123" bestFit="1" customWidth="1"/>
    <col min="13068" max="13068" width="15.42578125" style="123" customWidth="1"/>
    <col min="13069" max="13313" width="9.140625" style="123"/>
    <col min="13314" max="13314" width="25.5703125" style="123" customWidth="1"/>
    <col min="13315" max="13315" width="12.42578125" style="123" bestFit="1" customWidth="1"/>
    <col min="13316" max="13316" width="8.42578125" style="123" bestFit="1" customWidth="1"/>
    <col min="13317" max="13317" width="14.42578125" style="123" customWidth="1"/>
    <col min="13318" max="13318" width="11.5703125" style="123" bestFit="1" customWidth="1"/>
    <col min="13319" max="13319" width="13.85546875" style="123" bestFit="1" customWidth="1"/>
    <col min="13320" max="13320" width="14.28515625" style="123" bestFit="1" customWidth="1"/>
    <col min="13321" max="13321" width="13.5703125" style="123" bestFit="1" customWidth="1"/>
    <col min="13322" max="13322" width="14.28515625" style="123" bestFit="1" customWidth="1"/>
    <col min="13323" max="13323" width="11.5703125" style="123" bestFit="1" customWidth="1"/>
    <col min="13324" max="13324" width="15.42578125" style="123" customWidth="1"/>
    <col min="13325" max="13569" width="9.140625" style="123"/>
    <col min="13570" max="13570" width="25.5703125" style="123" customWidth="1"/>
    <col min="13571" max="13571" width="12.42578125" style="123" bestFit="1" customWidth="1"/>
    <col min="13572" max="13572" width="8.42578125" style="123" bestFit="1" customWidth="1"/>
    <col min="13573" max="13573" width="14.42578125" style="123" customWidth="1"/>
    <col min="13574" max="13574" width="11.5703125" style="123" bestFit="1" customWidth="1"/>
    <col min="13575" max="13575" width="13.85546875" style="123" bestFit="1" customWidth="1"/>
    <col min="13576" max="13576" width="14.28515625" style="123" bestFit="1" customWidth="1"/>
    <col min="13577" max="13577" width="13.5703125" style="123" bestFit="1" customWidth="1"/>
    <col min="13578" max="13578" width="14.28515625" style="123" bestFit="1" customWidth="1"/>
    <col min="13579" max="13579" width="11.5703125" style="123" bestFit="1" customWidth="1"/>
    <col min="13580" max="13580" width="15.42578125" style="123" customWidth="1"/>
    <col min="13581" max="13825" width="9.140625" style="123"/>
    <col min="13826" max="13826" width="25.5703125" style="123" customWidth="1"/>
    <col min="13827" max="13827" width="12.42578125" style="123" bestFit="1" customWidth="1"/>
    <col min="13828" max="13828" width="8.42578125" style="123" bestFit="1" customWidth="1"/>
    <col min="13829" max="13829" width="14.42578125" style="123" customWidth="1"/>
    <col min="13830" max="13830" width="11.5703125" style="123" bestFit="1" customWidth="1"/>
    <col min="13831" max="13831" width="13.85546875" style="123" bestFit="1" customWidth="1"/>
    <col min="13832" max="13832" width="14.28515625" style="123" bestFit="1" customWidth="1"/>
    <col min="13833" max="13833" width="13.5703125" style="123" bestFit="1" customWidth="1"/>
    <col min="13834" max="13834" width="14.28515625" style="123" bestFit="1" customWidth="1"/>
    <col min="13835" max="13835" width="11.5703125" style="123" bestFit="1" customWidth="1"/>
    <col min="13836" max="13836" width="15.42578125" style="123" customWidth="1"/>
    <col min="13837" max="14081" width="9.140625" style="123"/>
    <col min="14082" max="14082" width="25.5703125" style="123" customWidth="1"/>
    <col min="14083" max="14083" width="12.42578125" style="123" bestFit="1" customWidth="1"/>
    <col min="14084" max="14084" width="8.42578125" style="123" bestFit="1" customWidth="1"/>
    <col min="14085" max="14085" width="14.42578125" style="123" customWidth="1"/>
    <col min="14086" max="14086" width="11.5703125" style="123" bestFit="1" customWidth="1"/>
    <col min="14087" max="14087" width="13.85546875" style="123" bestFit="1" customWidth="1"/>
    <col min="14088" max="14088" width="14.28515625" style="123" bestFit="1" customWidth="1"/>
    <col min="14089" max="14089" width="13.5703125" style="123" bestFit="1" customWidth="1"/>
    <col min="14090" max="14090" width="14.28515625" style="123" bestFit="1" customWidth="1"/>
    <col min="14091" max="14091" width="11.5703125" style="123" bestFit="1" customWidth="1"/>
    <col min="14092" max="14092" width="15.42578125" style="123" customWidth="1"/>
    <col min="14093" max="14337" width="9.140625" style="123"/>
    <col min="14338" max="14338" width="25.5703125" style="123" customWidth="1"/>
    <col min="14339" max="14339" width="12.42578125" style="123" bestFit="1" customWidth="1"/>
    <col min="14340" max="14340" width="8.42578125" style="123" bestFit="1" customWidth="1"/>
    <col min="14341" max="14341" width="14.42578125" style="123" customWidth="1"/>
    <col min="14342" max="14342" width="11.5703125" style="123" bestFit="1" customWidth="1"/>
    <col min="14343" max="14343" width="13.85546875" style="123" bestFit="1" customWidth="1"/>
    <col min="14344" max="14344" width="14.28515625" style="123" bestFit="1" customWidth="1"/>
    <col min="14345" max="14345" width="13.5703125" style="123" bestFit="1" customWidth="1"/>
    <col min="14346" max="14346" width="14.28515625" style="123" bestFit="1" customWidth="1"/>
    <col min="14347" max="14347" width="11.5703125" style="123" bestFit="1" customWidth="1"/>
    <col min="14348" max="14348" width="15.42578125" style="123" customWidth="1"/>
    <col min="14349" max="14593" width="9.140625" style="123"/>
    <col min="14594" max="14594" width="25.5703125" style="123" customWidth="1"/>
    <col min="14595" max="14595" width="12.42578125" style="123" bestFit="1" customWidth="1"/>
    <col min="14596" max="14596" width="8.42578125" style="123" bestFit="1" customWidth="1"/>
    <col min="14597" max="14597" width="14.42578125" style="123" customWidth="1"/>
    <col min="14598" max="14598" width="11.5703125" style="123" bestFit="1" customWidth="1"/>
    <col min="14599" max="14599" width="13.85546875" style="123" bestFit="1" customWidth="1"/>
    <col min="14600" max="14600" width="14.28515625" style="123" bestFit="1" customWidth="1"/>
    <col min="14601" max="14601" width="13.5703125" style="123" bestFit="1" customWidth="1"/>
    <col min="14602" max="14602" width="14.28515625" style="123" bestFit="1" customWidth="1"/>
    <col min="14603" max="14603" width="11.5703125" style="123" bestFit="1" customWidth="1"/>
    <col min="14604" max="14604" width="15.42578125" style="123" customWidth="1"/>
    <col min="14605" max="14849" width="9.140625" style="123"/>
    <col min="14850" max="14850" width="25.5703125" style="123" customWidth="1"/>
    <col min="14851" max="14851" width="12.42578125" style="123" bestFit="1" customWidth="1"/>
    <col min="14852" max="14852" width="8.42578125" style="123" bestFit="1" customWidth="1"/>
    <col min="14853" max="14853" width="14.42578125" style="123" customWidth="1"/>
    <col min="14854" max="14854" width="11.5703125" style="123" bestFit="1" customWidth="1"/>
    <col min="14855" max="14855" width="13.85546875" style="123" bestFit="1" customWidth="1"/>
    <col min="14856" max="14856" width="14.28515625" style="123" bestFit="1" customWidth="1"/>
    <col min="14857" max="14857" width="13.5703125" style="123" bestFit="1" customWidth="1"/>
    <col min="14858" max="14858" width="14.28515625" style="123" bestFit="1" customWidth="1"/>
    <col min="14859" max="14859" width="11.5703125" style="123" bestFit="1" customWidth="1"/>
    <col min="14860" max="14860" width="15.42578125" style="123" customWidth="1"/>
    <col min="14861" max="15105" width="9.140625" style="123"/>
    <col min="15106" max="15106" width="25.5703125" style="123" customWidth="1"/>
    <col min="15107" max="15107" width="12.42578125" style="123" bestFit="1" customWidth="1"/>
    <col min="15108" max="15108" width="8.42578125" style="123" bestFit="1" customWidth="1"/>
    <col min="15109" max="15109" width="14.42578125" style="123" customWidth="1"/>
    <col min="15110" max="15110" width="11.5703125" style="123" bestFit="1" customWidth="1"/>
    <col min="15111" max="15111" width="13.85546875" style="123" bestFit="1" customWidth="1"/>
    <col min="15112" max="15112" width="14.28515625" style="123" bestFit="1" customWidth="1"/>
    <col min="15113" max="15113" width="13.5703125" style="123" bestFit="1" customWidth="1"/>
    <col min="15114" max="15114" width="14.28515625" style="123" bestFit="1" customWidth="1"/>
    <col min="15115" max="15115" width="11.5703125" style="123" bestFit="1" customWidth="1"/>
    <col min="15116" max="15116" width="15.42578125" style="123" customWidth="1"/>
    <col min="15117" max="15361" width="9.140625" style="123"/>
    <col min="15362" max="15362" width="25.5703125" style="123" customWidth="1"/>
    <col min="15363" max="15363" width="12.42578125" style="123" bestFit="1" customWidth="1"/>
    <col min="15364" max="15364" width="8.42578125" style="123" bestFit="1" customWidth="1"/>
    <col min="15365" max="15365" width="14.42578125" style="123" customWidth="1"/>
    <col min="15366" max="15366" width="11.5703125" style="123" bestFit="1" customWidth="1"/>
    <col min="15367" max="15367" width="13.85546875" style="123" bestFit="1" customWidth="1"/>
    <col min="15368" max="15368" width="14.28515625" style="123" bestFit="1" customWidth="1"/>
    <col min="15369" max="15369" width="13.5703125" style="123" bestFit="1" customWidth="1"/>
    <col min="15370" max="15370" width="14.28515625" style="123" bestFit="1" customWidth="1"/>
    <col min="15371" max="15371" width="11.5703125" style="123" bestFit="1" customWidth="1"/>
    <col min="15372" max="15372" width="15.42578125" style="123" customWidth="1"/>
    <col min="15373" max="15617" width="9.140625" style="123"/>
    <col min="15618" max="15618" width="25.5703125" style="123" customWidth="1"/>
    <col min="15619" max="15619" width="12.42578125" style="123" bestFit="1" customWidth="1"/>
    <col min="15620" max="15620" width="8.42578125" style="123" bestFit="1" customWidth="1"/>
    <col min="15621" max="15621" width="14.42578125" style="123" customWidth="1"/>
    <col min="15622" max="15622" width="11.5703125" style="123" bestFit="1" customWidth="1"/>
    <col min="15623" max="15623" width="13.85546875" style="123" bestFit="1" customWidth="1"/>
    <col min="15624" max="15624" width="14.28515625" style="123" bestFit="1" customWidth="1"/>
    <col min="15625" max="15625" width="13.5703125" style="123" bestFit="1" customWidth="1"/>
    <col min="15626" max="15626" width="14.28515625" style="123" bestFit="1" customWidth="1"/>
    <col min="15627" max="15627" width="11.5703125" style="123" bestFit="1" customWidth="1"/>
    <col min="15628" max="15628" width="15.42578125" style="123" customWidth="1"/>
    <col min="15629" max="15873" width="9.140625" style="123"/>
    <col min="15874" max="15874" width="25.5703125" style="123" customWidth="1"/>
    <col min="15875" max="15875" width="12.42578125" style="123" bestFit="1" customWidth="1"/>
    <col min="15876" max="15876" width="8.42578125" style="123" bestFit="1" customWidth="1"/>
    <col min="15877" max="15877" width="14.42578125" style="123" customWidth="1"/>
    <col min="15878" max="15878" width="11.5703125" style="123" bestFit="1" customWidth="1"/>
    <col min="15879" max="15879" width="13.85546875" style="123" bestFit="1" customWidth="1"/>
    <col min="15880" max="15880" width="14.28515625" style="123" bestFit="1" customWidth="1"/>
    <col min="15881" max="15881" width="13.5703125" style="123" bestFit="1" customWidth="1"/>
    <col min="15882" max="15882" width="14.28515625" style="123" bestFit="1" customWidth="1"/>
    <col min="15883" max="15883" width="11.5703125" style="123" bestFit="1" customWidth="1"/>
    <col min="15884" max="15884" width="15.42578125" style="123" customWidth="1"/>
    <col min="15885" max="16129" width="9.140625" style="123"/>
    <col min="16130" max="16130" width="25.5703125" style="123" customWidth="1"/>
    <col min="16131" max="16131" width="12.42578125" style="123" bestFit="1" customWidth="1"/>
    <col min="16132" max="16132" width="8.42578125" style="123" bestFit="1" customWidth="1"/>
    <col min="16133" max="16133" width="14.42578125" style="123" customWidth="1"/>
    <col min="16134" max="16134" width="11.5703125" style="123" bestFit="1" customWidth="1"/>
    <col min="16135" max="16135" width="13.85546875" style="123" bestFit="1" customWidth="1"/>
    <col min="16136" max="16136" width="14.28515625" style="123" bestFit="1" customWidth="1"/>
    <col min="16137" max="16137" width="13.5703125" style="123" bestFit="1" customWidth="1"/>
    <col min="16138" max="16138" width="14.28515625" style="123" bestFit="1" customWidth="1"/>
    <col min="16139" max="16139" width="11.5703125" style="123" bestFit="1" customWidth="1"/>
    <col min="16140" max="16140" width="15.42578125" style="123" customWidth="1"/>
    <col min="16141" max="16384" width="9.140625" style="123"/>
  </cols>
  <sheetData>
    <row r="1" spans="1:14" x14ac:dyDescent="0.2">
      <c r="A1" s="19" t="s">
        <v>41</v>
      </c>
      <c r="B1" s="33"/>
      <c r="C1" s="33"/>
    </row>
    <row r="2" spans="1:14" x14ac:dyDescent="0.2">
      <c r="A2" s="19" t="s">
        <v>22</v>
      </c>
      <c r="B2" s="33"/>
      <c r="C2" s="33"/>
    </row>
    <row r="3" spans="1:14" ht="15.75" x14ac:dyDescent="0.25">
      <c r="A3" s="20" t="s">
        <v>266</v>
      </c>
    </row>
    <row r="4" spans="1:14" ht="15.75" thickBot="1" x14ac:dyDescent="0.25"/>
    <row r="5" spans="1:14" ht="36" customHeight="1" x14ac:dyDescent="0.25">
      <c r="A5" s="241"/>
      <c r="B5" s="242"/>
      <c r="C5" s="442" t="s">
        <v>97</v>
      </c>
      <c r="D5" s="443"/>
      <c r="E5" s="444"/>
      <c r="F5" s="442" t="s">
        <v>98</v>
      </c>
      <c r="G5" s="444"/>
      <c r="H5" s="442" t="s">
        <v>166</v>
      </c>
      <c r="I5" s="444"/>
      <c r="J5" s="443" t="s">
        <v>8</v>
      </c>
      <c r="K5" s="443"/>
      <c r="L5" s="243"/>
      <c r="M5" s="445" t="s">
        <v>167</v>
      </c>
      <c r="N5" s="446"/>
    </row>
    <row r="6" spans="1:14" s="124" customFormat="1" ht="32.25" thickBot="1" x14ac:dyDescent="0.3">
      <c r="A6" s="244" t="s">
        <v>168</v>
      </c>
      <c r="B6" s="245" t="s">
        <v>83</v>
      </c>
      <c r="C6" s="246" t="s">
        <v>169</v>
      </c>
      <c r="D6" s="247" t="s">
        <v>170</v>
      </c>
      <c r="E6" s="248" t="s">
        <v>171</v>
      </c>
      <c r="F6" s="246" t="s">
        <v>169</v>
      </c>
      <c r="G6" s="248" t="s">
        <v>172</v>
      </c>
      <c r="H6" s="246" t="s">
        <v>169</v>
      </c>
      <c r="I6" s="248" t="s">
        <v>172</v>
      </c>
      <c r="J6" s="247" t="s">
        <v>169</v>
      </c>
      <c r="K6" s="247" t="s">
        <v>172</v>
      </c>
      <c r="L6" s="249"/>
      <c r="M6" s="250" t="s">
        <v>169</v>
      </c>
      <c r="N6" s="251" t="s">
        <v>172</v>
      </c>
    </row>
    <row r="7" spans="1:14" s="124" customFormat="1" ht="15.75" x14ac:dyDescent="0.25">
      <c r="A7" s="125"/>
      <c r="B7" s="126"/>
      <c r="C7" s="127"/>
      <c r="D7" s="128"/>
      <c r="E7" s="129"/>
      <c r="F7" s="127"/>
      <c r="G7" s="129"/>
      <c r="H7" s="127"/>
      <c r="I7" s="129"/>
      <c r="J7" s="130"/>
      <c r="K7" s="130"/>
      <c r="L7" s="131"/>
      <c r="M7" s="240"/>
      <c r="N7" s="132"/>
    </row>
    <row r="8" spans="1:14" x14ac:dyDescent="0.2">
      <c r="A8" s="122" t="s">
        <v>135</v>
      </c>
      <c r="B8" s="133">
        <v>2012</v>
      </c>
      <c r="C8" s="134">
        <v>0</v>
      </c>
      <c r="D8" s="135">
        <v>0</v>
      </c>
      <c r="E8" s="136">
        <v>0</v>
      </c>
      <c r="F8" s="134">
        <v>0</v>
      </c>
      <c r="G8" s="136">
        <v>0</v>
      </c>
      <c r="H8" s="134">
        <v>0</v>
      </c>
      <c r="I8" s="136">
        <v>0</v>
      </c>
      <c r="J8" s="137">
        <f>C8+F8+H8</f>
        <v>0</v>
      </c>
      <c r="K8" s="137">
        <f>D8+G8+I8</f>
        <v>0</v>
      </c>
      <c r="L8" s="138" t="s">
        <v>173</v>
      </c>
      <c r="M8" s="139" t="s">
        <v>123</v>
      </c>
      <c r="N8" s="140" t="s">
        <v>123</v>
      </c>
    </row>
    <row r="9" spans="1:14" x14ac:dyDescent="0.2">
      <c r="A9" s="122" t="s">
        <v>138</v>
      </c>
      <c r="B9" s="133">
        <v>2012</v>
      </c>
      <c r="C9" s="134">
        <v>0</v>
      </c>
      <c r="D9" s="135">
        <v>0</v>
      </c>
      <c r="E9" s="136">
        <v>0</v>
      </c>
      <c r="F9" s="134">
        <v>0</v>
      </c>
      <c r="G9" s="136">
        <v>0</v>
      </c>
      <c r="H9" s="134">
        <v>0</v>
      </c>
      <c r="I9" s="136">
        <v>0</v>
      </c>
      <c r="J9" s="137">
        <f t="shared" ref="J9:J21" si="0">C9+F9+H9</f>
        <v>0</v>
      </c>
      <c r="K9" s="137">
        <f>D9+G9+I9</f>
        <v>0</v>
      </c>
      <c r="L9" s="138" t="s">
        <v>174</v>
      </c>
      <c r="M9" s="139" t="s">
        <v>123</v>
      </c>
      <c r="N9" s="140" t="s">
        <v>123</v>
      </c>
    </row>
    <row r="10" spans="1:14" x14ac:dyDescent="0.2">
      <c r="A10" s="122" t="s">
        <v>139</v>
      </c>
      <c r="B10" s="133">
        <v>2012</v>
      </c>
      <c r="C10" s="134">
        <v>0</v>
      </c>
      <c r="D10" s="135">
        <v>0</v>
      </c>
      <c r="E10" s="136">
        <v>0</v>
      </c>
      <c r="F10" s="134">
        <v>0</v>
      </c>
      <c r="G10" s="136">
        <v>0</v>
      </c>
      <c r="H10" s="134">
        <v>0</v>
      </c>
      <c r="I10" s="136">
        <v>0</v>
      </c>
      <c r="J10" s="137">
        <f t="shared" si="0"/>
        <v>0</v>
      </c>
      <c r="K10" s="137">
        <f>D10+G10+I10</f>
        <v>0</v>
      </c>
      <c r="L10" s="138" t="s">
        <v>175</v>
      </c>
      <c r="M10" s="139" t="s">
        <v>123</v>
      </c>
      <c r="N10" s="140" t="s">
        <v>123</v>
      </c>
    </row>
    <row r="11" spans="1:14" x14ac:dyDescent="0.2">
      <c r="A11" s="122" t="s">
        <v>140</v>
      </c>
      <c r="B11" s="133">
        <v>2012</v>
      </c>
      <c r="C11" s="134">
        <v>3</v>
      </c>
      <c r="D11" s="135">
        <v>3050</v>
      </c>
      <c r="E11" s="136">
        <v>973</v>
      </c>
      <c r="F11" s="134">
        <v>0</v>
      </c>
      <c r="G11" s="136">
        <v>0</v>
      </c>
      <c r="H11" s="134">
        <v>0</v>
      </c>
      <c r="I11" s="136">
        <v>0</v>
      </c>
      <c r="J11" s="137">
        <f t="shared" si="0"/>
        <v>3</v>
      </c>
      <c r="K11" s="137">
        <f t="shared" ref="K11:K21" si="1">D11+E11+G11+I11</f>
        <v>4023</v>
      </c>
      <c r="L11" s="138" t="s">
        <v>176</v>
      </c>
      <c r="M11" s="139" t="s">
        <v>123</v>
      </c>
      <c r="N11" s="140" t="s">
        <v>123</v>
      </c>
    </row>
    <row r="12" spans="1:14" x14ac:dyDescent="0.2">
      <c r="A12" s="122" t="s">
        <v>141</v>
      </c>
      <c r="B12" s="133">
        <v>2012</v>
      </c>
      <c r="C12" s="134">
        <v>7</v>
      </c>
      <c r="D12" s="135">
        <v>9847</v>
      </c>
      <c r="E12" s="136">
        <v>3946</v>
      </c>
      <c r="F12" s="134">
        <v>1</v>
      </c>
      <c r="G12" s="136">
        <v>500</v>
      </c>
      <c r="H12" s="134">
        <v>0</v>
      </c>
      <c r="I12" s="136">
        <v>0</v>
      </c>
      <c r="J12" s="137">
        <f t="shared" si="0"/>
        <v>8</v>
      </c>
      <c r="K12" s="137">
        <f t="shared" si="1"/>
        <v>14293</v>
      </c>
      <c r="L12" s="138" t="s">
        <v>177</v>
      </c>
      <c r="M12" s="139" t="s">
        <v>123</v>
      </c>
      <c r="N12" s="140" t="s">
        <v>123</v>
      </c>
    </row>
    <row r="13" spans="1:14" x14ac:dyDescent="0.2">
      <c r="A13" s="122" t="s">
        <v>142</v>
      </c>
      <c r="B13" s="133">
        <v>2012</v>
      </c>
      <c r="C13" s="134">
        <v>8</v>
      </c>
      <c r="D13" s="135">
        <v>10802</v>
      </c>
      <c r="E13" s="136">
        <v>4896</v>
      </c>
      <c r="F13" s="134">
        <v>0</v>
      </c>
      <c r="G13" s="136">
        <v>0</v>
      </c>
      <c r="H13" s="134">
        <v>0</v>
      </c>
      <c r="I13" s="136">
        <v>0</v>
      </c>
      <c r="J13" s="137">
        <f t="shared" si="0"/>
        <v>8</v>
      </c>
      <c r="K13" s="137">
        <f t="shared" si="1"/>
        <v>15698</v>
      </c>
      <c r="L13" s="138" t="s">
        <v>178</v>
      </c>
      <c r="M13" s="139" t="s">
        <v>123</v>
      </c>
      <c r="N13" s="140" t="s">
        <v>123</v>
      </c>
    </row>
    <row r="14" spans="1:14" x14ac:dyDescent="0.2">
      <c r="A14" s="122" t="s">
        <v>143</v>
      </c>
      <c r="B14" s="133">
        <v>2012</v>
      </c>
      <c r="C14" s="134">
        <v>9</v>
      </c>
      <c r="D14" s="135">
        <v>10684</v>
      </c>
      <c r="E14" s="136">
        <v>4351</v>
      </c>
      <c r="F14" s="134">
        <v>2</v>
      </c>
      <c r="G14" s="136">
        <f>793+800</f>
        <v>1593</v>
      </c>
      <c r="H14" s="134">
        <v>0</v>
      </c>
      <c r="I14" s="136">
        <v>0</v>
      </c>
      <c r="J14" s="137">
        <f t="shared" si="0"/>
        <v>11</v>
      </c>
      <c r="K14" s="137">
        <f t="shared" si="1"/>
        <v>16628</v>
      </c>
      <c r="L14" s="138" t="s">
        <v>179</v>
      </c>
      <c r="M14" s="139" t="s">
        <v>123</v>
      </c>
      <c r="N14" s="140" t="s">
        <v>123</v>
      </c>
    </row>
    <row r="15" spans="1:14" x14ac:dyDescent="0.2">
      <c r="A15" s="122" t="s">
        <v>144</v>
      </c>
      <c r="B15" s="133">
        <v>2012</v>
      </c>
      <c r="C15" s="134">
        <v>11</v>
      </c>
      <c r="D15" s="135">
        <v>10152</v>
      </c>
      <c r="E15" s="136">
        <v>4669</v>
      </c>
      <c r="F15" s="134">
        <v>2</v>
      </c>
      <c r="G15" s="136">
        <v>670</v>
      </c>
      <c r="H15" s="134">
        <v>0</v>
      </c>
      <c r="I15" s="136">
        <v>0</v>
      </c>
      <c r="J15" s="137">
        <f t="shared" si="0"/>
        <v>13</v>
      </c>
      <c r="K15" s="137">
        <f t="shared" si="1"/>
        <v>15491</v>
      </c>
      <c r="L15" s="138" t="s">
        <v>180</v>
      </c>
      <c r="M15" s="139" t="s">
        <v>123</v>
      </c>
      <c r="N15" s="140" t="s">
        <v>123</v>
      </c>
    </row>
    <row r="16" spans="1:14" x14ac:dyDescent="0.2">
      <c r="A16" s="122" t="s">
        <v>145</v>
      </c>
      <c r="B16" s="133">
        <v>2012</v>
      </c>
      <c r="C16" s="134">
        <v>7</v>
      </c>
      <c r="D16" s="135">
        <v>6972</v>
      </c>
      <c r="E16" s="136">
        <v>3374</v>
      </c>
      <c r="F16" s="134">
        <v>3</v>
      </c>
      <c r="G16" s="136">
        <f>650+536+800</f>
        <v>1986</v>
      </c>
      <c r="H16" s="134">
        <v>0</v>
      </c>
      <c r="I16" s="136">
        <v>0</v>
      </c>
      <c r="J16" s="137">
        <f t="shared" si="0"/>
        <v>10</v>
      </c>
      <c r="K16" s="137">
        <f t="shared" si="1"/>
        <v>12332</v>
      </c>
      <c r="L16" s="138" t="s">
        <v>181</v>
      </c>
      <c r="M16" s="139" t="s">
        <v>123</v>
      </c>
      <c r="N16" s="140" t="s">
        <v>123</v>
      </c>
    </row>
    <row r="17" spans="1:14" x14ac:dyDescent="0.2">
      <c r="A17" s="122" t="s">
        <v>146</v>
      </c>
      <c r="B17" s="133">
        <v>2012</v>
      </c>
      <c r="C17" s="134">
        <v>0</v>
      </c>
      <c r="D17" s="135">
        <v>0</v>
      </c>
      <c r="E17" s="136">
        <v>0</v>
      </c>
      <c r="F17" s="134">
        <v>0</v>
      </c>
      <c r="G17" s="136">
        <v>0</v>
      </c>
      <c r="H17" s="134">
        <v>0</v>
      </c>
      <c r="I17" s="136">
        <v>0</v>
      </c>
      <c r="J17" s="137">
        <f t="shared" si="0"/>
        <v>0</v>
      </c>
      <c r="K17" s="137">
        <f t="shared" si="1"/>
        <v>0</v>
      </c>
      <c r="L17" s="138" t="s">
        <v>182</v>
      </c>
      <c r="M17" s="139" t="s">
        <v>123</v>
      </c>
      <c r="N17" s="140" t="s">
        <v>123</v>
      </c>
    </row>
    <row r="18" spans="1:14" x14ac:dyDescent="0.2">
      <c r="A18" s="122" t="s">
        <v>147</v>
      </c>
      <c r="B18" s="133">
        <v>2012</v>
      </c>
      <c r="C18" s="134">
        <v>0</v>
      </c>
      <c r="D18" s="135">
        <v>0</v>
      </c>
      <c r="E18" s="136">
        <v>0</v>
      </c>
      <c r="F18" s="134">
        <v>0</v>
      </c>
      <c r="G18" s="136">
        <v>0</v>
      </c>
      <c r="H18" s="134">
        <v>0</v>
      </c>
      <c r="I18" s="136">
        <v>0</v>
      </c>
      <c r="J18" s="137">
        <f t="shared" si="0"/>
        <v>0</v>
      </c>
      <c r="K18" s="137">
        <f t="shared" si="1"/>
        <v>0</v>
      </c>
      <c r="L18" s="138" t="s">
        <v>183</v>
      </c>
      <c r="M18" s="139" t="s">
        <v>123</v>
      </c>
      <c r="N18" s="140" t="s">
        <v>123</v>
      </c>
    </row>
    <row r="19" spans="1:14" x14ac:dyDescent="0.2">
      <c r="A19" s="122" t="s">
        <v>148</v>
      </c>
      <c r="B19" s="133">
        <v>2012</v>
      </c>
      <c r="C19" s="134">
        <v>0</v>
      </c>
      <c r="D19" s="135">
        <v>0</v>
      </c>
      <c r="E19" s="136">
        <v>0</v>
      </c>
      <c r="F19" s="134">
        <v>0</v>
      </c>
      <c r="G19" s="136">
        <v>0</v>
      </c>
      <c r="H19" s="134">
        <v>0</v>
      </c>
      <c r="I19" s="136">
        <v>0</v>
      </c>
      <c r="J19" s="137">
        <f t="shared" si="0"/>
        <v>0</v>
      </c>
      <c r="K19" s="137">
        <f t="shared" si="1"/>
        <v>0</v>
      </c>
      <c r="L19" s="138" t="s">
        <v>184</v>
      </c>
      <c r="M19" s="141">
        <f>SUM(J8:J19)</f>
        <v>53</v>
      </c>
      <c r="N19" s="142">
        <f>SUM(K8:K19)</f>
        <v>78465</v>
      </c>
    </row>
    <row r="20" spans="1:14" ht="15.75" thickBot="1" x14ac:dyDescent="0.25">
      <c r="A20" s="122"/>
      <c r="C20" s="134"/>
      <c r="D20" s="135"/>
      <c r="E20" s="136"/>
      <c r="F20" s="134"/>
      <c r="G20" s="136"/>
      <c r="H20" s="134"/>
      <c r="I20" s="136"/>
      <c r="J20" s="137"/>
      <c r="K20" s="137"/>
      <c r="L20" s="138"/>
      <c r="M20" s="252"/>
      <c r="N20" s="143"/>
    </row>
    <row r="21" spans="1:14" ht="16.5" thickBot="1" x14ac:dyDescent="0.3">
      <c r="A21" s="254" t="s">
        <v>83</v>
      </c>
      <c r="B21" s="255">
        <v>2012</v>
      </c>
      <c r="C21" s="256">
        <f>SUM(C8:C19)</f>
        <v>45</v>
      </c>
      <c r="D21" s="257">
        <f t="shared" ref="D21:I21" si="2">SUM(D8:D19)</f>
        <v>51507</v>
      </c>
      <c r="E21" s="258">
        <f t="shared" si="2"/>
        <v>22209</v>
      </c>
      <c r="F21" s="256">
        <f t="shared" si="2"/>
        <v>8</v>
      </c>
      <c r="G21" s="258">
        <f t="shared" si="2"/>
        <v>4749</v>
      </c>
      <c r="H21" s="256">
        <f t="shared" si="2"/>
        <v>0</v>
      </c>
      <c r="I21" s="258">
        <f t="shared" si="2"/>
        <v>0</v>
      </c>
      <c r="J21" s="259">
        <f t="shared" si="0"/>
        <v>53</v>
      </c>
      <c r="K21" s="259">
        <f t="shared" si="1"/>
        <v>78465</v>
      </c>
      <c r="L21" s="260"/>
      <c r="M21" s="261">
        <f>SUM(J8:J20)</f>
        <v>53</v>
      </c>
      <c r="N21" s="262">
        <f>SUM(K8:K20)</f>
        <v>78465</v>
      </c>
    </row>
    <row r="22" spans="1:14" s="124" customFormat="1" ht="15.75" x14ac:dyDescent="0.25">
      <c r="A22" s="125"/>
      <c r="B22" s="126"/>
      <c r="C22" s="127"/>
      <c r="D22" s="128"/>
      <c r="E22" s="129"/>
      <c r="F22" s="127"/>
      <c r="G22" s="129"/>
      <c r="H22" s="127"/>
      <c r="I22" s="129"/>
      <c r="J22" s="130"/>
      <c r="K22" s="130"/>
      <c r="L22" s="131"/>
      <c r="M22" s="253"/>
      <c r="N22" s="144"/>
    </row>
    <row r="23" spans="1:14" x14ac:dyDescent="0.2">
      <c r="A23" s="122" t="s">
        <v>135</v>
      </c>
      <c r="B23" s="133">
        <v>2013</v>
      </c>
      <c r="C23" s="134">
        <v>0</v>
      </c>
      <c r="D23" s="135">
        <v>0</v>
      </c>
      <c r="E23" s="136">
        <v>0</v>
      </c>
      <c r="F23" s="134">
        <v>0</v>
      </c>
      <c r="G23" s="136">
        <v>0</v>
      </c>
      <c r="H23" s="134">
        <v>0</v>
      </c>
      <c r="I23" s="136">
        <v>0</v>
      </c>
      <c r="J23" s="137">
        <f>C23+F23+H23</f>
        <v>0</v>
      </c>
      <c r="K23" s="137">
        <f>D23+E23+G23+I23</f>
        <v>0</v>
      </c>
      <c r="L23" s="138" t="s">
        <v>173</v>
      </c>
      <c r="M23" s="145">
        <f>SUM(J23+SUM(J9:J19))</f>
        <v>53</v>
      </c>
      <c r="N23" s="146">
        <f>SUM(K23+SUM(K9:K19))</f>
        <v>78465</v>
      </c>
    </row>
    <row r="24" spans="1:14" x14ac:dyDescent="0.2">
      <c r="A24" s="122" t="s">
        <v>138</v>
      </c>
      <c r="B24" s="133">
        <v>2013</v>
      </c>
      <c r="C24" s="134">
        <v>0</v>
      </c>
      <c r="D24" s="135">
        <v>0</v>
      </c>
      <c r="E24" s="136">
        <v>0</v>
      </c>
      <c r="F24" s="134">
        <v>0</v>
      </c>
      <c r="G24" s="136">
        <v>0</v>
      </c>
      <c r="H24" s="134">
        <v>0</v>
      </c>
      <c r="I24" s="136">
        <v>0</v>
      </c>
      <c r="J24" s="137">
        <f t="shared" ref="J24:J36" si="3">C24+F24+H24</f>
        <v>0</v>
      </c>
      <c r="K24" s="137">
        <f t="shared" ref="K24:K36" si="4">D24+E24+G24+I24</f>
        <v>0</v>
      </c>
      <c r="L24" s="138" t="s">
        <v>174</v>
      </c>
      <c r="M24" s="145">
        <f>SUM(J23:J24)+SUM(J10:J19)</f>
        <v>53</v>
      </c>
      <c r="N24" s="146">
        <f>SUM(K23:K24)+SUM(K10:K19)</f>
        <v>78465</v>
      </c>
    </row>
    <row r="25" spans="1:14" x14ac:dyDescent="0.2">
      <c r="A25" s="122" t="s">
        <v>139</v>
      </c>
      <c r="B25" s="133">
        <v>2013</v>
      </c>
      <c r="C25" s="134">
        <v>0</v>
      </c>
      <c r="D25" s="135">
        <v>0</v>
      </c>
      <c r="E25" s="136">
        <v>0</v>
      </c>
      <c r="F25" s="134">
        <v>0</v>
      </c>
      <c r="G25" s="136">
        <v>0</v>
      </c>
      <c r="H25" s="134">
        <v>0</v>
      </c>
      <c r="I25" s="136">
        <v>0</v>
      </c>
      <c r="J25" s="137">
        <f t="shared" si="3"/>
        <v>0</v>
      </c>
      <c r="K25" s="137">
        <f t="shared" si="4"/>
        <v>0</v>
      </c>
      <c r="L25" s="138" t="s">
        <v>175</v>
      </c>
      <c r="M25" s="145">
        <f>SUM(J23:J25)+SUM(J11:J19)</f>
        <v>53</v>
      </c>
      <c r="N25" s="146">
        <f>SUM(K23:K25)+SUM(K11:K19)</f>
        <v>78465</v>
      </c>
    </row>
    <row r="26" spans="1:14" x14ac:dyDescent="0.2">
      <c r="A26" s="122" t="s">
        <v>140</v>
      </c>
      <c r="B26" s="133">
        <v>2013</v>
      </c>
      <c r="C26" s="134">
        <v>1</v>
      </c>
      <c r="D26" s="135">
        <v>49</v>
      </c>
      <c r="E26" s="136">
        <v>25</v>
      </c>
      <c r="F26" s="134">
        <v>1</v>
      </c>
      <c r="G26" s="136">
        <v>49</v>
      </c>
      <c r="H26" s="134">
        <v>0</v>
      </c>
      <c r="I26" s="136">
        <v>0</v>
      </c>
      <c r="J26" s="137">
        <f t="shared" si="3"/>
        <v>2</v>
      </c>
      <c r="K26" s="137">
        <f t="shared" si="4"/>
        <v>123</v>
      </c>
      <c r="L26" s="138" t="s">
        <v>176</v>
      </c>
      <c r="M26" s="145">
        <f>SUM(J23:J26)+SUM(J12:J19)</f>
        <v>52</v>
      </c>
      <c r="N26" s="146">
        <f>SUM(K23:K26)+SUM(K12:K19)</f>
        <v>74565</v>
      </c>
    </row>
    <row r="27" spans="1:14" x14ac:dyDescent="0.2">
      <c r="A27" s="122" t="s">
        <v>141</v>
      </c>
      <c r="B27" s="133">
        <v>2013</v>
      </c>
      <c r="C27" s="134">
        <v>15</v>
      </c>
      <c r="D27" s="135">
        <v>19850</v>
      </c>
      <c r="E27" s="136">
        <v>7925</v>
      </c>
      <c r="F27" s="134">
        <v>1</v>
      </c>
      <c r="G27" s="136">
        <v>500</v>
      </c>
      <c r="H27" s="134">
        <v>0</v>
      </c>
      <c r="I27" s="136">
        <v>0</v>
      </c>
      <c r="J27" s="137">
        <f t="shared" si="3"/>
        <v>16</v>
      </c>
      <c r="K27" s="137">
        <f t="shared" si="4"/>
        <v>28275</v>
      </c>
      <c r="L27" s="138" t="s">
        <v>177</v>
      </c>
      <c r="M27" s="145">
        <f>SUM(J$23:J27)+SUM(J13:J$19)</f>
        <v>60</v>
      </c>
      <c r="N27" s="146">
        <f>SUM(K23:K27)+SUM(K13:K19)</f>
        <v>88547</v>
      </c>
    </row>
    <row r="28" spans="1:14" x14ac:dyDescent="0.2">
      <c r="A28" s="122" t="s">
        <v>142</v>
      </c>
      <c r="B28" s="133">
        <v>2013</v>
      </c>
      <c r="C28" s="134">
        <v>5</v>
      </c>
      <c r="D28" s="135">
        <v>6546</v>
      </c>
      <c r="E28" s="136">
        <v>2625</v>
      </c>
      <c r="F28" s="134">
        <v>1</v>
      </c>
      <c r="G28" s="136">
        <v>800</v>
      </c>
      <c r="H28" s="134">
        <v>0</v>
      </c>
      <c r="I28" s="136">
        <v>0</v>
      </c>
      <c r="J28" s="137">
        <f t="shared" si="3"/>
        <v>6</v>
      </c>
      <c r="K28" s="137">
        <f t="shared" si="4"/>
        <v>9971</v>
      </c>
      <c r="L28" s="138" t="s">
        <v>178</v>
      </c>
      <c r="M28" s="145">
        <f>SUM(J$23:J28)+SUM(J14:J$19)</f>
        <v>58</v>
      </c>
      <c r="N28" s="146">
        <f>SUM(K$23:K28)+SUM(K14:K$19)</f>
        <v>82820</v>
      </c>
    </row>
    <row r="29" spans="1:14" x14ac:dyDescent="0.2">
      <c r="A29" s="122" t="s">
        <v>143</v>
      </c>
      <c r="B29" s="133">
        <v>2013</v>
      </c>
      <c r="C29" s="134">
        <v>13</v>
      </c>
      <c r="D29" s="135">
        <v>15416</v>
      </c>
      <c r="E29" s="136">
        <v>5615</v>
      </c>
      <c r="F29" s="134">
        <v>1</v>
      </c>
      <c r="G29" s="136">
        <v>200</v>
      </c>
      <c r="H29" s="134">
        <v>0</v>
      </c>
      <c r="I29" s="136">
        <v>0</v>
      </c>
      <c r="J29" s="137">
        <f t="shared" si="3"/>
        <v>14</v>
      </c>
      <c r="K29" s="137">
        <f t="shared" si="4"/>
        <v>21231</v>
      </c>
      <c r="L29" s="138" t="s">
        <v>179</v>
      </c>
      <c r="M29" s="145">
        <f>SUM(J$23:J29)+SUM(J15:J$19)</f>
        <v>61</v>
      </c>
      <c r="N29" s="146">
        <f>SUM(K$23:K29)+SUM(K15:K$19)</f>
        <v>87423</v>
      </c>
    </row>
    <row r="30" spans="1:14" x14ac:dyDescent="0.2">
      <c r="A30" s="122" t="s">
        <v>144</v>
      </c>
      <c r="B30" s="133">
        <v>2013</v>
      </c>
      <c r="C30" s="134">
        <v>14</v>
      </c>
      <c r="D30" s="135">
        <v>20490</v>
      </c>
      <c r="E30" s="136">
        <v>8812</v>
      </c>
      <c r="F30" s="134">
        <v>0</v>
      </c>
      <c r="G30" s="136">
        <v>0</v>
      </c>
      <c r="H30" s="134">
        <v>0</v>
      </c>
      <c r="I30" s="136">
        <v>0</v>
      </c>
      <c r="J30" s="137">
        <f t="shared" si="3"/>
        <v>14</v>
      </c>
      <c r="K30" s="137">
        <f t="shared" si="4"/>
        <v>29302</v>
      </c>
      <c r="L30" s="138" t="s">
        <v>180</v>
      </c>
      <c r="M30" s="145">
        <f>SUM(J$23:J30)+SUM(J16:J$19)</f>
        <v>62</v>
      </c>
      <c r="N30" s="146">
        <f>SUM(K$23:K30)+SUM(K16:K$19)</f>
        <v>101234</v>
      </c>
    </row>
    <row r="31" spans="1:14" x14ac:dyDescent="0.2">
      <c r="A31" s="122" t="s">
        <v>145</v>
      </c>
      <c r="B31" s="133">
        <v>2013</v>
      </c>
      <c r="C31" s="134">
        <v>6</v>
      </c>
      <c r="D31" s="135">
        <v>7038</v>
      </c>
      <c r="E31" s="136">
        <v>3031</v>
      </c>
      <c r="F31" s="134">
        <v>1</v>
      </c>
      <c r="G31" s="136">
        <v>208</v>
      </c>
      <c r="H31" s="134">
        <v>0</v>
      </c>
      <c r="I31" s="136">
        <v>0</v>
      </c>
      <c r="J31" s="137">
        <f t="shared" si="3"/>
        <v>7</v>
      </c>
      <c r="K31" s="137">
        <f t="shared" si="4"/>
        <v>10277</v>
      </c>
      <c r="L31" s="138" t="s">
        <v>181</v>
      </c>
      <c r="M31" s="145">
        <f>SUM(J$23:J31)+SUM(J17:J$19)</f>
        <v>59</v>
      </c>
      <c r="N31" s="146">
        <f>SUM(K$23:K31)+SUM(K17:K$19)</f>
        <v>99179</v>
      </c>
    </row>
    <row r="32" spans="1:14" x14ac:dyDescent="0.2">
      <c r="A32" s="122" t="s">
        <v>146</v>
      </c>
      <c r="B32" s="133">
        <v>2013</v>
      </c>
      <c r="C32" s="134">
        <v>3</v>
      </c>
      <c r="D32" s="135">
        <v>2700</v>
      </c>
      <c r="E32" s="136">
        <v>960</v>
      </c>
      <c r="F32" s="134">
        <v>0</v>
      </c>
      <c r="G32" s="136">
        <v>0</v>
      </c>
      <c r="H32" s="134">
        <v>0</v>
      </c>
      <c r="I32" s="136">
        <v>0</v>
      </c>
      <c r="J32" s="137">
        <f t="shared" si="3"/>
        <v>3</v>
      </c>
      <c r="K32" s="137">
        <f t="shared" si="4"/>
        <v>3660</v>
      </c>
      <c r="L32" s="138" t="s">
        <v>182</v>
      </c>
      <c r="M32" s="145">
        <f>SUM(J$23:J32)+SUM(J18:J$19)</f>
        <v>62</v>
      </c>
      <c r="N32" s="146">
        <f>SUM(K$23:K32)+SUM(K18:K$19)</f>
        <v>102839</v>
      </c>
    </row>
    <row r="33" spans="1:14" x14ac:dyDescent="0.2">
      <c r="A33" s="122" t="s">
        <v>147</v>
      </c>
      <c r="B33" s="133">
        <v>2013</v>
      </c>
      <c r="C33" s="134">
        <v>0</v>
      </c>
      <c r="D33" s="135">
        <v>0</v>
      </c>
      <c r="E33" s="136">
        <v>0</v>
      </c>
      <c r="F33" s="134">
        <v>0</v>
      </c>
      <c r="G33" s="136">
        <v>0</v>
      </c>
      <c r="H33" s="134">
        <v>0</v>
      </c>
      <c r="I33" s="136">
        <v>0</v>
      </c>
      <c r="J33" s="137">
        <f t="shared" si="3"/>
        <v>0</v>
      </c>
      <c r="K33" s="137">
        <f t="shared" si="4"/>
        <v>0</v>
      </c>
      <c r="L33" s="138" t="s">
        <v>183</v>
      </c>
      <c r="M33" s="145">
        <f>SUM(J$23:J33)+SUM(J19:J$19)</f>
        <v>62</v>
      </c>
      <c r="N33" s="146">
        <f>SUM(K$23:K33)+SUM(K19:K$19)</f>
        <v>102839</v>
      </c>
    </row>
    <row r="34" spans="1:14" x14ac:dyDescent="0.2">
      <c r="A34" s="122" t="s">
        <v>148</v>
      </c>
      <c r="B34" s="133">
        <v>2013</v>
      </c>
      <c r="C34" s="134">
        <v>0</v>
      </c>
      <c r="D34" s="135">
        <v>0</v>
      </c>
      <c r="E34" s="136">
        <v>0</v>
      </c>
      <c r="F34" s="134">
        <v>0</v>
      </c>
      <c r="G34" s="136">
        <v>0</v>
      </c>
      <c r="H34" s="134">
        <v>0</v>
      </c>
      <c r="I34" s="136">
        <v>0</v>
      </c>
      <c r="J34" s="137">
        <f t="shared" si="3"/>
        <v>0</v>
      </c>
      <c r="K34" s="137">
        <f t="shared" si="4"/>
        <v>0</v>
      </c>
      <c r="L34" s="138" t="s">
        <v>184</v>
      </c>
      <c r="M34" s="145">
        <f>SUM(J$23:J34)</f>
        <v>62</v>
      </c>
      <c r="N34" s="146">
        <f>SUM(K$23:K34)</f>
        <v>102839</v>
      </c>
    </row>
    <row r="35" spans="1:14" ht="15.75" thickBot="1" x14ac:dyDescent="0.25">
      <c r="A35" s="122"/>
      <c r="C35" s="134"/>
      <c r="D35" s="135"/>
      <c r="E35" s="136"/>
      <c r="F35" s="134"/>
      <c r="G35" s="136"/>
      <c r="H35" s="134"/>
      <c r="I35" s="136"/>
      <c r="J35" s="137"/>
      <c r="K35" s="137"/>
      <c r="L35" s="138"/>
      <c r="M35" s="145"/>
      <c r="N35" s="146"/>
    </row>
    <row r="36" spans="1:14" ht="16.5" thickBot="1" x14ac:dyDescent="0.3">
      <c r="A36" s="254" t="s">
        <v>83</v>
      </c>
      <c r="B36" s="255">
        <v>2013</v>
      </c>
      <c r="C36" s="256">
        <f>SUM(C23:C34)</f>
        <v>57</v>
      </c>
      <c r="D36" s="257">
        <f t="shared" ref="D36:I36" si="5">SUM(D23:D34)</f>
        <v>72089</v>
      </c>
      <c r="E36" s="258">
        <f t="shared" si="5"/>
        <v>28993</v>
      </c>
      <c r="F36" s="256">
        <f t="shared" si="5"/>
        <v>5</v>
      </c>
      <c r="G36" s="258">
        <f t="shared" si="5"/>
        <v>1757</v>
      </c>
      <c r="H36" s="256">
        <f t="shared" si="5"/>
        <v>0</v>
      </c>
      <c r="I36" s="258">
        <f t="shared" si="5"/>
        <v>0</v>
      </c>
      <c r="J36" s="259">
        <f t="shared" si="3"/>
        <v>62</v>
      </c>
      <c r="K36" s="259">
        <f t="shared" si="4"/>
        <v>102839</v>
      </c>
      <c r="L36" s="260"/>
      <c r="M36" s="263">
        <f>SUM(J$23:J34)</f>
        <v>62</v>
      </c>
      <c r="N36" s="264">
        <f>SUM(K$23:K34)</f>
        <v>102839</v>
      </c>
    </row>
    <row r="37" spans="1:14" s="124" customFormat="1" ht="15.75" x14ac:dyDescent="0.25">
      <c r="A37" s="125"/>
      <c r="B37" s="126"/>
      <c r="C37" s="127"/>
      <c r="D37" s="128"/>
      <c r="E37" s="129"/>
      <c r="F37" s="127"/>
      <c r="G37" s="129"/>
      <c r="H37" s="127"/>
      <c r="I37" s="129"/>
      <c r="J37" s="130"/>
      <c r="K37" s="130"/>
      <c r="L37" s="131"/>
      <c r="M37" s="253"/>
      <c r="N37" s="144"/>
    </row>
    <row r="38" spans="1:14" x14ac:dyDescent="0.2">
      <c r="A38" s="122" t="s">
        <v>135</v>
      </c>
      <c r="B38" s="133">
        <v>2014</v>
      </c>
      <c r="C38" s="134">
        <v>0</v>
      </c>
      <c r="D38" s="135">
        <v>0</v>
      </c>
      <c r="E38" s="136">
        <v>0</v>
      </c>
      <c r="F38" s="134">
        <v>0</v>
      </c>
      <c r="G38" s="136">
        <v>0</v>
      </c>
      <c r="H38" s="134">
        <v>0</v>
      </c>
      <c r="I38" s="136">
        <v>0</v>
      </c>
      <c r="J38" s="137">
        <f>C38+F38+H38</f>
        <v>0</v>
      </c>
      <c r="K38" s="137">
        <f>D38+E38+G38+I38</f>
        <v>0</v>
      </c>
      <c r="L38" s="138" t="s">
        <v>173</v>
      </c>
      <c r="M38" s="145">
        <f>SUM(J38+SUM(J24:J34))</f>
        <v>62</v>
      </c>
      <c r="N38" s="146">
        <f>SUM(K38+SUM(K24:K34))</f>
        <v>102839</v>
      </c>
    </row>
    <row r="39" spans="1:14" x14ac:dyDescent="0.2">
      <c r="A39" s="122" t="s">
        <v>138</v>
      </c>
      <c r="B39" s="133">
        <v>2014</v>
      </c>
      <c r="C39" s="134">
        <v>0</v>
      </c>
      <c r="D39" s="135">
        <v>0</v>
      </c>
      <c r="E39" s="136">
        <v>0</v>
      </c>
      <c r="F39" s="134">
        <v>0</v>
      </c>
      <c r="G39" s="136">
        <v>0</v>
      </c>
      <c r="H39" s="134">
        <v>0</v>
      </c>
      <c r="I39" s="136">
        <v>0</v>
      </c>
      <c r="J39" s="137">
        <f t="shared" ref="J39:K56" si="6">C39+F39+H39</f>
        <v>0</v>
      </c>
      <c r="K39" s="137">
        <f t="shared" ref="K39:K51" si="7">D39+E39+G39+I39</f>
        <v>0</v>
      </c>
      <c r="L39" s="138" t="s">
        <v>174</v>
      </c>
      <c r="M39" s="145">
        <f>SUM(J38:J39)+SUM(J25:J34)</f>
        <v>62</v>
      </c>
      <c r="N39" s="146">
        <f>SUM(K38:K39)+SUM(K25:K34)</f>
        <v>102839</v>
      </c>
    </row>
    <row r="40" spans="1:14" x14ac:dyDescent="0.2">
      <c r="A40" s="122" t="s">
        <v>139</v>
      </c>
      <c r="B40" s="133">
        <v>2014</v>
      </c>
      <c r="C40" s="134">
        <v>1</v>
      </c>
      <c r="D40" s="135">
        <v>750</v>
      </c>
      <c r="E40" s="136">
        <v>300</v>
      </c>
      <c r="F40" s="134">
        <v>0</v>
      </c>
      <c r="G40" s="136">
        <v>0</v>
      </c>
      <c r="H40" s="134">
        <v>0</v>
      </c>
      <c r="I40" s="136">
        <v>0</v>
      </c>
      <c r="J40" s="137">
        <f t="shared" si="6"/>
        <v>1</v>
      </c>
      <c r="K40" s="137">
        <f t="shared" si="7"/>
        <v>1050</v>
      </c>
      <c r="L40" s="138" t="s">
        <v>175</v>
      </c>
      <c r="M40" s="145">
        <f>SUM(J38:J40)+SUM(J26:J34)</f>
        <v>63</v>
      </c>
      <c r="N40" s="146">
        <f>SUM(K38:K40)+SUM(K26:K34)</f>
        <v>103889</v>
      </c>
    </row>
    <row r="41" spans="1:14" x14ac:dyDescent="0.2">
      <c r="A41" s="122" t="s">
        <v>140</v>
      </c>
      <c r="B41" s="133">
        <v>2014</v>
      </c>
      <c r="C41" s="134">
        <v>0</v>
      </c>
      <c r="D41" s="135">
        <v>0</v>
      </c>
      <c r="E41" s="136">
        <v>0</v>
      </c>
      <c r="F41" s="134">
        <v>1</v>
      </c>
      <c r="G41" s="136">
        <v>418</v>
      </c>
      <c r="H41" s="134">
        <v>0</v>
      </c>
      <c r="I41" s="136">
        <v>0</v>
      </c>
      <c r="J41" s="137">
        <f t="shared" si="6"/>
        <v>1</v>
      </c>
      <c r="K41" s="137">
        <f t="shared" si="7"/>
        <v>418</v>
      </c>
      <c r="L41" s="138" t="s">
        <v>176</v>
      </c>
      <c r="M41" s="145">
        <f>SUM(J38:J41)+SUM(J27:J34)</f>
        <v>62</v>
      </c>
      <c r="N41" s="146">
        <f>SUM(K38:K41)+SUM(K27:K34)</f>
        <v>104184</v>
      </c>
    </row>
    <row r="42" spans="1:14" x14ac:dyDescent="0.2">
      <c r="A42" s="122" t="s">
        <v>141</v>
      </c>
      <c r="B42" s="133">
        <v>2014</v>
      </c>
      <c r="C42" s="134">
        <v>13</v>
      </c>
      <c r="D42" s="135">
        <f>550+1200+3080+1924+2550+450+2070+135+1254+2550+118+3080+500</f>
        <v>19461</v>
      </c>
      <c r="E42" s="136">
        <f>225+500+1225+780+1000+200+999+75+520+1000+50+1225+272</f>
        <v>8071</v>
      </c>
      <c r="F42" s="134">
        <v>0</v>
      </c>
      <c r="G42" s="136">
        <v>0</v>
      </c>
      <c r="H42" s="134">
        <v>0</v>
      </c>
      <c r="I42" s="136">
        <v>0</v>
      </c>
      <c r="J42" s="137">
        <f t="shared" si="6"/>
        <v>13</v>
      </c>
      <c r="K42" s="137">
        <f t="shared" si="7"/>
        <v>27532</v>
      </c>
      <c r="L42" s="138" t="s">
        <v>177</v>
      </c>
      <c r="M42" s="145">
        <f>SUM(J$38:J42)+SUM(J28:J34)</f>
        <v>59</v>
      </c>
      <c r="N42" s="146">
        <f>SUM(K$38:K42)+SUM(K28:K34)</f>
        <v>103441</v>
      </c>
    </row>
    <row r="43" spans="1:14" x14ac:dyDescent="0.2">
      <c r="A43" s="122" t="s">
        <v>142</v>
      </c>
      <c r="B43" s="133">
        <v>2014</v>
      </c>
      <c r="C43" s="134">
        <v>8</v>
      </c>
      <c r="D43" s="135">
        <f>264+3080+264+703+920+804+912</f>
        <v>6947</v>
      </c>
      <c r="E43" s="136">
        <f>125+1225+125+300+360+330+400</f>
        <v>2865</v>
      </c>
      <c r="F43" s="134">
        <v>1</v>
      </c>
      <c r="G43" s="136">
        <v>1083</v>
      </c>
      <c r="H43" s="134">
        <v>0</v>
      </c>
      <c r="I43" s="136">
        <v>0</v>
      </c>
      <c r="J43" s="137">
        <f t="shared" si="6"/>
        <v>9</v>
      </c>
      <c r="K43" s="137">
        <f t="shared" si="7"/>
        <v>10895</v>
      </c>
      <c r="L43" s="138" t="s">
        <v>178</v>
      </c>
      <c r="M43" s="145">
        <f>SUM(J$38:J43)+SUM(J29:J34)</f>
        <v>62</v>
      </c>
      <c r="N43" s="146">
        <f>SUM(K$38:K43)+SUM(K29:K34)</f>
        <v>104365</v>
      </c>
    </row>
    <row r="44" spans="1:14" x14ac:dyDescent="0.2">
      <c r="A44" s="122" t="s">
        <v>143</v>
      </c>
      <c r="B44" s="133">
        <v>2014</v>
      </c>
      <c r="C44" s="134">
        <v>7</v>
      </c>
      <c r="D44" s="135">
        <f>3080+824+3080+766+3080+1250+824</f>
        <v>12904</v>
      </c>
      <c r="E44" s="136">
        <f>386+800+1225+460+1225+386+1225</f>
        <v>5707</v>
      </c>
      <c r="F44" s="134">
        <v>0</v>
      </c>
      <c r="G44" s="136">
        <v>0</v>
      </c>
      <c r="H44" s="134">
        <v>1</v>
      </c>
      <c r="I44" s="136">
        <v>450</v>
      </c>
      <c r="J44" s="137">
        <f t="shared" si="6"/>
        <v>8</v>
      </c>
      <c r="K44" s="137">
        <f t="shared" si="7"/>
        <v>19061</v>
      </c>
      <c r="L44" s="138" t="s">
        <v>179</v>
      </c>
      <c r="M44" s="145">
        <f>SUM(J$38:J44)+SUM(J30:J34)</f>
        <v>56</v>
      </c>
      <c r="N44" s="146">
        <f>SUM(K$38:K44)+SUM(K30:K34)</f>
        <v>102195</v>
      </c>
    </row>
    <row r="45" spans="1:14" x14ac:dyDescent="0.2">
      <c r="A45" s="122" t="s">
        <v>144</v>
      </c>
      <c r="B45" s="133">
        <v>2014</v>
      </c>
      <c r="C45" s="134">
        <v>20</v>
      </c>
      <c r="D45" s="135">
        <f>550+450+3080+2070+450+604+2550+3080+65+1404+700+371+940+703+554+296+900+1200+804+3080</f>
        <v>23851</v>
      </c>
      <c r="E45" s="136">
        <f>225+200+1225+999+225+292+1000+1225+61+600+447+245+545+300+275+212+300+700+330+1225</f>
        <v>10631</v>
      </c>
      <c r="F45" s="134">
        <v>2</v>
      </c>
      <c r="G45" s="136">
        <f>1467+704</f>
        <v>2171</v>
      </c>
      <c r="H45" s="134">
        <v>0</v>
      </c>
      <c r="I45" s="136">
        <v>0</v>
      </c>
      <c r="J45" s="137">
        <f t="shared" si="6"/>
        <v>22</v>
      </c>
      <c r="K45" s="137">
        <f t="shared" si="7"/>
        <v>36653</v>
      </c>
      <c r="L45" s="138" t="s">
        <v>180</v>
      </c>
      <c r="M45" s="145">
        <f>SUM(J$38:J45)+SUM(J31:J34)</f>
        <v>64</v>
      </c>
      <c r="N45" s="146">
        <f>SUM(K$38:K45)+SUM(K31:K34)</f>
        <v>109546</v>
      </c>
    </row>
    <row r="46" spans="1:14" x14ac:dyDescent="0.2">
      <c r="A46" s="122" t="s">
        <v>145</v>
      </c>
      <c r="B46" s="133">
        <v>2014</v>
      </c>
      <c r="C46" s="134">
        <v>11</v>
      </c>
      <c r="D46" s="135">
        <f>208+450+2070+900+357+1924+1070+812+382+900+3600</f>
        <v>12673</v>
      </c>
      <c r="E46" s="136">
        <f>100+200+999+300+170+780+655+450+295+300+1500</f>
        <v>5749</v>
      </c>
      <c r="F46" s="134">
        <v>1</v>
      </c>
      <c r="G46" s="136">
        <v>372</v>
      </c>
      <c r="H46" s="134">
        <v>0</v>
      </c>
      <c r="I46" s="136">
        <v>0</v>
      </c>
      <c r="J46" s="137">
        <f t="shared" si="6"/>
        <v>12</v>
      </c>
      <c r="K46" s="137">
        <f t="shared" si="7"/>
        <v>18794</v>
      </c>
      <c r="L46" s="138" t="s">
        <v>181</v>
      </c>
      <c r="M46" s="145">
        <f>SUM(J$38:J46)+SUM(J32:J34)</f>
        <v>69</v>
      </c>
      <c r="N46" s="146">
        <f>SUM(K$38:K46)+SUM(K32:K34)</f>
        <v>118063</v>
      </c>
    </row>
    <row r="47" spans="1:14" x14ac:dyDescent="0.2">
      <c r="A47" s="122" t="s">
        <v>146</v>
      </c>
      <c r="B47" s="133">
        <v>2014</v>
      </c>
      <c r="C47" s="134">
        <v>2</v>
      </c>
      <c r="D47" s="135">
        <f>2350+824</f>
        <v>3174</v>
      </c>
      <c r="E47" s="136">
        <f>1100+386</f>
        <v>1486</v>
      </c>
      <c r="F47" s="134">
        <v>0</v>
      </c>
      <c r="G47" s="136">
        <v>0</v>
      </c>
      <c r="H47" s="134">
        <v>0</v>
      </c>
      <c r="I47" s="136">
        <v>0</v>
      </c>
      <c r="J47" s="137">
        <f t="shared" si="6"/>
        <v>2</v>
      </c>
      <c r="K47" s="137">
        <f t="shared" si="7"/>
        <v>4660</v>
      </c>
      <c r="L47" s="138" t="s">
        <v>182</v>
      </c>
      <c r="M47" s="145">
        <f>SUM(J$38:J47)+SUM(J33:J34)</f>
        <v>68</v>
      </c>
      <c r="N47" s="146">
        <f>SUM(K$38:K47)+SUM(K33:K34)</f>
        <v>119063</v>
      </c>
    </row>
    <row r="48" spans="1:14" x14ac:dyDescent="0.2">
      <c r="A48" s="122" t="s">
        <v>147</v>
      </c>
      <c r="B48" s="133">
        <v>2014</v>
      </c>
      <c r="C48" s="134">
        <v>0</v>
      </c>
      <c r="D48" s="135">
        <v>0</v>
      </c>
      <c r="E48" s="136">
        <v>0</v>
      </c>
      <c r="F48" s="134">
        <v>0</v>
      </c>
      <c r="G48" s="136">
        <v>0</v>
      </c>
      <c r="H48" s="134">
        <v>0</v>
      </c>
      <c r="I48" s="136">
        <v>0</v>
      </c>
      <c r="J48" s="137">
        <f t="shared" si="6"/>
        <v>0</v>
      </c>
      <c r="K48" s="137">
        <f t="shared" si="7"/>
        <v>0</v>
      </c>
      <c r="L48" s="138" t="s">
        <v>183</v>
      </c>
      <c r="M48" s="145">
        <f>SUM(J$38:J48)+SUM(J34:J35)</f>
        <v>68</v>
      </c>
      <c r="N48" s="146">
        <f>SUM(K$38:K48)+SUM(K34:K35)</f>
        <v>119063</v>
      </c>
    </row>
    <row r="49" spans="1:14" x14ac:dyDescent="0.2">
      <c r="A49" s="122" t="s">
        <v>148</v>
      </c>
      <c r="B49" s="133">
        <v>2014</v>
      </c>
      <c r="C49" s="134">
        <v>1</v>
      </c>
      <c r="D49" s="135">
        <v>730</v>
      </c>
      <c r="E49" s="136">
        <v>360</v>
      </c>
      <c r="F49" s="134">
        <v>0</v>
      </c>
      <c r="G49" s="136">
        <v>0</v>
      </c>
      <c r="H49" s="134">
        <v>0</v>
      </c>
      <c r="I49" s="136">
        <v>0</v>
      </c>
      <c r="J49" s="137">
        <f t="shared" si="6"/>
        <v>1</v>
      </c>
      <c r="K49" s="137">
        <f t="shared" si="7"/>
        <v>1090</v>
      </c>
      <c r="L49" s="138" t="s">
        <v>184</v>
      </c>
      <c r="M49" s="145">
        <f>SUM(J$38:J49)</f>
        <v>69</v>
      </c>
      <c r="N49" s="146">
        <f>SUM(K$38:K49)</f>
        <v>120153</v>
      </c>
    </row>
    <row r="50" spans="1:14" ht="15.75" thickBot="1" x14ac:dyDescent="0.25">
      <c r="A50" s="122"/>
      <c r="C50" s="134"/>
      <c r="D50" s="135"/>
      <c r="E50" s="136"/>
      <c r="F50" s="134"/>
      <c r="G50" s="136"/>
      <c r="H50" s="134"/>
      <c r="I50" s="136"/>
      <c r="J50" s="137">
        <f t="shared" si="6"/>
        <v>0</v>
      </c>
      <c r="K50" s="137">
        <f t="shared" si="7"/>
        <v>0</v>
      </c>
      <c r="L50" s="138"/>
      <c r="M50" s="145"/>
      <c r="N50" s="146"/>
    </row>
    <row r="51" spans="1:14" ht="16.5" thickBot="1" x14ac:dyDescent="0.3">
      <c r="A51" s="254" t="s">
        <v>83</v>
      </c>
      <c r="B51" s="255">
        <v>2014</v>
      </c>
      <c r="C51" s="256">
        <f>SUM(C38:C49)</f>
        <v>63</v>
      </c>
      <c r="D51" s="257">
        <f t="shared" ref="D51:I51" si="8">SUM(D38:D49)</f>
        <v>80490</v>
      </c>
      <c r="E51" s="258">
        <f t="shared" si="8"/>
        <v>35169</v>
      </c>
      <c r="F51" s="256">
        <f t="shared" si="8"/>
        <v>5</v>
      </c>
      <c r="G51" s="258">
        <f t="shared" si="8"/>
        <v>4044</v>
      </c>
      <c r="H51" s="256">
        <f t="shared" si="8"/>
        <v>1</v>
      </c>
      <c r="I51" s="258">
        <f t="shared" si="8"/>
        <v>450</v>
      </c>
      <c r="J51" s="259">
        <f t="shared" si="6"/>
        <v>69</v>
      </c>
      <c r="K51" s="259">
        <f t="shared" si="7"/>
        <v>120153</v>
      </c>
      <c r="L51" s="260"/>
      <c r="M51" s="263">
        <f>SUM(J$38:J49)</f>
        <v>69</v>
      </c>
      <c r="N51" s="264">
        <f>SUM(K$38:K49)</f>
        <v>120153</v>
      </c>
    </row>
    <row r="52" spans="1:14" ht="15.75" x14ac:dyDescent="0.25">
      <c r="A52" s="122"/>
      <c r="C52" s="147"/>
      <c r="D52" s="148"/>
      <c r="E52" s="149"/>
      <c r="F52" s="147"/>
      <c r="G52" s="149"/>
      <c r="H52" s="147"/>
      <c r="I52" s="149"/>
      <c r="J52" s="150"/>
      <c r="K52" s="150"/>
      <c r="L52" s="131"/>
      <c r="M52" s="265"/>
      <c r="N52" s="151"/>
    </row>
    <row r="53" spans="1:14" x14ac:dyDescent="0.2">
      <c r="A53" s="122" t="s">
        <v>135</v>
      </c>
      <c r="B53" s="133">
        <v>2015</v>
      </c>
      <c r="C53" s="134">
        <v>0</v>
      </c>
      <c r="D53" s="135">
        <v>0</v>
      </c>
      <c r="E53" s="136">
        <v>0</v>
      </c>
      <c r="F53" s="134">
        <v>0</v>
      </c>
      <c r="G53" s="136">
        <v>0</v>
      </c>
      <c r="H53" s="134">
        <v>0</v>
      </c>
      <c r="I53" s="136">
        <v>0</v>
      </c>
      <c r="J53" s="137">
        <f t="shared" si="6"/>
        <v>0</v>
      </c>
      <c r="K53" s="137">
        <f t="shared" si="6"/>
        <v>0</v>
      </c>
      <c r="L53" s="138" t="s">
        <v>173</v>
      </c>
      <c r="M53" s="145">
        <f>SUM(J53+SUM(J39:J49))</f>
        <v>69</v>
      </c>
      <c r="N53" s="146">
        <f>SUM(K53+SUM(K39:K49))</f>
        <v>120153</v>
      </c>
    </row>
    <row r="54" spans="1:14" x14ac:dyDescent="0.2">
      <c r="A54" s="122" t="s">
        <v>138</v>
      </c>
      <c r="B54" s="133">
        <v>2015</v>
      </c>
      <c r="C54" s="134">
        <v>0</v>
      </c>
      <c r="D54" s="135">
        <v>0</v>
      </c>
      <c r="E54" s="136">
        <v>0</v>
      </c>
      <c r="F54" s="134">
        <v>0</v>
      </c>
      <c r="G54" s="136">
        <v>0</v>
      </c>
      <c r="H54" s="134">
        <v>0</v>
      </c>
      <c r="I54" s="136">
        <v>0</v>
      </c>
      <c r="J54" s="137">
        <f t="shared" si="6"/>
        <v>0</v>
      </c>
      <c r="K54" s="137">
        <f t="shared" si="6"/>
        <v>0</v>
      </c>
      <c r="L54" s="138" t="s">
        <v>174</v>
      </c>
      <c r="M54" s="145">
        <f>SUM(J53:J54)+SUM(J40:J49)</f>
        <v>69</v>
      </c>
      <c r="N54" s="146">
        <f>SUM(K53:K54)+SUM(K40:K49)</f>
        <v>120153</v>
      </c>
    </row>
    <row r="55" spans="1:14" x14ac:dyDescent="0.2">
      <c r="A55" s="122" t="s">
        <v>139</v>
      </c>
      <c r="B55" s="133">
        <v>2015</v>
      </c>
      <c r="C55" s="134">
        <v>1</v>
      </c>
      <c r="D55" s="135">
        <v>550</v>
      </c>
      <c r="E55" s="136">
        <v>225</v>
      </c>
      <c r="F55" s="134">
        <v>0</v>
      </c>
      <c r="G55" s="136">
        <v>0</v>
      </c>
      <c r="H55" s="134">
        <v>0</v>
      </c>
      <c r="I55" s="136">
        <v>0</v>
      </c>
      <c r="J55" s="137">
        <f t="shared" si="6"/>
        <v>1</v>
      </c>
      <c r="K55" s="137">
        <f t="shared" ref="K55:K63" si="9">D55+E55+G55+I55</f>
        <v>775</v>
      </c>
      <c r="L55" s="138" t="s">
        <v>175</v>
      </c>
      <c r="M55" s="145">
        <f>SUM(J53:J55)+SUM(J41:J49)</f>
        <v>69</v>
      </c>
      <c r="N55" s="146">
        <f>SUM(K53:K55)+SUM(K41:K49)</f>
        <v>119878</v>
      </c>
    </row>
    <row r="56" spans="1:14" x14ac:dyDescent="0.2">
      <c r="A56" s="122" t="s">
        <v>140</v>
      </c>
      <c r="B56" s="133">
        <v>2015</v>
      </c>
      <c r="C56" s="134">
        <v>0</v>
      </c>
      <c r="D56" s="135">
        <v>0</v>
      </c>
      <c r="E56" s="136">
        <v>0</v>
      </c>
      <c r="F56" s="134">
        <v>0</v>
      </c>
      <c r="G56" s="136">
        <v>0</v>
      </c>
      <c r="H56" s="134">
        <v>0</v>
      </c>
      <c r="I56" s="136">
        <v>0</v>
      </c>
      <c r="J56" s="137">
        <f t="shared" si="6"/>
        <v>0</v>
      </c>
      <c r="K56" s="137">
        <f t="shared" si="9"/>
        <v>0</v>
      </c>
      <c r="L56" s="138" t="s">
        <v>176</v>
      </c>
      <c r="M56" s="145">
        <f>SUM(J53:J56)+SUM(J42:J49)</f>
        <v>68</v>
      </c>
      <c r="N56" s="146">
        <f>SUM(K53:K56)+SUM(K42:K49)</f>
        <v>119460</v>
      </c>
    </row>
    <row r="57" spans="1:14" x14ac:dyDescent="0.2">
      <c r="A57" s="122" t="s">
        <v>141</v>
      </c>
      <c r="B57" s="133">
        <v>2015</v>
      </c>
      <c r="C57" s="134">
        <v>12</v>
      </c>
      <c r="D57" s="135">
        <v>12099</v>
      </c>
      <c r="E57" s="136">
        <v>5472</v>
      </c>
      <c r="F57" s="134">
        <v>1</v>
      </c>
      <c r="G57" s="135">
        <v>130</v>
      </c>
      <c r="H57" s="134">
        <v>0</v>
      </c>
      <c r="I57" s="136">
        <v>0</v>
      </c>
      <c r="J57" s="137">
        <f t="shared" ref="J57:K64" si="10">C57+F57+H57</f>
        <v>13</v>
      </c>
      <c r="K57" s="137">
        <f t="shared" si="9"/>
        <v>17701</v>
      </c>
      <c r="L57" s="138" t="s">
        <v>177</v>
      </c>
      <c r="M57" s="145">
        <f>SUM(J$53:J57)+SUM(J43:J$49)</f>
        <v>68</v>
      </c>
      <c r="N57" s="146">
        <f>SUM(K53:K57)+SUM(K43:K49)</f>
        <v>109629</v>
      </c>
    </row>
    <row r="58" spans="1:14" x14ac:dyDescent="0.2">
      <c r="A58" s="122" t="s">
        <v>142</v>
      </c>
      <c r="B58" s="133">
        <v>2015</v>
      </c>
      <c r="C58" s="134">
        <v>6</v>
      </c>
      <c r="D58" s="135">
        <v>6869</v>
      </c>
      <c r="E58" s="136">
        <v>2872</v>
      </c>
      <c r="F58" s="134">
        <v>1</v>
      </c>
      <c r="G58" s="135">
        <v>1083</v>
      </c>
      <c r="H58" s="134">
        <v>1</v>
      </c>
      <c r="I58" s="136">
        <v>72</v>
      </c>
      <c r="J58" s="137">
        <f t="shared" si="10"/>
        <v>8</v>
      </c>
      <c r="K58" s="137">
        <f t="shared" si="9"/>
        <v>10896</v>
      </c>
      <c r="L58" s="138" t="s">
        <v>178</v>
      </c>
      <c r="M58" s="145">
        <f>SUM(J$53:J58)+SUM(J44:J$49)</f>
        <v>67</v>
      </c>
      <c r="N58" s="146">
        <f>SUM(K$53:K58)+SUM(K44:K$49)</f>
        <v>109630</v>
      </c>
    </row>
    <row r="59" spans="1:14" x14ac:dyDescent="0.2">
      <c r="A59" s="122" t="s">
        <v>143</v>
      </c>
      <c r="B59" s="133">
        <v>2015</v>
      </c>
      <c r="C59" s="134">
        <v>13</v>
      </c>
      <c r="D59" s="135">
        <v>24171</v>
      </c>
      <c r="E59" s="136">
        <v>10496</v>
      </c>
      <c r="F59" s="134">
        <v>1</v>
      </c>
      <c r="G59" s="135">
        <v>1305</v>
      </c>
      <c r="H59" s="134">
        <v>2</v>
      </c>
      <c r="I59" s="136">
        <v>1140</v>
      </c>
      <c r="J59" s="137">
        <f t="shared" si="10"/>
        <v>16</v>
      </c>
      <c r="K59" s="137">
        <f t="shared" si="9"/>
        <v>37112</v>
      </c>
      <c r="L59" s="138" t="s">
        <v>179</v>
      </c>
      <c r="M59" s="145">
        <f>SUM(J$53:J59)+SUM(J45:J$49)</f>
        <v>75</v>
      </c>
      <c r="N59" s="146">
        <f>SUM(K$53:K59)+SUM(K45:K$49)</f>
        <v>127681</v>
      </c>
    </row>
    <row r="60" spans="1:14" x14ac:dyDescent="0.2">
      <c r="A60" s="122" t="s">
        <v>144</v>
      </c>
      <c r="B60" s="133">
        <v>2015</v>
      </c>
      <c r="C60" s="134">
        <v>16</v>
      </c>
      <c r="D60" s="135">
        <v>24014</v>
      </c>
      <c r="E60" s="136">
        <v>10590</v>
      </c>
      <c r="F60" s="152">
        <v>2</v>
      </c>
      <c r="G60" s="153">
        <v>1905</v>
      </c>
      <c r="H60" s="134">
        <v>0</v>
      </c>
      <c r="I60" s="136">
        <v>0</v>
      </c>
      <c r="J60" s="137">
        <f t="shared" si="10"/>
        <v>18</v>
      </c>
      <c r="K60" s="137">
        <f t="shared" si="9"/>
        <v>36509</v>
      </c>
      <c r="L60" s="138" t="s">
        <v>180</v>
      </c>
      <c r="M60" s="145">
        <f>SUM(J$53:J60)+SUM(J46:J$49)</f>
        <v>71</v>
      </c>
      <c r="N60" s="146">
        <f>SUM(K$53:K60)+SUM(K46:K$49)</f>
        <v>127537</v>
      </c>
    </row>
    <row r="61" spans="1:14" s="154" customFormat="1" x14ac:dyDescent="0.2">
      <c r="A61" s="122" t="s">
        <v>145</v>
      </c>
      <c r="B61" s="133">
        <v>2015</v>
      </c>
      <c r="C61" s="134">
        <v>5</v>
      </c>
      <c r="D61" s="135">
        <v>7739</v>
      </c>
      <c r="E61" s="136">
        <v>3155</v>
      </c>
      <c r="F61" s="152">
        <v>1</v>
      </c>
      <c r="G61" s="153">
        <v>950</v>
      </c>
      <c r="H61" s="134">
        <v>0</v>
      </c>
      <c r="I61" s="136">
        <v>0</v>
      </c>
      <c r="J61" s="137">
        <f t="shared" si="10"/>
        <v>6</v>
      </c>
      <c r="K61" s="137">
        <f t="shared" si="9"/>
        <v>11844</v>
      </c>
      <c r="L61" s="138" t="s">
        <v>181</v>
      </c>
      <c r="M61" s="145">
        <f>SUM(J$53:J61)+SUM(J47:J$49)</f>
        <v>65</v>
      </c>
      <c r="N61" s="146">
        <f>SUM(K$53:K61)+SUM(K47:K$49)</f>
        <v>120587</v>
      </c>
    </row>
    <row r="62" spans="1:14" s="154" customFormat="1" x14ac:dyDescent="0.2">
      <c r="A62" s="122" t="s">
        <v>146</v>
      </c>
      <c r="B62" s="133">
        <v>2015</v>
      </c>
      <c r="C62" s="152">
        <v>4</v>
      </c>
      <c r="D62" s="153">
        <v>4940</v>
      </c>
      <c r="E62" s="155">
        <v>2000</v>
      </c>
      <c r="F62" s="134">
        <v>0</v>
      </c>
      <c r="G62" s="135">
        <v>0</v>
      </c>
      <c r="H62" s="134">
        <v>0</v>
      </c>
      <c r="I62" s="136">
        <v>0</v>
      </c>
      <c r="J62" s="135">
        <f t="shared" si="10"/>
        <v>4</v>
      </c>
      <c r="K62" s="135">
        <f t="shared" si="9"/>
        <v>6940</v>
      </c>
      <c r="L62" s="138" t="s">
        <v>182</v>
      </c>
      <c r="M62" s="145">
        <f>SUM(J$53:J62)+SUM(J48:J$49)</f>
        <v>67</v>
      </c>
      <c r="N62" s="146">
        <f>SUM(K$53:K62)+SUM(K48:K$49)</f>
        <v>122867</v>
      </c>
    </row>
    <row r="63" spans="1:14" s="154" customFormat="1" x14ac:dyDescent="0.2">
      <c r="A63" s="122" t="s">
        <v>147</v>
      </c>
      <c r="B63" s="133">
        <v>2015</v>
      </c>
      <c r="C63" s="134">
        <v>1</v>
      </c>
      <c r="D63" s="135">
        <v>900</v>
      </c>
      <c r="E63" s="135">
        <v>300</v>
      </c>
      <c r="F63" s="134">
        <v>0</v>
      </c>
      <c r="G63" s="135">
        <v>0</v>
      </c>
      <c r="H63" s="134">
        <v>0</v>
      </c>
      <c r="I63" s="136">
        <v>0</v>
      </c>
      <c r="J63" s="135">
        <f t="shared" si="10"/>
        <v>1</v>
      </c>
      <c r="K63" s="135">
        <f t="shared" si="9"/>
        <v>1200</v>
      </c>
      <c r="L63" s="138" t="s">
        <v>183</v>
      </c>
      <c r="M63" s="145">
        <f>SUM(J$53:J63)+SUM(J49:J$49)</f>
        <v>68</v>
      </c>
      <c r="N63" s="146">
        <f>SUM(K$53:K63)+SUM(K49:K$49)</f>
        <v>124067</v>
      </c>
    </row>
    <row r="64" spans="1:14" s="154" customFormat="1" x14ac:dyDescent="0.2">
      <c r="A64" s="122" t="s">
        <v>148</v>
      </c>
      <c r="B64" s="133">
        <v>2015</v>
      </c>
      <c r="C64" s="134">
        <v>0</v>
      </c>
      <c r="D64" s="135">
        <v>0</v>
      </c>
      <c r="E64" s="136">
        <v>0</v>
      </c>
      <c r="F64" s="134">
        <v>0</v>
      </c>
      <c r="G64" s="136">
        <v>0</v>
      </c>
      <c r="H64" s="134">
        <v>0</v>
      </c>
      <c r="I64" s="136">
        <v>0</v>
      </c>
      <c r="J64" s="137">
        <f t="shared" si="10"/>
        <v>0</v>
      </c>
      <c r="K64" s="137">
        <f t="shared" si="10"/>
        <v>0</v>
      </c>
      <c r="L64" s="138" t="s">
        <v>184</v>
      </c>
      <c r="M64" s="145">
        <f>SUM(J$53:J64)</f>
        <v>67</v>
      </c>
      <c r="N64" s="146">
        <f>SUM(K$53:K64)</f>
        <v>122977</v>
      </c>
    </row>
    <row r="65" spans="1:14" s="154" customFormat="1" ht="15.75" thickBot="1" x14ac:dyDescent="0.25">
      <c r="B65" s="133"/>
      <c r="C65" s="135"/>
      <c r="D65" s="135"/>
      <c r="E65" s="135"/>
      <c r="F65" s="134"/>
      <c r="G65" s="136"/>
      <c r="H65" s="135"/>
      <c r="I65" s="135"/>
      <c r="J65" s="134"/>
      <c r="K65" s="135"/>
      <c r="L65" s="138"/>
      <c r="M65" s="265"/>
      <c r="N65" s="151"/>
    </row>
    <row r="66" spans="1:14" s="154" customFormat="1" ht="16.5" thickBot="1" x14ac:dyDescent="0.3">
      <c r="A66" s="254" t="s">
        <v>83</v>
      </c>
      <c r="B66" s="255">
        <v>2015</v>
      </c>
      <c r="C66" s="256"/>
      <c r="D66" s="257"/>
      <c r="E66" s="258"/>
      <c r="F66" s="256">
        <v>6</v>
      </c>
      <c r="G66" s="258">
        <v>5373</v>
      </c>
      <c r="H66" s="256">
        <v>3</v>
      </c>
      <c r="I66" s="258">
        <v>1212</v>
      </c>
      <c r="J66" s="257">
        <v>67</v>
      </c>
      <c r="K66" s="257">
        <v>122977</v>
      </c>
      <c r="L66" s="260"/>
      <c r="M66" s="266">
        <v>67</v>
      </c>
      <c r="N66" s="267">
        <v>122977</v>
      </c>
    </row>
    <row r="67" spans="1:14" s="154" customFormat="1" ht="15.75" x14ac:dyDescent="0.25">
      <c r="A67" s="391"/>
      <c r="B67" s="158"/>
      <c r="C67" s="392"/>
      <c r="D67" s="156"/>
      <c r="E67" s="393"/>
      <c r="F67" s="392"/>
      <c r="G67" s="393"/>
      <c r="H67" s="392"/>
      <c r="I67" s="393"/>
      <c r="J67" s="156"/>
      <c r="K67" s="156"/>
      <c r="L67" s="394"/>
      <c r="M67" s="395"/>
      <c r="N67" s="396"/>
    </row>
    <row r="68" spans="1:14" s="375" customFormat="1" x14ac:dyDescent="0.2">
      <c r="A68" s="366" t="s">
        <v>135</v>
      </c>
      <c r="B68" s="367">
        <v>2016</v>
      </c>
      <c r="C68" s="368">
        <v>0</v>
      </c>
      <c r="D68" s="369">
        <v>0</v>
      </c>
      <c r="E68" s="370">
        <v>0</v>
      </c>
      <c r="F68" s="368">
        <v>0</v>
      </c>
      <c r="G68" s="370">
        <v>0</v>
      </c>
      <c r="H68" s="368">
        <v>0</v>
      </c>
      <c r="I68" s="370">
        <v>0</v>
      </c>
      <c r="J68" s="371">
        <f t="shared" ref="J68:K69" si="11">C68+F68+H68</f>
        <v>0</v>
      </c>
      <c r="K68" s="371">
        <f t="shared" si="11"/>
        <v>0</v>
      </c>
      <c r="L68" s="372" t="s">
        <v>173</v>
      </c>
      <c r="M68" s="373">
        <f>SUM(J68+SUM(J53:J63))</f>
        <v>67</v>
      </c>
      <c r="N68" s="374">
        <f>SUM(K68+SUM(K53:K63))</f>
        <v>122977</v>
      </c>
    </row>
    <row r="69" spans="1:14" s="375" customFormat="1" x14ac:dyDescent="0.2">
      <c r="A69" s="366" t="s">
        <v>138</v>
      </c>
      <c r="B69" s="367">
        <v>2016</v>
      </c>
      <c r="C69" s="368">
        <v>0</v>
      </c>
      <c r="D69" s="369">
        <v>0</v>
      </c>
      <c r="E69" s="370">
        <v>0</v>
      </c>
      <c r="F69" s="368">
        <v>0</v>
      </c>
      <c r="G69" s="370">
        <v>0</v>
      </c>
      <c r="H69" s="368">
        <v>0</v>
      </c>
      <c r="I69" s="370">
        <v>0</v>
      </c>
      <c r="J69" s="371">
        <f t="shared" si="11"/>
        <v>0</v>
      </c>
      <c r="K69" s="371">
        <f t="shared" si="11"/>
        <v>0</v>
      </c>
      <c r="L69" s="372" t="s">
        <v>174</v>
      </c>
      <c r="M69" s="373">
        <v>67</v>
      </c>
      <c r="N69" s="374">
        <v>122977</v>
      </c>
    </row>
    <row r="70" spans="1:14" s="375" customFormat="1" x14ac:dyDescent="0.2">
      <c r="A70" s="366" t="s">
        <v>139</v>
      </c>
      <c r="B70" s="367">
        <v>2016</v>
      </c>
      <c r="C70" s="368">
        <v>2</v>
      </c>
      <c r="D70" s="369">
        <v>1450</v>
      </c>
      <c r="E70" s="370">
        <v>700</v>
      </c>
      <c r="F70" s="368">
        <v>0</v>
      </c>
      <c r="G70" s="370">
        <v>0</v>
      </c>
      <c r="H70" s="368">
        <v>0</v>
      </c>
      <c r="I70" s="370">
        <v>0</v>
      </c>
      <c r="J70" s="369">
        <v>2</v>
      </c>
      <c r="K70" s="369">
        <v>2150</v>
      </c>
      <c r="L70" s="372" t="s">
        <v>175</v>
      </c>
      <c r="M70" s="373">
        <f>J55+J56+J57+J58+J59+J60+J61+J62+J63+J68+J69+J70</f>
        <v>69</v>
      </c>
      <c r="N70" s="374">
        <f>K55+K56+K57+K58+K59+K60+K61+K62+K63+K68+K69+K70</f>
        <v>125127</v>
      </c>
    </row>
    <row r="71" spans="1:14" s="375" customFormat="1" x14ac:dyDescent="0.2">
      <c r="A71" s="366" t="s">
        <v>140</v>
      </c>
      <c r="B71" s="367">
        <v>2016</v>
      </c>
      <c r="C71" s="368">
        <v>0</v>
      </c>
      <c r="D71" s="369">
        <v>0</v>
      </c>
      <c r="E71" s="370">
        <v>0</v>
      </c>
      <c r="F71" s="368">
        <v>0</v>
      </c>
      <c r="G71" s="370">
        <v>0</v>
      </c>
      <c r="H71" s="368">
        <v>0</v>
      </c>
      <c r="I71" s="370">
        <v>0</v>
      </c>
      <c r="J71" s="371">
        <f t="shared" ref="J71:K71" si="12">C71+F71+H71</f>
        <v>0</v>
      </c>
      <c r="K71" s="371">
        <f t="shared" si="12"/>
        <v>0</v>
      </c>
      <c r="L71" s="372" t="s">
        <v>176</v>
      </c>
      <c r="M71" s="373">
        <f>J56+J57+J58+J59+J60+J61+J62+J63+J68+J69+J70+J71</f>
        <v>68</v>
      </c>
      <c r="N71" s="374">
        <f>K56+K57+K58+K59+K60+K61+K62+K68+K69+K70+K71</f>
        <v>123152</v>
      </c>
    </row>
    <row r="72" spans="1:14" s="375" customFormat="1" x14ac:dyDescent="0.2">
      <c r="A72" s="366" t="s">
        <v>141</v>
      </c>
      <c r="B72" s="367">
        <v>2016</v>
      </c>
      <c r="C72" s="368">
        <v>11</v>
      </c>
      <c r="D72" s="369">
        <v>16476</v>
      </c>
      <c r="E72" s="370">
        <v>6540</v>
      </c>
      <c r="F72" s="368">
        <v>0</v>
      </c>
      <c r="G72" s="370">
        <v>0</v>
      </c>
      <c r="H72" s="368">
        <v>2</v>
      </c>
      <c r="I72" s="370">
        <v>176</v>
      </c>
      <c r="J72" s="369">
        <v>13</v>
      </c>
      <c r="K72" s="369">
        <v>23192</v>
      </c>
      <c r="L72" s="372" t="s">
        <v>177</v>
      </c>
      <c r="M72" s="373">
        <f>J57+J58+J59+J60+J61+J62+J63+J64+J69+J70+J71+J72</f>
        <v>81</v>
      </c>
      <c r="N72" s="374">
        <f>K57+K58+K59+K60+K61+K62+K63+K69+K70+K71+K72</f>
        <v>147544</v>
      </c>
    </row>
    <row r="73" spans="1:14" s="375" customFormat="1" x14ac:dyDescent="0.2">
      <c r="A73" s="366" t="s">
        <v>142</v>
      </c>
      <c r="B73" s="367">
        <v>2016</v>
      </c>
      <c r="C73" s="368">
        <v>15</v>
      </c>
      <c r="D73" s="369">
        <v>22942</v>
      </c>
      <c r="E73" s="370">
        <v>9242</v>
      </c>
      <c r="F73" s="368">
        <v>0</v>
      </c>
      <c r="G73" s="370">
        <v>0</v>
      </c>
      <c r="H73" s="368">
        <v>2</v>
      </c>
      <c r="I73" s="370">
        <v>343</v>
      </c>
      <c r="J73" s="369">
        <v>17</v>
      </c>
      <c r="K73" s="369">
        <v>32527</v>
      </c>
      <c r="L73" s="372" t="s">
        <v>178</v>
      </c>
      <c r="M73" s="373">
        <f>J58+J59+J60+J61+J62+J63+J68+J69+J70+J71+J72+J73</f>
        <v>85</v>
      </c>
      <c r="N73" s="374">
        <f>K58+K59+K60+K61+K62+K63+K68+K69+K70+K71+K72+K73</f>
        <v>162370</v>
      </c>
    </row>
    <row r="74" spans="1:14" s="375" customFormat="1" x14ac:dyDescent="0.2">
      <c r="A74" s="366" t="s">
        <v>143</v>
      </c>
      <c r="B74" s="367">
        <v>2016</v>
      </c>
      <c r="C74" s="368">
        <v>12</v>
      </c>
      <c r="D74" s="369">
        <v>17281</v>
      </c>
      <c r="E74" s="370">
        <v>7520</v>
      </c>
      <c r="F74" s="368">
        <v>2</v>
      </c>
      <c r="G74" s="370">
        <v>1318</v>
      </c>
      <c r="H74" s="368">
        <v>2</v>
      </c>
      <c r="I74" s="370">
        <v>1233</v>
      </c>
      <c r="J74" s="369">
        <v>16</v>
      </c>
      <c r="K74" s="369">
        <v>27352</v>
      </c>
      <c r="L74" s="372" t="s">
        <v>179</v>
      </c>
      <c r="M74" s="373">
        <f>J59+J60+J61+J62+J63+J68+J69+J70+J71+J72+J73+J74</f>
        <v>93</v>
      </c>
      <c r="N74" s="374">
        <f>K59+K60+K61+K62+K63+K68+K69+K70+K71+K72+K73+K74</f>
        <v>178826</v>
      </c>
    </row>
    <row r="75" spans="1:14" s="375" customFormat="1" x14ac:dyDescent="0.2">
      <c r="A75" s="366" t="s">
        <v>144</v>
      </c>
      <c r="B75" s="367">
        <v>2016</v>
      </c>
      <c r="C75" s="368">
        <v>29</v>
      </c>
      <c r="D75" s="369">
        <v>33926</v>
      </c>
      <c r="E75" s="370">
        <v>14578</v>
      </c>
      <c r="F75" s="368">
        <v>3</v>
      </c>
      <c r="G75" s="370">
        <v>3970</v>
      </c>
      <c r="H75" s="368">
        <v>1</v>
      </c>
      <c r="I75" s="370">
        <v>475</v>
      </c>
      <c r="J75" s="369">
        <v>33</v>
      </c>
      <c r="K75" s="369">
        <v>52949</v>
      </c>
      <c r="L75" s="372" t="s">
        <v>180</v>
      </c>
      <c r="M75" s="373">
        <f>J60+J61+J62+J63+J68+J69+J70+J71+J72+J73+J74+J75</f>
        <v>110</v>
      </c>
      <c r="N75" s="374">
        <f>K60+K61+K62+K63+K68+K69+K70+K71+K72+K73+K74+K75</f>
        <v>194663</v>
      </c>
    </row>
    <row r="76" spans="1:14" s="375" customFormat="1" x14ac:dyDescent="0.2">
      <c r="A76" s="366" t="s">
        <v>145</v>
      </c>
      <c r="B76" s="367">
        <v>2016</v>
      </c>
      <c r="C76" s="368">
        <v>11</v>
      </c>
      <c r="D76" s="369">
        <v>8279</v>
      </c>
      <c r="E76" s="370">
        <v>3868</v>
      </c>
      <c r="F76" s="368">
        <v>0</v>
      </c>
      <c r="G76" s="370">
        <v>0</v>
      </c>
      <c r="H76" s="368">
        <v>0</v>
      </c>
      <c r="I76" s="370">
        <v>0</v>
      </c>
      <c r="J76" s="369">
        <v>11</v>
      </c>
      <c r="K76" s="369">
        <v>12147</v>
      </c>
      <c r="L76" s="372" t="s">
        <v>181</v>
      </c>
      <c r="M76" s="373">
        <f>J61+J62+J63+J68+J69+J70+J71+J72+J73+J74+J75+J76</f>
        <v>103</v>
      </c>
      <c r="N76" s="374">
        <f>K61+K62+K63+K68+K69+K70+K71+K72+K73+K74+K75+K76</f>
        <v>170301</v>
      </c>
    </row>
    <row r="77" spans="1:14" s="375" customFormat="1" x14ac:dyDescent="0.2">
      <c r="A77" s="366" t="s">
        <v>146</v>
      </c>
      <c r="B77" s="367">
        <v>2016</v>
      </c>
      <c r="C77" s="368">
        <v>0</v>
      </c>
      <c r="D77" s="369">
        <v>0</v>
      </c>
      <c r="E77" s="370">
        <v>0</v>
      </c>
      <c r="F77" s="368">
        <v>0</v>
      </c>
      <c r="G77" s="370">
        <v>0</v>
      </c>
      <c r="H77" s="368">
        <v>0</v>
      </c>
      <c r="I77" s="370">
        <v>0</v>
      </c>
      <c r="J77" s="371">
        <f t="shared" ref="J77:K78" si="13">C77+F77+H77</f>
        <v>0</v>
      </c>
      <c r="K77" s="371">
        <f t="shared" si="13"/>
        <v>0</v>
      </c>
      <c r="L77" s="372" t="s">
        <v>182</v>
      </c>
      <c r="M77" s="373">
        <v>93</v>
      </c>
      <c r="N77" s="374">
        <f>K62+K63+K68+K69+K70+K71+K72+K73+K74+K75+K76+K77</f>
        <v>158457</v>
      </c>
    </row>
    <row r="78" spans="1:14" s="375" customFormat="1" x14ac:dyDescent="0.2">
      <c r="A78" s="366" t="s">
        <v>147</v>
      </c>
      <c r="B78" s="367">
        <v>2016</v>
      </c>
      <c r="C78" s="368">
        <v>0</v>
      </c>
      <c r="D78" s="369">
        <v>0</v>
      </c>
      <c r="E78" s="370">
        <v>0</v>
      </c>
      <c r="F78" s="368">
        <v>0</v>
      </c>
      <c r="G78" s="370">
        <v>0</v>
      </c>
      <c r="H78" s="368">
        <v>0</v>
      </c>
      <c r="I78" s="370">
        <v>0</v>
      </c>
      <c r="J78" s="371">
        <f t="shared" si="13"/>
        <v>0</v>
      </c>
      <c r="K78" s="371">
        <f t="shared" si="13"/>
        <v>0</v>
      </c>
      <c r="L78" s="372" t="s">
        <v>183</v>
      </c>
      <c r="M78" s="373">
        <v>92</v>
      </c>
      <c r="N78" s="374">
        <v>150317</v>
      </c>
    </row>
    <row r="79" spans="1:14" s="375" customFormat="1" x14ac:dyDescent="0.2">
      <c r="A79" s="366" t="s">
        <v>148</v>
      </c>
      <c r="B79" s="367">
        <v>2016</v>
      </c>
      <c r="C79" s="368">
        <v>1</v>
      </c>
      <c r="D79" s="369">
        <v>900</v>
      </c>
      <c r="E79" s="370">
        <v>300</v>
      </c>
      <c r="F79" s="368">
        <v>0</v>
      </c>
      <c r="G79" s="370">
        <v>0</v>
      </c>
      <c r="H79" s="368">
        <v>0</v>
      </c>
      <c r="I79" s="370">
        <v>0</v>
      </c>
      <c r="J79" s="369">
        <f>C79</f>
        <v>1</v>
      </c>
      <c r="K79" s="369">
        <f>D79+E79</f>
        <v>1200</v>
      </c>
      <c r="L79" s="372" t="s">
        <v>184</v>
      </c>
      <c r="M79" s="373">
        <v>93</v>
      </c>
      <c r="N79" s="374">
        <v>151517</v>
      </c>
    </row>
    <row r="80" spans="1:14" s="375" customFormat="1" ht="15.75" x14ac:dyDescent="0.25">
      <c r="B80" s="376"/>
      <c r="C80" s="377"/>
      <c r="D80" s="378"/>
      <c r="E80" s="379"/>
      <c r="F80" s="377"/>
      <c r="G80" s="379"/>
      <c r="H80" s="377"/>
      <c r="I80" s="379"/>
      <c r="J80" s="378"/>
      <c r="K80" s="378"/>
      <c r="L80" s="380"/>
      <c r="M80" s="381"/>
      <c r="N80" s="382"/>
    </row>
    <row r="81" spans="1:14" s="375" customFormat="1" ht="15.75" x14ac:dyDescent="0.25">
      <c r="A81" s="383" t="s">
        <v>83</v>
      </c>
      <c r="B81" s="384">
        <v>2016</v>
      </c>
      <c r="C81" s="385">
        <f t="shared" ref="C81:K81" si="14">SUM(C68:C79)</f>
        <v>81</v>
      </c>
      <c r="D81" s="386">
        <f t="shared" si="14"/>
        <v>101254</v>
      </c>
      <c r="E81" s="387">
        <f t="shared" si="14"/>
        <v>42748</v>
      </c>
      <c r="F81" s="385">
        <f t="shared" si="14"/>
        <v>5</v>
      </c>
      <c r="G81" s="387">
        <f t="shared" si="14"/>
        <v>5288</v>
      </c>
      <c r="H81" s="385">
        <f t="shared" si="14"/>
        <v>7</v>
      </c>
      <c r="I81" s="387">
        <f t="shared" si="14"/>
        <v>2227</v>
      </c>
      <c r="J81" s="386">
        <f t="shared" si="14"/>
        <v>93</v>
      </c>
      <c r="K81" s="386">
        <f t="shared" si="14"/>
        <v>151517</v>
      </c>
      <c r="L81" s="388"/>
      <c r="M81" s="389">
        <v>93</v>
      </c>
      <c r="N81" s="390">
        <v>151517</v>
      </c>
    </row>
    <row r="82" spans="1:14" s="154" customFormat="1" ht="15.75" x14ac:dyDescent="0.25">
      <c r="A82" s="268"/>
      <c r="B82" s="158"/>
      <c r="C82" s="156"/>
      <c r="D82" s="156"/>
      <c r="E82" s="156"/>
      <c r="F82" s="156"/>
      <c r="G82" s="156"/>
      <c r="H82" s="156"/>
      <c r="I82" s="156"/>
      <c r="J82" s="156"/>
      <c r="K82" s="156"/>
      <c r="L82" s="269"/>
      <c r="M82" s="269"/>
      <c r="N82" s="269"/>
    </row>
    <row r="83" spans="1:14" s="154" customFormat="1" ht="15.75" x14ac:dyDescent="0.25">
      <c r="A83" s="268"/>
      <c r="B83" s="158"/>
      <c r="C83" s="156"/>
      <c r="D83" s="156"/>
      <c r="E83" s="156"/>
      <c r="F83" s="156"/>
      <c r="G83" s="156"/>
      <c r="H83" s="156"/>
      <c r="I83" s="156"/>
      <c r="J83" s="156"/>
      <c r="K83" s="156"/>
      <c r="L83" s="269"/>
      <c r="M83" s="269"/>
      <c r="N83" s="269"/>
    </row>
    <row r="84" spans="1:14" s="154" customFormat="1" ht="15.75" x14ac:dyDescent="0.25">
      <c r="A84" s="157"/>
      <c r="B84" s="158"/>
      <c r="C84" s="159"/>
      <c r="D84" s="159"/>
      <c r="E84" s="159"/>
      <c r="F84" s="159"/>
      <c r="G84" s="159"/>
      <c r="H84" s="159"/>
      <c r="I84" s="159"/>
      <c r="J84" s="159"/>
      <c r="K84" s="159"/>
      <c r="L84" s="159"/>
      <c r="M84" s="159"/>
      <c r="N84" s="159"/>
    </row>
    <row r="85" spans="1:14" s="154" customFormat="1" x14ac:dyDescent="0.2">
      <c r="A85" s="270"/>
      <c r="B85" s="160"/>
      <c r="L85" s="135"/>
    </row>
    <row r="86" spans="1:14" x14ac:dyDescent="0.2">
      <c r="A86" s="271" t="s">
        <v>185</v>
      </c>
      <c r="L86" s="161"/>
    </row>
    <row r="87" spans="1:14" x14ac:dyDescent="0.2">
      <c r="A87" s="271" t="s">
        <v>186</v>
      </c>
    </row>
    <row r="88" spans="1:14" x14ac:dyDescent="0.2">
      <c r="A88" s="271" t="s">
        <v>187</v>
      </c>
    </row>
    <row r="89" spans="1:14" x14ac:dyDescent="0.2">
      <c r="A89" s="271" t="s">
        <v>188</v>
      </c>
    </row>
    <row r="90" spans="1:14" x14ac:dyDescent="0.2">
      <c r="A90" s="271" t="s">
        <v>189</v>
      </c>
    </row>
    <row r="91" spans="1:14" x14ac:dyDescent="0.2">
      <c r="A91" s="271" t="s">
        <v>190</v>
      </c>
    </row>
    <row r="93" spans="1:14" x14ac:dyDescent="0.2">
      <c r="A93" s="299" t="s">
        <v>239</v>
      </c>
    </row>
  </sheetData>
  <mergeCells count="5">
    <mergeCell ref="C5:E5"/>
    <mergeCell ref="F5:G5"/>
    <mergeCell ref="H5:I5"/>
    <mergeCell ref="J5:K5"/>
    <mergeCell ref="M5:N5"/>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activeCell="C27" sqref="C27:C30"/>
    </sheetView>
  </sheetViews>
  <sheetFormatPr defaultRowHeight="15" x14ac:dyDescent="0.25"/>
  <cols>
    <col min="1" max="1" width="9.42578125" bestFit="1" customWidth="1"/>
    <col min="3" max="3" width="11.7109375" customWidth="1"/>
    <col min="4" max="4" width="17.85546875" customWidth="1"/>
    <col min="5" max="5" width="22" customWidth="1"/>
    <col min="7" max="7" width="12.7109375" bestFit="1" customWidth="1"/>
  </cols>
  <sheetData>
    <row r="1" spans="1:13" ht="15.75" x14ac:dyDescent="0.25">
      <c r="A1" s="19" t="s">
        <v>41</v>
      </c>
    </row>
    <row r="2" spans="1:13" ht="15.75" x14ac:dyDescent="0.25">
      <c r="A2" s="19" t="s">
        <v>22</v>
      </c>
    </row>
    <row r="3" spans="1:13" ht="18.75" x14ac:dyDescent="0.25">
      <c r="A3" s="20" t="s">
        <v>267</v>
      </c>
    </row>
    <row r="5" spans="1:13" x14ac:dyDescent="0.25">
      <c r="A5" s="447" t="s">
        <v>83</v>
      </c>
      <c r="B5" s="447" t="s">
        <v>84</v>
      </c>
      <c r="C5" s="447" t="s">
        <v>85</v>
      </c>
      <c r="D5" s="447" t="s">
        <v>86</v>
      </c>
      <c r="E5" s="447" t="s">
        <v>87</v>
      </c>
    </row>
    <row r="6" spans="1:13" ht="15" customHeight="1" x14ac:dyDescent="0.25">
      <c r="A6" s="454"/>
      <c r="B6" s="454"/>
      <c r="C6" s="454"/>
      <c r="D6" s="454"/>
      <c r="E6" s="448"/>
    </row>
    <row r="7" spans="1:13" ht="15.75" x14ac:dyDescent="0.25">
      <c r="A7" s="451">
        <v>2011</v>
      </c>
      <c r="B7" s="94" t="s">
        <v>88</v>
      </c>
      <c r="C7" s="47">
        <v>655925.43425149575</v>
      </c>
      <c r="D7" s="47">
        <v>2442172.576639168</v>
      </c>
      <c r="E7" s="47">
        <v>114342273.99726422</v>
      </c>
      <c r="K7" s="101"/>
      <c r="L7" s="101"/>
      <c r="M7" s="101"/>
    </row>
    <row r="8" spans="1:13" ht="15.75" x14ac:dyDescent="0.25">
      <c r="A8" s="452"/>
      <c r="B8" s="95" t="s">
        <v>89</v>
      </c>
      <c r="C8" s="26">
        <v>1054505.3820656168</v>
      </c>
      <c r="D8" s="26">
        <v>3676673.0480076615</v>
      </c>
      <c r="E8" s="26">
        <v>161497603.10329416</v>
      </c>
      <c r="K8" s="101"/>
      <c r="L8" s="101"/>
      <c r="M8" s="101"/>
    </row>
    <row r="9" spans="1:13" ht="15.75" x14ac:dyDescent="0.25">
      <c r="A9" s="452"/>
      <c r="B9" s="95" t="s">
        <v>90</v>
      </c>
      <c r="C9" s="26">
        <v>1319453.1200123052</v>
      </c>
      <c r="D9" s="26">
        <v>5440175.6112036062</v>
      </c>
      <c r="E9" s="26">
        <v>215455609.89464232</v>
      </c>
      <c r="K9" s="101"/>
      <c r="L9" s="101"/>
      <c r="M9" s="101"/>
    </row>
    <row r="10" spans="1:13" ht="15.75" x14ac:dyDescent="0.25">
      <c r="A10" s="453"/>
      <c r="B10" s="96" t="s">
        <v>91</v>
      </c>
      <c r="C10" s="42">
        <v>937878.08715627296</v>
      </c>
      <c r="D10" s="42">
        <v>3130975.6761808307</v>
      </c>
      <c r="E10" s="42">
        <v>149752192.49459901</v>
      </c>
      <c r="K10" s="101"/>
      <c r="L10" s="101"/>
      <c r="M10" s="101"/>
    </row>
    <row r="11" spans="1:13" ht="15.75" x14ac:dyDescent="0.25">
      <c r="A11" s="449">
        <v>2012</v>
      </c>
      <c r="B11" s="97" t="s">
        <v>88</v>
      </c>
      <c r="C11" s="27">
        <v>726592.69318634714</v>
      </c>
      <c r="D11" s="27">
        <v>2319680.0886044349</v>
      </c>
      <c r="E11" s="27">
        <v>100618482.3319861</v>
      </c>
      <c r="K11" s="101"/>
      <c r="L11" s="101"/>
      <c r="M11" s="101"/>
    </row>
    <row r="12" spans="1:13" ht="15.75" x14ac:dyDescent="0.25">
      <c r="A12" s="450"/>
      <c r="B12" s="97" t="s">
        <v>89</v>
      </c>
      <c r="C12" s="27">
        <v>1067691.2421782108</v>
      </c>
      <c r="D12" s="27">
        <v>3732395.1859628027</v>
      </c>
      <c r="E12" s="27">
        <v>191416092.39072615</v>
      </c>
      <c r="K12" s="101"/>
      <c r="L12" s="101"/>
      <c r="M12" s="101"/>
    </row>
    <row r="13" spans="1:13" ht="15.75" x14ac:dyDescent="0.25">
      <c r="A13" s="450"/>
      <c r="B13" s="97" t="s">
        <v>90</v>
      </c>
      <c r="C13" s="27">
        <v>1194436.0140052827</v>
      </c>
      <c r="D13" s="27">
        <v>4490693.9718983211</v>
      </c>
      <c r="E13" s="27">
        <v>218065458.58021289</v>
      </c>
      <c r="K13" s="101"/>
      <c r="L13" s="101"/>
      <c r="M13" s="101"/>
    </row>
    <row r="14" spans="1:13" ht="15.75" x14ac:dyDescent="0.25">
      <c r="A14" s="450"/>
      <c r="B14" s="97" t="s">
        <v>91</v>
      </c>
      <c r="C14" s="27">
        <v>1035785.0501044303</v>
      </c>
      <c r="D14" s="27">
        <v>3314994.1738195345</v>
      </c>
      <c r="E14" s="27">
        <v>176221816.6381731</v>
      </c>
      <c r="K14" s="101"/>
      <c r="L14" s="101"/>
      <c r="M14" s="101"/>
    </row>
    <row r="15" spans="1:13" ht="15.75" x14ac:dyDescent="0.25">
      <c r="A15" s="451">
        <v>2013</v>
      </c>
      <c r="B15" s="94" t="s">
        <v>88</v>
      </c>
      <c r="C15" s="47">
        <v>866308.57856670627</v>
      </c>
      <c r="D15" s="47">
        <v>2744649.8969327491</v>
      </c>
      <c r="E15" s="47">
        <v>127280211.77299224</v>
      </c>
      <c r="K15" s="101"/>
      <c r="L15" s="101"/>
      <c r="M15" s="101"/>
    </row>
    <row r="16" spans="1:13" ht="15.75" x14ac:dyDescent="0.25">
      <c r="A16" s="452"/>
      <c r="B16" s="95" t="s">
        <v>89</v>
      </c>
      <c r="C16" s="26">
        <v>1104052.1532732178</v>
      </c>
      <c r="D16" s="26">
        <v>3602144.8070249753</v>
      </c>
      <c r="E16" s="26">
        <v>187874431.48210675</v>
      </c>
      <c r="K16" s="101"/>
      <c r="L16" s="101"/>
      <c r="M16" s="101"/>
    </row>
    <row r="17" spans="1:13" ht="15.75" x14ac:dyDescent="0.25">
      <c r="A17" s="452"/>
      <c r="B17" s="95" t="s">
        <v>90</v>
      </c>
      <c r="C17" s="26">
        <v>1234910.7728599857</v>
      </c>
      <c r="D17" s="26">
        <v>5001852.6263976824</v>
      </c>
      <c r="E17" s="26">
        <v>240412408.8083812</v>
      </c>
      <c r="K17" s="101"/>
      <c r="L17" s="101"/>
      <c r="M17" s="101"/>
    </row>
    <row r="18" spans="1:13" ht="15.75" x14ac:dyDescent="0.25">
      <c r="A18" s="453"/>
      <c r="B18" s="96" t="s">
        <v>91</v>
      </c>
      <c r="C18" s="42">
        <v>864168.91889126517</v>
      </c>
      <c r="D18" s="42">
        <v>3045187.630597827</v>
      </c>
      <c r="E18" s="42">
        <v>159623881.68982363</v>
      </c>
      <c r="K18" s="101"/>
      <c r="L18" s="101"/>
      <c r="M18" s="101"/>
    </row>
    <row r="19" spans="1:13" ht="15.75" x14ac:dyDescent="0.25">
      <c r="A19" s="451">
        <v>2014</v>
      </c>
      <c r="B19" s="94" t="s">
        <v>88</v>
      </c>
      <c r="C19" s="26">
        <v>823327.84199438291</v>
      </c>
      <c r="D19" s="26">
        <v>2487221.0162697919</v>
      </c>
      <c r="E19" s="26">
        <v>144529994.01862174</v>
      </c>
      <c r="K19" s="101"/>
      <c r="L19" s="101"/>
      <c r="M19" s="101"/>
    </row>
    <row r="20" spans="1:13" ht="15.75" x14ac:dyDescent="0.25">
      <c r="A20" s="449"/>
      <c r="B20" s="95" t="s">
        <v>89</v>
      </c>
      <c r="C20" s="26">
        <v>1214967.1952066955</v>
      </c>
      <c r="D20" s="26">
        <v>4449279.0444599874</v>
      </c>
      <c r="E20" s="26">
        <v>199263772.32098252</v>
      </c>
      <c r="K20" s="101"/>
      <c r="L20" s="101"/>
      <c r="M20" s="101"/>
    </row>
    <row r="21" spans="1:13" ht="15.75" x14ac:dyDescent="0.25">
      <c r="A21" s="449"/>
      <c r="B21" s="95" t="s">
        <v>90</v>
      </c>
      <c r="C21" s="26">
        <v>1391964.3437502214</v>
      </c>
      <c r="D21" s="26">
        <v>4847524.7060334291</v>
      </c>
      <c r="E21" s="26">
        <v>254242088.89043844</v>
      </c>
      <c r="K21" s="101"/>
      <c r="L21" s="101"/>
      <c r="M21" s="101"/>
    </row>
    <row r="22" spans="1:13" ht="15.75" x14ac:dyDescent="0.25">
      <c r="A22" s="455"/>
      <c r="B22" s="96" t="s">
        <v>91</v>
      </c>
      <c r="C22" s="26">
        <v>1082887.019396998</v>
      </c>
      <c r="D22" s="26">
        <v>3298345.7834237181</v>
      </c>
      <c r="E22" s="26">
        <v>146866440.50084722</v>
      </c>
      <c r="K22" s="101"/>
      <c r="L22" s="101"/>
      <c r="M22" s="101"/>
    </row>
    <row r="23" spans="1:13" ht="15.75" x14ac:dyDescent="0.25">
      <c r="A23" s="451">
        <v>2015</v>
      </c>
      <c r="B23" s="94" t="s">
        <v>88</v>
      </c>
      <c r="C23" s="47">
        <v>960114.88731890614</v>
      </c>
      <c r="D23" s="47">
        <v>2977548.2758868388</v>
      </c>
      <c r="E23" s="47">
        <v>144889248.9118914</v>
      </c>
      <c r="K23" s="101"/>
      <c r="L23" s="101"/>
      <c r="M23" s="101"/>
    </row>
    <row r="24" spans="1:13" ht="15.75" x14ac:dyDescent="0.25">
      <c r="A24" s="449"/>
      <c r="B24" s="95" t="s">
        <v>89</v>
      </c>
      <c r="C24" s="26">
        <v>1214355.9986104853</v>
      </c>
      <c r="D24" s="26">
        <v>3997037.9014577623</v>
      </c>
      <c r="E24" s="26">
        <v>202319368.26933548</v>
      </c>
      <c r="K24" s="101"/>
      <c r="L24" s="101"/>
      <c r="M24" s="101"/>
    </row>
    <row r="25" spans="1:13" ht="15.75" x14ac:dyDescent="0.25">
      <c r="A25" s="449"/>
      <c r="B25" s="95" t="s">
        <v>90</v>
      </c>
      <c r="C25" s="26">
        <v>1294757.1185588806</v>
      </c>
      <c r="D25" s="26">
        <v>5251216.2853691699</v>
      </c>
      <c r="E25" s="26">
        <v>253832000.53431696</v>
      </c>
      <c r="K25" s="101"/>
      <c r="L25" s="101"/>
      <c r="M25" s="101"/>
    </row>
    <row r="26" spans="1:13" ht="15.75" x14ac:dyDescent="0.25">
      <c r="A26" s="453"/>
      <c r="B26" s="96" t="s">
        <v>91</v>
      </c>
      <c r="C26" s="42">
        <v>1062389.9790400052</v>
      </c>
      <c r="D26" s="42">
        <v>3244966.829573811</v>
      </c>
      <c r="E26" s="42">
        <v>163025654.2401377</v>
      </c>
      <c r="K26" s="101"/>
      <c r="L26" s="101"/>
      <c r="M26" s="101"/>
    </row>
    <row r="27" spans="1:13" s="314" customFormat="1" ht="15.75" x14ac:dyDescent="0.25">
      <c r="A27" s="451">
        <v>2016</v>
      </c>
      <c r="B27" s="94" t="s">
        <v>88</v>
      </c>
      <c r="C27" s="47">
        <v>952702.20328170096</v>
      </c>
      <c r="D27" s="47">
        <v>2938361.0045690611</v>
      </c>
      <c r="E27" s="47">
        <v>158861501.32069016</v>
      </c>
      <c r="K27" s="315"/>
      <c r="L27" s="315"/>
      <c r="M27" s="315"/>
    </row>
    <row r="28" spans="1:13" s="314" customFormat="1" ht="15.75" x14ac:dyDescent="0.25">
      <c r="A28" s="449"/>
      <c r="B28" s="95" t="s">
        <v>89</v>
      </c>
      <c r="C28" s="26">
        <v>1102545.1158371079</v>
      </c>
      <c r="D28" s="26">
        <v>3512436.7462004647</v>
      </c>
      <c r="E28" s="26">
        <v>201792127.75592768</v>
      </c>
      <c r="K28" s="315"/>
      <c r="L28" s="315"/>
      <c r="M28" s="315"/>
    </row>
    <row r="29" spans="1:13" s="314" customFormat="1" ht="15.75" x14ac:dyDescent="0.25">
      <c r="A29" s="449"/>
      <c r="B29" s="95" t="s">
        <v>90</v>
      </c>
      <c r="C29" s="26">
        <v>1382868.9567337183</v>
      </c>
      <c r="D29" s="26">
        <v>5001291.2026607404</v>
      </c>
      <c r="E29" s="26">
        <v>285654204.48945725</v>
      </c>
      <c r="K29" s="315"/>
      <c r="L29" s="315"/>
      <c r="M29" s="315"/>
    </row>
    <row r="30" spans="1:13" s="314" customFormat="1" ht="15.75" x14ac:dyDescent="0.25">
      <c r="A30" s="453"/>
      <c r="B30" s="96" t="s">
        <v>91</v>
      </c>
      <c r="C30" s="42">
        <v>1134824.1318570834</v>
      </c>
      <c r="D30" s="42">
        <v>3727729.4300599494</v>
      </c>
      <c r="E30" s="42">
        <v>204399834.35649353</v>
      </c>
      <c r="K30" s="315"/>
      <c r="L30" s="315"/>
      <c r="M30" s="315"/>
    </row>
    <row r="33" spans="1:6" x14ac:dyDescent="0.25">
      <c r="A33" s="416" t="s">
        <v>45</v>
      </c>
      <c r="B33" s="416"/>
      <c r="C33" s="416"/>
      <c r="D33" s="416"/>
      <c r="E33" s="416"/>
      <c r="F33" s="416"/>
    </row>
    <row r="34" spans="1:6" x14ac:dyDescent="0.25">
      <c r="A34" s="416"/>
      <c r="B34" s="416"/>
      <c r="C34" s="416"/>
      <c r="D34" s="416"/>
      <c r="E34" s="416"/>
      <c r="F34" s="416"/>
    </row>
    <row r="35" spans="1:6" x14ac:dyDescent="0.25">
      <c r="A35" s="416"/>
      <c r="B35" s="416"/>
      <c r="C35" s="416"/>
      <c r="D35" s="416"/>
      <c r="E35" s="416"/>
      <c r="F35" s="416"/>
    </row>
    <row r="36" spans="1:6" x14ac:dyDescent="0.25">
      <c r="A36" s="416" t="s">
        <v>46</v>
      </c>
      <c r="B36" s="416"/>
      <c r="C36" s="416"/>
      <c r="D36" s="416"/>
      <c r="E36" s="416"/>
      <c r="F36" s="416"/>
    </row>
    <row r="37" spans="1:6" x14ac:dyDescent="0.25">
      <c r="A37" s="416"/>
      <c r="B37" s="416"/>
      <c r="C37" s="416"/>
      <c r="D37" s="416"/>
      <c r="E37" s="416"/>
      <c r="F37" s="416"/>
    </row>
    <row r="38" spans="1:6" x14ac:dyDescent="0.25">
      <c r="A38" s="416"/>
      <c r="B38" s="416"/>
      <c r="C38" s="416"/>
      <c r="D38" s="416"/>
      <c r="E38" s="416"/>
      <c r="F38" s="416"/>
    </row>
    <row r="39" spans="1:6" ht="24" customHeight="1" x14ac:dyDescent="0.25">
      <c r="A39" s="416"/>
      <c r="B39" s="416"/>
      <c r="C39" s="416"/>
      <c r="D39" s="416"/>
      <c r="E39" s="416"/>
      <c r="F39" s="416"/>
    </row>
    <row r="40" spans="1:6" x14ac:dyDescent="0.25">
      <c r="A40" s="38"/>
      <c r="B40" s="38"/>
      <c r="C40" s="38"/>
      <c r="D40" s="38"/>
      <c r="E40" s="38"/>
      <c r="F40" s="38"/>
    </row>
    <row r="41" spans="1:6" ht="15.75" x14ac:dyDescent="0.25">
      <c r="A41" s="10"/>
      <c r="B41" s="10"/>
      <c r="C41" s="10"/>
      <c r="D41" s="10"/>
      <c r="E41" s="10"/>
      <c r="F41" s="10"/>
    </row>
    <row r="42" spans="1:6" ht="15.75" x14ac:dyDescent="0.25">
      <c r="A42" s="299" t="s">
        <v>239</v>
      </c>
      <c r="B42" s="10"/>
      <c r="C42" s="10"/>
      <c r="D42" s="10"/>
      <c r="E42" s="10"/>
      <c r="F42" s="10"/>
    </row>
  </sheetData>
  <mergeCells count="13">
    <mergeCell ref="A36:F39"/>
    <mergeCell ref="E5:E6"/>
    <mergeCell ref="A11:A14"/>
    <mergeCell ref="A15:A18"/>
    <mergeCell ref="A23:A26"/>
    <mergeCell ref="A33:F35"/>
    <mergeCell ref="A7:A10"/>
    <mergeCell ref="A5:A6"/>
    <mergeCell ref="B5:B6"/>
    <mergeCell ref="C5:C6"/>
    <mergeCell ref="D5:D6"/>
    <mergeCell ref="A19:A22"/>
    <mergeCell ref="A27:A30"/>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85" zoomScaleNormal="85" workbookViewId="0">
      <selection activeCell="A4" sqref="A4"/>
    </sheetView>
  </sheetViews>
  <sheetFormatPr defaultRowHeight="15" x14ac:dyDescent="0.2"/>
  <cols>
    <col min="1" max="1" width="10.7109375" style="10" bestFit="1" customWidth="1"/>
    <col min="2" max="2" width="9.140625" style="10"/>
    <col min="3" max="3" width="7.7109375" style="10" customWidth="1"/>
    <col min="4" max="4" width="14.7109375" style="10" bestFit="1" customWidth="1"/>
    <col min="5" max="19" width="9.140625" style="10"/>
    <col min="20" max="20" width="10.5703125" style="10" bestFit="1" customWidth="1"/>
    <col min="21" max="16384" width="9.140625" style="10"/>
  </cols>
  <sheetData>
    <row r="1" spans="1:4" x14ac:dyDescent="0.2">
      <c r="A1" s="19" t="s">
        <v>41</v>
      </c>
    </row>
    <row r="2" spans="1:4" x14ac:dyDescent="0.2">
      <c r="A2" s="19" t="s">
        <v>22</v>
      </c>
    </row>
    <row r="3" spans="1:4" ht="15.75" x14ac:dyDescent="0.25">
      <c r="A3" s="20" t="s">
        <v>268</v>
      </c>
    </row>
    <row r="7" spans="1:4" x14ac:dyDescent="0.2">
      <c r="A7" s="272"/>
      <c r="B7" s="48"/>
      <c r="C7" s="27"/>
      <c r="D7" s="27"/>
    </row>
    <row r="8" spans="1:4" x14ac:dyDescent="0.2">
      <c r="A8" s="272"/>
      <c r="B8" s="48"/>
      <c r="C8" s="27"/>
      <c r="D8" s="27"/>
    </row>
    <row r="9" spans="1:4" x14ac:dyDescent="0.2">
      <c r="A9" s="272"/>
      <c r="B9" s="48"/>
    </row>
    <row r="10" spans="1:4" ht="15.75" x14ac:dyDescent="0.25">
      <c r="A10" s="272"/>
      <c r="B10" s="48"/>
      <c r="C10" s="273" t="s">
        <v>205</v>
      </c>
      <c r="D10" s="399">
        <v>0.16</v>
      </c>
    </row>
    <row r="11" spans="1:4" ht="15.75" x14ac:dyDescent="0.25">
      <c r="A11" s="272"/>
      <c r="B11" s="48"/>
      <c r="C11" s="273" t="s">
        <v>206</v>
      </c>
      <c r="D11" s="397">
        <v>0.1</v>
      </c>
    </row>
    <row r="12" spans="1:4" ht="15.75" x14ac:dyDescent="0.25">
      <c r="A12" s="272"/>
      <c r="B12" s="48"/>
      <c r="C12" s="273" t="s">
        <v>204</v>
      </c>
      <c r="D12" s="402">
        <v>0.3</v>
      </c>
    </row>
    <row r="13" spans="1:4" ht="15.75" x14ac:dyDescent="0.25">
      <c r="A13" s="272"/>
      <c r="B13" s="48"/>
      <c r="C13" s="273" t="s">
        <v>207</v>
      </c>
      <c r="D13" s="404">
        <v>0.44</v>
      </c>
    </row>
    <row r="14" spans="1:4" x14ac:dyDescent="0.2">
      <c r="A14" s="272"/>
      <c r="B14" s="48"/>
    </row>
    <row r="15" spans="1:4" x14ac:dyDescent="0.2">
      <c r="A15" s="272"/>
      <c r="B15" s="48"/>
      <c r="C15" s="27"/>
      <c r="D15" s="27"/>
    </row>
    <row r="16" spans="1:4" x14ac:dyDescent="0.2">
      <c r="A16" s="272"/>
      <c r="B16" s="48"/>
      <c r="C16" s="27"/>
      <c r="D16" s="27"/>
    </row>
    <row r="17" spans="1:4" x14ac:dyDescent="0.2">
      <c r="A17" s="272"/>
      <c r="B17" s="48"/>
      <c r="C17" s="27"/>
      <c r="D17" s="27"/>
    </row>
    <row r="18" spans="1:4" x14ac:dyDescent="0.2">
      <c r="A18" s="272"/>
      <c r="B18" s="48"/>
      <c r="C18" s="27"/>
      <c r="D18" s="27"/>
    </row>
    <row r="19" spans="1:4" x14ac:dyDescent="0.2">
      <c r="A19" s="272"/>
      <c r="B19" s="48"/>
      <c r="C19" s="27"/>
      <c r="D19" s="27"/>
    </row>
    <row r="20" spans="1:4" x14ac:dyDescent="0.2">
      <c r="A20" s="272"/>
      <c r="B20" s="48"/>
      <c r="C20" s="27"/>
      <c r="D20" s="27"/>
    </row>
    <row r="21" spans="1:4" x14ac:dyDescent="0.2">
      <c r="A21" s="272"/>
      <c r="B21" s="48"/>
      <c r="C21" s="27"/>
    </row>
    <row r="22" spans="1:4" x14ac:dyDescent="0.2">
      <c r="A22" s="272"/>
      <c r="B22" s="48"/>
      <c r="C22" s="27"/>
    </row>
    <row r="40" spans="1:17" s="33" customFormat="1" ht="27.75" customHeight="1" x14ac:dyDescent="0.2">
      <c r="A40" s="456" t="s">
        <v>45</v>
      </c>
      <c r="B40" s="456"/>
      <c r="C40" s="456"/>
      <c r="D40" s="456"/>
      <c r="E40" s="456"/>
      <c r="F40" s="456"/>
      <c r="G40" s="456"/>
      <c r="H40" s="456"/>
      <c r="I40" s="456"/>
      <c r="J40" s="456"/>
      <c r="K40" s="456"/>
      <c r="L40" s="456"/>
      <c r="M40" s="456"/>
      <c r="N40" s="456"/>
      <c r="O40" s="456"/>
      <c r="P40" s="456"/>
      <c r="Q40" s="456"/>
    </row>
    <row r="41" spans="1:17" s="33" customFormat="1" ht="36.75" customHeight="1" x14ac:dyDescent="0.2">
      <c r="A41" s="456" t="s">
        <v>46</v>
      </c>
      <c r="B41" s="457"/>
      <c r="C41" s="457"/>
      <c r="D41" s="457"/>
      <c r="E41" s="457"/>
      <c r="F41" s="457"/>
      <c r="G41" s="457"/>
      <c r="H41" s="457"/>
      <c r="I41" s="457"/>
      <c r="J41" s="457"/>
      <c r="K41" s="457"/>
      <c r="L41" s="457"/>
      <c r="M41" s="457"/>
      <c r="N41" s="457"/>
      <c r="O41" s="457"/>
      <c r="P41" s="457"/>
      <c r="Q41" s="457"/>
    </row>
    <row r="43" spans="1:17" x14ac:dyDescent="0.2">
      <c r="A43" s="299" t="s">
        <v>239</v>
      </c>
    </row>
  </sheetData>
  <mergeCells count="2">
    <mergeCell ref="A40:Q40"/>
    <mergeCell ref="A41:Q41"/>
  </mergeCells>
  <hyperlinks>
    <hyperlink ref="A1" location="'Contents '!A1" display="Contents "/>
    <hyperlink ref="A2" location="'Background Notes'!A1" display="Background Notes"/>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2" zoomScale="85" zoomScaleNormal="85" workbookViewId="0">
      <selection activeCell="A3" sqref="A3"/>
    </sheetView>
  </sheetViews>
  <sheetFormatPr defaultRowHeight="15" x14ac:dyDescent="0.2"/>
  <cols>
    <col min="1" max="1" width="11" style="10" customWidth="1"/>
    <col min="2" max="3" width="9.140625" style="10"/>
    <col min="4" max="4" width="10.7109375" style="10" bestFit="1" customWidth="1"/>
    <col min="5" max="16384" width="9.140625" style="10"/>
  </cols>
  <sheetData>
    <row r="1" spans="1:4" x14ac:dyDescent="0.2">
      <c r="A1" s="19" t="s">
        <v>41</v>
      </c>
    </row>
    <row r="2" spans="1:4" x14ac:dyDescent="0.2">
      <c r="A2" s="19" t="s">
        <v>22</v>
      </c>
    </row>
    <row r="3" spans="1:4" ht="15.75" x14ac:dyDescent="0.25">
      <c r="A3" s="20" t="s">
        <v>269</v>
      </c>
    </row>
    <row r="6" spans="1:4" x14ac:dyDescent="0.2">
      <c r="C6" s="27"/>
      <c r="D6" s="27"/>
    </row>
    <row r="11" spans="1:4" ht="15.75" x14ac:dyDescent="0.25">
      <c r="C11" s="401" t="s">
        <v>270</v>
      </c>
      <c r="D11" s="398">
        <v>119.589</v>
      </c>
    </row>
    <row r="12" spans="1:4" ht="15.75" x14ac:dyDescent="0.25">
      <c r="C12" s="401" t="s">
        <v>271</v>
      </c>
      <c r="D12" s="398">
        <v>93.992002927890042</v>
      </c>
    </row>
    <row r="13" spans="1:4" ht="15.75" x14ac:dyDescent="0.25">
      <c r="C13" s="401" t="s">
        <v>272</v>
      </c>
      <c r="D13" s="398">
        <v>73.565475369365885</v>
      </c>
    </row>
    <row r="14" spans="1:4" ht="15.75" x14ac:dyDescent="0.25">
      <c r="C14" s="401" t="s">
        <v>273</v>
      </c>
      <c r="D14" s="398">
        <v>-245.82401900186832</v>
      </c>
    </row>
    <row r="18" spans="1:4" x14ac:dyDescent="0.2">
      <c r="A18" s="458"/>
      <c r="C18" s="27"/>
      <c r="D18" s="27"/>
    </row>
    <row r="19" spans="1:4" x14ac:dyDescent="0.2">
      <c r="A19" s="458"/>
      <c r="D19" s="27"/>
    </row>
    <row r="20" spans="1:4" x14ac:dyDescent="0.2">
      <c r="A20" s="458"/>
      <c r="D20" s="27"/>
    </row>
    <row r="21" spans="1:4" x14ac:dyDescent="0.2">
      <c r="A21" s="458"/>
      <c r="D21" s="27"/>
    </row>
    <row r="36" spans="1:17" s="33" customFormat="1" ht="27" customHeight="1" x14ac:dyDescent="0.2">
      <c r="A36" s="456" t="s">
        <v>45</v>
      </c>
      <c r="B36" s="456"/>
      <c r="C36" s="456"/>
      <c r="D36" s="456"/>
      <c r="E36" s="456"/>
      <c r="F36" s="456"/>
      <c r="G36" s="456"/>
      <c r="H36" s="456"/>
      <c r="I36" s="456"/>
      <c r="J36" s="456"/>
      <c r="K36" s="456"/>
      <c r="L36" s="456"/>
      <c r="M36" s="456"/>
      <c r="N36" s="456"/>
      <c r="O36" s="456"/>
      <c r="P36" s="456"/>
      <c r="Q36" s="456"/>
    </row>
    <row r="37" spans="1:17" s="33" customFormat="1" ht="47.25" customHeight="1" x14ac:dyDescent="0.2">
      <c r="A37" s="416" t="s">
        <v>46</v>
      </c>
      <c r="B37" s="416"/>
      <c r="C37" s="416"/>
      <c r="D37" s="416"/>
      <c r="E37" s="416"/>
      <c r="F37" s="416"/>
      <c r="G37" s="416"/>
      <c r="H37" s="416"/>
      <c r="I37" s="416"/>
      <c r="J37" s="416"/>
      <c r="K37" s="416"/>
      <c r="L37" s="416"/>
      <c r="M37" s="416"/>
      <c r="N37" s="416"/>
      <c r="O37" s="416"/>
      <c r="P37" s="416"/>
      <c r="Q37" s="416"/>
    </row>
    <row r="38" spans="1:17" x14ac:dyDescent="0.2">
      <c r="A38" s="49"/>
      <c r="B38" s="49"/>
      <c r="C38" s="49"/>
      <c r="D38" s="49"/>
      <c r="E38" s="49"/>
      <c r="F38" s="49"/>
      <c r="G38" s="49"/>
      <c r="H38" s="49"/>
    </row>
    <row r="39" spans="1:17" x14ac:dyDescent="0.2">
      <c r="A39" s="299" t="s">
        <v>239</v>
      </c>
    </row>
  </sheetData>
  <mergeCells count="3">
    <mergeCell ref="A36:Q36"/>
    <mergeCell ref="A37:Q37"/>
    <mergeCell ref="A18:A21"/>
  </mergeCells>
  <hyperlinks>
    <hyperlink ref="A1" location="'Contents '!A1" display="Contents "/>
    <hyperlink ref="A2" location="'Background Notes'!A1" display="Background Note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2"/>
  <sheetViews>
    <sheetView zoomScaleNormal="100" workbookViewId="0">
      <selection activeCell="D2" sqref="D2"/>
    </sheetView>
  </sheetViews>
  <sheetFormatPr defaultRowHeight="15" x14ac:dyDescent="0.25"/>
  <cols>
    <col min="19" max="39" width="9.140625" style="403"/>
  </cols>
  <sheetData>
    <row r="1" spans="1:44" ht="15.75" x14ac:dyDescent="0.25">
      <c r="A1" s="19" t="s">
        <v>41</v>
      </c>
      <c r="B1" s="10"/>
      <c r="C1" s="10"/>
    </row>
    <row r="2" spans="1:44" ht="15.75" x14ac:dyDescent="0.25">
      <c r="A2" s="19" t="s">
        <v>22</v>
      </c>
      <c r="B2" s="10"/>
      <c r="C2" s="10"/>
    </row>
    <row r="3" spans="1:44" ht="15.75" x14ac:dyDescent="0.25">
      <c r="A3" s="20" t="s">
        <v>274</v>
      </c>
    </row>
    <row r="4" spans="1:44" x14ac:dyDescent="0.25">
      <c r="AR4" t="s">
        <v>208</v>
      </c>
    </row>
    <row r="5" spans="1:44" x14ac:dyDescent="0.25">
      <c r="AQ5">
        <v>1959</v>
      </c>
      <c r="AR5">
        <v>633000</v>
      </c>
    </row>
    <row r="6" spans="1:44" x14ac:dyDescent="0.25">
      <c r="AQ6">
        <v>1960</v>
      </c>
    </row>
    <row r="7" spans="1:44" x14ac:dyDescent="0.25">
      <c r="AQ7">
        <v>1961</v>
      </c>
    </row>
    <row r="8" spans="1:44" x14ac:dyDescent="0.25">
      <c r="AQ8">
        <v>1962</v>
      </c>
    </row>
    <row r="9" spans="1:44" x14ac:dyDescent="0.25">
      <c r="AQ9">
        <v>1963</v>
      </c>
      <c r="AR9">
        <v>704600</v>
      </c>
    </row>
    <row r="10" spans="1:44" x14ac:dyDescent="0.25">
      <c r="AQ10">
        <v>1964</v>
      </c>
    </row>
    <row r="11" spans="1:44" x14ac:dyDescent="0.25">
      <c r="AQ11">
        <v>1965</v>
      </c>
    </row>
    <row r="12" spans="1:44" x14ac:dyDescent="0.25">
      <c r="AQ12">
        <v>1966</v>
      </c>
    </row>
    <row r="13" spans="1:44" x14ac:dyDescent="0.25">
      <c r="AQ13">
        <v>1967</v>
      </c>
      <c r="AR13">
        <v>1080000</v>
      </c>
    </row>
    <row r="14" spans="1:44" x14ac:dyDescent="0.25">
      <c r="AQ14">
        <v>1968</v>
      </c>
      <c r="AR14">
        <v>1139000</v>
      </c>
    </row>
    <row r="15" spans="1:44" x14ac:dyDescent="0.25">
      <c r="AQ15">
        <v>1969</v>
      </c>
      <c r="AR15">
        <v>1066000</v>
      </c>
    </row>
    <row r="16" spans="1:44" x14ac:dyDescent="0.25">
      <c r="AQ16">
        <v>1970</v>
      </c>
      <c r="AR16">
        <v>977000</v>
      </c>
    </row>
    <row r="17" spans="43:44" x14ac:dyDescent="0.25">
      <c r="AQ17">
        <v>1971</v>
      </c>
      <c r="AR17">
        <v>670000</v>
      </c>
    </row>
    <row r="18" spans="43:44" x14ac:dyDescent="0.25">
      <c r="AQ18">
        <v>1972</v>
      </c>
      <c r="AR18">
        <v>435000</v>
      </c>
    </row>
    <row r="19" spans="43:44" x14ac:dyDescent="0.25">
      <c r="AQ19">
        <v>1973</v>
      </c>
      <c r="AR19">
        <v>486800</v>
      </c>
    </row>
    <row r="20" spans="43:44" x14ac:dyDescent="0.25">
      <c r="AQ20">
        <v>1974</v>
      </c>
      <c r="AR20">
        <v>486800</v>
      </c>
    </row>
    <row r="21" spans="43:44" x14ac:dyDescent="0.25">
      <c r="AQ21">
        <v>1975</v>
      </c>
      <c r="AR21">
        <v>529600</v>
      </c>
    </row>
    <row r="22" spans="43:44" x14ac:dyDescent="0.25">
      <c r="AQ22">
        <v>1976</v>
      </c>
      <c r="AR22">
        <v>432000</v>
      </c>
    </row>
    <row r="23" spans="43:44" x14ac:dyDescent="0.25">
      <c r="AQ23">
        <v>1977</v>
      </c>
      <c r="AR23">
        <v>503200</v>
      </c>
    </row>
    <row r="24" spans="43:44" x14ac:dyDescent="0.25">
      <c r="AQ24">
        <v>1978</v>
      </c>
      <c r="AR24">
        <v>628100</v>
      </c>
    </row>
    <row r="25" spans="43:44" x14ac:dyDescent="0.25">
      <c r="AQ25">
        <v>1979</v>
      </c>
      <c r="AR25">
        <v>728000</v>
      </c>
    </row>
    <row r="26" spans="43:44" x14ac:dyDescent="0.25">
      <c r="AQ26">
        <v>1980</v>
      </c>
      <c r="AR26">
        <v>710000</v>
      </c>
    </row>
    <row r="27" spans="43:44" x14ac:dyDescent="0.25">
      <c r="AQ27">
        <v>1981</v>
      </c>
      <c r="AR27">
        <v>588000</v>
      </c>
    </row>
    <row r="28" spans="43:44" x14ac:dyDescent="0.25">
      <c r="AQ28">
        <v>1982</v>
      </c>
      <c r="AR28">
        <v>712000</v>
      </c>
    </row>
    <row r="29" spans="43:44" x14ac:dyDescent="0.25">
      <c r="AQ29">
        <v>1983</v>
      </c>
      <c r="AR29">
        <v>865300</v>
      </c>
    </row>
    <row r="30" spans="43:44" x14ac:dyDescent="0.25">
      <c r="AQ30">
        <v>1984</v>
      </c>
      <c r="AR30">
        <v>907800</v>
      </c>
    </row>
    <row r="31" spans="43:44" x14ac:dyDescent="0.25">
      <c r="AQ31">
        <v>1985</v>
      </c>
      <c r="AR31">
        <v>862500</v>
      </c>
    </row>
    <row r="32" spans="43:44" x14ac:dyDescent="0.25">
      <c r="AQ32">
        <v>1986</v>
      </c>
      <c r="AR32">
        <v>824100</v>
      </c>
    </row>
    <row r="33" spans="1:45" x14ac:dyDescent="0.25">
      <c r="AQ33">
        <v>1987</v>
      </c>
      <c r="AR33">
        <v>942800</v>
      </c>
    </row>
    <row r="34" spans="1:45" x14ac:dyDescent="0.25">
      <c r="AQ34">
        <v>1988</v>
      </c>
      <c r="AR34">
        <v>930400</v>
      </c>
    </row>
    <row r="35" spans="1:45" x14ac:dyDescent="0.25">
      <c r="AQ35">
        <v>1989</v>
      </c>
      <c r="AR35">
        <v>1090600</v>
      </c>
    </row>
    <row r="36" spans="1:45" x14ac:dyDescent="0.25">
      <c r="A36" s="459" t="s">
        <v>209</v>
      </c>
      <c r="B36" s="459"/>
      <c r="C36" s="459"/>
      <c r="D36" s="459"/>
      <c r="E36" s="459"/>
      <c r="F36" s="459"/>
      <c r="G36" s="459"/>
      <c r="H36" s="459"/>
      <c r="I36" s="459"/>
      <c r="J36" s="459"/>
      <c r="K36" s="459"/>
      <c r="AQ36">
        <v>1990</v>
      </c>
      <c r="AR36">
        <v>1152800</v>
      </c>
    </row>
    <row r="37" spans="1:45" ht="15.75" x14ac:dyDescent="0.25">
      <c r="A37" s="274"/>
      <c r="B37" s="275"/>
      <c r="C37" s="275"/>
      <c r="D37" s="275"/>
      <c r="E37" s="275"/>
      <c r="F37" s="275"/>
      <c r="G37" s="275"/>
      <c r="H37" s="275"/>
      <c r="I37" s="275"/>
      <c r="J37" s="275"/>
      <c r="K37" s="275"/>
      <c r="AQ37">
        <v>1991</v>
      </c>
      <c r="AR37">
        <v>1186100</v>
      </c>
    </row>
    <row r="38" spans="1:45" ht="15" customHeight="1" x14ac:dyDescent="0.25">
      <c r="A38" s="460" t="s">
        <v>305</v>
      </c>
      <c r="B38" s="460"/>
      <c r="C38" s="460"/>
      <c r="D38" s="460"/>
      <c r="E38" s="460"/>
      <c r="F38" s="460"/>
      <c r="G38" s="460"/>
      <c r="H38" s="460"/>
      <c r="I38" s="460"/>
      <c r="J38" s="460"/>
      <c r="K38" s="460"/>
      <c r="L38" s="460"/>
      <c r="M38" s="460"/>
      <c r="AQ38">
        <v>1992</v>
      </c>
      <c r="AR38">
        <v>1252500</v>
      </c>
    </row>
    <row r="39" spans="1:45" x14ac:dyDescent="0.25">
      <c r="A39" s="460"/>
      <c r="B39" s="460"/>
      <c r="C39" s="460"/>
      <c r="D39" s="460"/>
      <c r="E39" s="460"/>
      <c r="F39" s="460"/>
      <c r="G39" s="460"/>
      <c r="H39" s="460"/>
      <c r="I39" s="460"/>
      <c r="J39" s="460"/>
      <c r="K39" s="460"/>
      <c r="L39" s="460"/>
      <c r="M39" s="460"/>
      <c r="AQ39">
        <v>1993</v>
      </c>
      <c r="AR39">
        <v>1262000</v>
      </c>
    </row>
    <row r="40" spans="1:45" x14ac:dyDescent="0.25">
      <c r="A40" s="460"/>
      <c r="B40" s="460"/>
      <c r="C40" s="460"/>
      <c r="D40" s="460"/>
      <c r="E40" s="460"/>
      <c r="F40" s="460"/>
      <c r="G40" s="460"/>
      <c r="H40" s="460"/>
      <c r="I40" s="460"/>
      <c r="J40" s="460"/>
      <c r="K40" s="460"/>
      <c r="L40" s="460"/>
      <c r="M40" s="460"/>
      <c r="AQ40">
        <v>1994</v>
      </c>
      <c r="AR40">
        <v>1294000</v>
      </c>
    </row>
    <row r="41" spans="1:45" x14ac:dyDescent="0.25">
      <c r="A41" s="460"/>
      <c r="B41" s="460"/>
      <c r="C41" s="460"/>
      <c r="D41" s="460"/>
      <c r="E41" s="460"/>
      <c r="F41" s="460"/>
      <c r="G41" s="460"/>
      <c r="H41" s="460"/>
      <c r="I41" s="460"/>
      <c r="J41" s="460"/>
      <c r="K41" s="460"/>
      <c r="L41" s="460"/>
      <c r="M41" s="460"/>
      <c r="AQ41">
        <v>1995</v>
      </c>
      <c r="AR41">
        <v>1557000</v>
      </c>
    </row>
    <row r="42" spans="1:45" ht="15.75" x14ac:dyDescent="0.25">
      <c r="A42" s="299" t="s">
        <v>239</v>
      </c>
      <c r="AQ42">
        <v>1996</v>
      </c>
      <c r="AR42">
        <v>1436000</v>
      </c>
    </row>
    <row r="43" spans="1:45" x14ac:dyDescent="0.25">
      <c r="AQ43">
        <v>1997</v>
      </c>
      <c r="AR43">
        <v>1415000</v>
      </c>
    </row>
    <row r="44" spans="1:45" x14ac:dyDescent="0.25">
      <c r="AQ44">
        <v>1998</v>
      </c>
      <c r="AR44">
        <v>1477000</v>
      </c>
    </row>
    <row r="45" spans="1:45" x14ac:dyDescent="0.25">
      <c r="AQ45">
        <v>1999</v>
      </c>
      <c r="AR45">
        <v>1655000</v>
      </c>
      <c r="AS45" s="403">
        <v>1655000</v>
      </c>
    </row>
    <row r="46" spans="1:45" x14ac:dyDescent="0.25">
      <c r="AQ46">
        <v>2000</v>
      </c>
      <c r="AR46">
        <v>1480000</v>
      </c>
      <c r="AS46" s="403">
        <v>1292000</v>
      </c>
    </row>
    <row r="47" spans="1:45" x14ac:dyDescent="0.25">
      <c r="AQ47">
        <v>2001</v>
      </c>
      <c r="AR47">
        <v>1511000</v>
      </c>
      <c r="AS47" s="403">
        <v>1311000</v>
      </c>
    </row>
    <row r="48" spans="1:45" x14ac:dyDescent="0.25">
      <c r="AQ48">
        <v>2002</v>
      </c>
      <c r="AR48">
        <v>1615000</v>
      </c>
      <c r="AS48" s="403">
        <v>1411000</v>
      </c>
    </row>
    <row r="49" spans="43:45" x14ac:dyDescent="0.25">
      <c r="AQ49">
        <v>2003</v>
      </c>
      <c r="AR49">
        <v>1896000</v>
      </c>
      <c r="AS49" s="403">
        <v>1673000</v>
      </c>
    </row>
    <row r="50" spans="43:45" x14ac:dyDescent="0.25">
      <c r="AQ50">
        <v>2004</v>
      </c>
      <c r="AR50">
        <v>1985000</v>
      </c>
      <c r="AS50" s="403">
        <v>1733000</v>
      </c>
    </row>
    <row r="51" spans="43:45" x14ac:dyDescent="0.25">
      <c r="AQ51">
        <v>2005</v>
      </c>
      <c r="AR51">
        <v>1972000</v>
      </c>
      <c r="AS51" s="403">
        <v>1701000</v>
      </c>
    </row>
    <row r="52" spans="43:45" x14ac:dyDescent="0.25">
      <c r="AQ52">
        <v>2006</v>
      </c>
      <c r="AR52">
        <v>1979000</v>
      </c>
      <c r="AS52" s="403">
        <v>1702000</v>
      </c>
    </row>
    <row r="53" spans="43:45" x14ac:dyDescent="0.25">
      <c r="AQ53">
        <v>2007</v>
      </c>
      <c r="AR53">
        <v>2107000</v>
      </c>
      <c r="AS53" s="403">
        <v>1784000</v>
      </c>
    </row>
    <row r="54" spans="43:45" x14ac:dyDescent="0.25">
      <c r="AQ54">
        <v>2008</v>
      </c>
      <c r="AR54">
        <v>2076000</v>
      </c>
      <c r="AS54" s="403">
        <v>1709000</v>
      </c>
    </row>
    <row r="55" spans="43:45" x14ac:dyDescent="0.25">
      <c r="AQ55">
        <v>2009</v>
      </c>
      <c r="AR55">
        <v>1918000</v>
      </c>
      <c r="AS55" s="403">
        <v>1443000</v>
      </c>
    </row>
    <row r="56" spans="43:45" x14ac:dyDescent="0.25">
      <c r="AQ56">
        <v>2010</v>
      </c>
      <c r="AR56">
        <v>1809000</v>
      </c>
      <c r="AS56" s="403">
        <v>1426220</v>
      </c>
    </row>
    <row r="57" spans="43:45" x14ac:dyDescent="0.25">
      <c r="AQ57">
        <v>2011</v>
      </c>
      <c r="AR57">
        <v>1931000</v>
      </c>
      <c r="AS57" s="403">
        <v>1560690</v>
      </c>
    </row>
    <row r="58" spans="43:45" x14ac:dyDescent="0.25">
      <c r="AQ58">
        <v>2012</v>
      </c>
      <c r="AR58">
        <v>2006000</v>
      </c>
      <c r="AS58" s="403">
        <v>1531284</v>
      </c>
    </row>
    <row r="59" spans="43:45" x14ac:dyDescent="0.25">
      <c r="AQ59">
        <v>2013</v>
      </c>
      <c r="AR59">
        <v>2089000</v>
      </c>
      <c r="AS59" s="403">
        <v>1696641</v>
      </c>
    </row>
    <row r="60" spans="43:45" x14ac:dyDescent="0.25">
      <c r="AQ60">
        <v>2014</v>
      </c>
      <c r="AR60">
        <v>2179000</v>
      </c>
      <c r="AS60" s="403">
        <v>1791243</v>
      </c>
    </row>
    <row r="61" spans="43:45" x14ac:dyDescent="0.25">
      <c r="AQ61">
        <v>2015</v>
      </c>
      <c r="AR61">
        <v>2301000</v>
      </c>
      <c r="AS61" s="403">
        <v>1948617</v>
      </c>
    </row>
    <row r="62" spans="43:45" x14ac:dyDescent="0.25">
      <c r="AQ62">
        <v>2016</v>
      </c>
      <c r="AR62">
        <v>2589000</v>
      </c>
      <c r="AS62" s="403">
        <v>2133000</v>
      </c>
    </row>
  </sheetData>
  <mergeCells count="2">
    <mergeCell ref="A36:K36"/>
    <mergeCell ref="A38:M41"/>
  </mergeCells>
  <hyperlinks>
    <hyperlink ref="A1" location="'Contents '!A1" display="Contents "/>
    <hyperlink ref="A2" location="'Background Notes'!A1" display="Background Note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zoomScale="115" zoomScaleNormal="115" workbookViewId="0">
      <selection activeCell="A4" sqref="A4"/>
    </sheetView>
  </sheetViews>
  <sheetFormatPr defaultRowHeight="15" x14ac:dyDescent="0.2"/>
  <cols>
    <col min="1" max="1" width="13" style="10" customWidth="1"/>
    <col min="2" max="2" width="118.5703125" style="10" customWidth="1"/>
    <col min="3" max="16384" width="9.140625" style="10"/>
  </cols>
  <sheetData>
    <row r="1" spans="1:2" x14ac:dyDescent="0.2">
      <c r="A1" s="19" t="s">
        <v>21</v>
      </c>
    </row>
    <row r="2" spans="1:2" x14ac:dyDescent="0.2">
      <c r="A2" s="19" t="s">
        <v>22</v>
      </c>
    </row>
    <row r="3" spans="1:2" ht="8.25" customHeight="1" x14ac:dyDescent="0.2"/>
    <row r="4" spans="1:2" ht="15.75" x14ac:dyDescent="0.25">
      <c r="B4" s="20" t="s">
        <v>23</v>
      </c>
    </row>
    <row r="5" spans="1:2" ht="15.75" x14ac:dyDescent="0.25">
      <c r="A5" s="20" t="s">
        <v>24</v>
      </c>
    </row>
    <row r="6" spans="1:2" x14ac:dyDescent="0.2">
      <c r="A6" s="19" t="s">
        <v>25</v>
      </c>
      <c r="B6" s="400" t="s">
        <v>281</v>
      </c>
    </row>
    <row r="7" spans="1:2" x14ac:dyDescent="0.2">
      <c r="A7" s="19" t="s">
        <v>26</v>
      </c>
      <c r="B7" s="400" t="s">
        <v>282</v>
      </c>
    </row>
    <row r="8" spans="1:2" x14ac:dyDescent="0.2">
      <c r="A8" s="19" t="s">
        <v>27</v>
      </c>
      <c r="B8" s="400" t="s">
        <v>283</v>
      </c>
    </row>
    <row r="9" spans="1:2" x14ac:dyDescent="0.2">
      <c r="A9" s="19" t="s">
        <v>28</v>
      </c>
      <c r="B9" s="400" t="s">
        <v>284</v>
      </c>
    </row>
    <row r="10" spans="1:2" x14ac:dyDescent="0.2">
      <c r="A10" s="19" t="s">
        <v>29</v>
      </c>
      <c r="B10" s="400" t="s">
        <v>285</v>
      </c>
    </row>
    <row r="11" spans="1:2" x14ac:dyDescent="0.2">
      <c r="A11" s="19" t="s">
        <v>30</v>
      </c>
      <c r="B11" s="400" t="s">
        <v>286</v>
      </c>
    </row>
    <row r="12" spans="1:2" x14ac:dyDescent="0.2">
      <c r="A12" s="19" t="s">
        <v>31</v>
      </c>
      <c r="B12" s="400" t="s">
        <v>287</v>
      </c>
    </row>
    <row r="13" spans="1:2" x14ac:dyDescent="0.2">
      <c r="A13" s="19" t="s">
        <v>197</v>
      </c>
      <c r="B13" s="400" t="s">
        <v>288</v>
      </c>
    </row>
    <row r="14" spans="1:2" x14ac:dyDescent="0.2">
      <c r="A14" s="19" t="s">
        <v>198</v>
      </c>
      <c r="B14" s="63" t="s">
        <v>203</v>
      </c>
    </row>
    <row r="15" spans="1:2" x14ac:dyDescent="0.2">
      <c r="A15" s="19" t="s">
        <v>199</v>
      </c>
      <c r="B15" s="400" t="s">
        <v>289</v>
      </c>
    </row>
    <row r="16" spans="1:2" x14ac:dyDescent="0.2">
      <c r="A16" s="19" t="s">
        <v>200</v>
      </c>
      <c r="B16" s="400" t="s">
        <v>290</v>
      </c>
    </row>
    <row r="17" spans="1:2" x14ac:dyDescent="0.2">
      <c r="A17" s="19" t="s">
        <v>201</v>
      </c>
      <c r="B17" s="400" t="s">
        <v>291</v>
      </c>
    </row>
    <row r="18" spans="1:2" x14ac:dyDescent="0.2">
      <c r="A18" s="19" t="s">
        <v>202</v>
      </c>
      <c r="B18" s="400" t="s">
        <v>292</v>
      </c>
    </row>
    <row r="19" spans="1:2" x14ac:dyDescent="0.2">
      <c r="A19" s="19"/>
      <c r="B19" s="63"/>
    </row>
    <row r="20" spans="1:2" ht="15.75" x14ac:dyDescent="0.25">
      <c r="A20" s="21" t="s">
        <v>92</v>
      </c>
    </row>
    <row r="21" spans="1:2" x14ac:dyDescent="0.2">
      <c r="A21" s="19" t="s">
        <v>32</v>
      </c>
      <c r="B21" s="400" t="s">
        <v>293</v>
      </c>
    </row>
    <row r="22" spans="1:2" ht="10.5" customHeight="1" x14ac:dyDescent="0.2">
      <c r="A22" s="19"/>
    </row>
    <row r="23" spans="1:2" ht="15.75" x14ac:dyDescent="0.25">
      <c r="B23" s="20" t="s">
        <v>33</v>
      </c>
    </row>
    <row r="24" spans="1:2" x14ac:dyDescent="0.2">
      <c r="A24" s="19" t="s">
        <v>219</v>
      </c>
      <c r="B24" s="400" t="s">
        <v>294</v>
      </c>
    </row>
    <row r="25" spans="1:2" x14ac:dyDescent="0.2">
      <c r="A25" s="19" t="s">
        <v>34</v>
      </c>
      <c r="B25" s="400" t="s">
        <v>295</v>
      </c>
    </row>
    <row r="26" spans="1:2" x14ac:dyDescent="0.2">
      <c r="A26" s="19" t="s">
        <v>35</v>
      </c>
      <c r="B26" s="400" t="s">
        <v>296</v>
      </c>
    </row>
    <row r="27" spans="1:2" x14ac:dyDescent="0.2">
      <c r="A27" s="19" t="s">
        <v>36</v>
      </c>
      <c r="B27" s="400" t="s">
        <v>297</v>
      </c>
    </row>
    <row r="28" spans="1:2" x14ac:dyDescent="0.2">
      <c r="A28" s="19" t="s">
        <v>37</v>
      </c>
      <c r="B28" s="400" t="s">
        <v>298</v>
      </c>
    </row>
    <row r="29" spans="1:2" x14ac:dyDescent="0.2">
      <c r="A29" s="19" t="s">
        <v>38</v>
      </c>
      <c r="B29" s="400" t="s">
        <v>299</v>
      </c>
    </row>
    <row r="30" spans="1:2" x14ac:dyDescent="0.2">
      <c r="A30" s="19" t="s">
        <v>39</v>
      </c>
      <c r="B30" s="400" t="s">
        <v>300</v>
      </c>
    </row>
    <row r="31" spans="1:2" x14ac:dyDescent="0.2">
      <c r="A31" s="19" t="s">
        <v>40</v>
      </c>
      <c r="B31" s="400" t="s">
        <v>301</v>
      </c>
    </row>
    <row r="33" spans="1:1" x14ac:dyDescent="0.2">
      <c r="A33" s="19" t="s">
        <v>21</v>
      </c>
    </row>
    <row r="34" spans="1:1" x14ac:dyDescent="0.2">
      <c r="A34" s="19" t="s">
        <v>22</v>
      </c>
    </row>
  </sheetData>
  <hyperlinks>
    <hyperlink ref="A6" location="'Table 1.1'!A1" display="Table 1.1"/>
    <hyperlink ref="A7" location="'Table 1.2'!A1" display="Table 1.2 "/>
    <hyperlink ref="A8" location="'Table 1.3'!A1" display="Table 1.3"/>
    <hyperlink ref="A9" location="'Table 1.4'!A1" display="Table 1.4"/>
    <hyperlink ref="A10" location="'Table 1.5'!A1" display="Table 1.5"/>
    <hyperlink ref="A11" location="'Table 1.6'!A1" display="Table 1.6"/>
    <hyperlink ref="A12" location="'Table 1.7'!A1" display="Table 1.7"/>
    <hyperlink ref="A33" location="Contact!A1" display="Contact"/>
    <hyperlink ref="A24" location="'Figure 1'!A1" display="Figure 1"/>
    <hyperlink ref="A25" location="'Figure 2'!A1" display="Figure 2"/>
    <hyperlink ref="A26" location="'Figure 3'!A1" display="Figure 3"/>
    <hyperlink ref="A27" location="'Figure 4'!A1" display="Figure 4"/>
    <hyperlink ref="A28" location="'Figure 5'!A1" display="Figure 5"/>
    <hyperlink ref="A29" location="'Figure 6'!A1" display="Figure 6"/>
    <hyperlink ref="A30" location="'Figure 7'!A1" display="Figure 7"/>
    <hyperlink ref="A31" location="'Figure 8'!A1" display="Figure 8"/>
    <hyperlink ref="A34" location="'Background Notes'!A1" display="Background Notes"/>
    <hyperlink ref="A21" location="'Table 2.1'!A1" display="Table 2.1"/>
    <hyperlink ref="A1" location="Contact!A1" display="Contact"/>
    <hyperlink ref="A2" location="'Background Notes'!A1" display="Background Notes"/>
    <hyperlink ref="A13" location="'Table 1.8'!A1" display="Table 1.8"/>
    <hyperlink ref="A14" location="'Table 1.9'!A1" display="Table 1.9"/>
    <hyperlink ref="A15" location="'Table 1.10'!A1" display="Table 1.10"/>
    <hyperlink ref="A16" location="'Table 1.11'!A1" display="Table 1.11"/>
    <hyperlink ref="A17" location="'Table 1.12'!A1" display="Table 1.12"/>
    <hyperlink ref="A18" location="'Table 1.13'!A1" display="Table 1.1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85" zoomScaleNormal="85" workbookViewId="0">
      <selection activeCell="A3" sqref="A3"/>
    </sheetView>
  </sheetViews>
  <sheetFormatPr defaultRowHeight="15" x14ac:dyDescent="0.2"/>
  <cols>
    <col min="1" max="1" width="26.42578125" style="10" customWidth="1"/>
    <col min="2" max="2" width="16.28515625" style="10" customWidth="1"/>
    <col min="3" max="7" width="19.28515625" style="10" customWidth="1"/>
    <col min="8" max="16384" width="9.140625" style="10"/>
  </cols>
  <sheetData>
    <row r="1" spans="1:3" x14ac:dyDescent="0.2">
      <c r="A1" s="19" t="s">
        <v>41</v>
      </c>
    </row>
    <row r="2" spans="1:3" x14ac:dyDescent="0.2">
      <c r="A2" s="19" t="s">
        <v>22</v>
      </c>
    </row>
    <row r="3" spans="1:3" ht="15.75" x14ac:dyDescent="0.25">
      <c r="A3" s="20" t="s">
        <v>275</v>
      </c>
    </row>
    <row r="5" spans="1:3" x14ac:dyDescent="0.2">
      <c r="B5" s="10" t="s">
        <v>52</v>
      </c>
    </row>
    <row r="6" spans="1:3" x14ac:dyDescent="0.2">
      <c r="A6" s="10" t="s">
        <v>47</v>
      </c>
      <c r="B6" s="27">
        <v>2133717</v>
      </c>
      <c r="C6" s="36">
        <f>B6/B10</f>
        <v>0.4665963253399345</v>
      </c>
    </row>
    <row r="7" spans="1:3" x14ac:dyDescent="0.2">
      <c r="A7" s="10" t="s">
        <v>93</v>
      </c>
      <c r="B7" s="27">
        <v>1841795</v>
      </c>
      <c r="C7" s="36">
        <f>B7/B10</f>
        <v>0.40275949389233184</v>
      </c>
    </row>
    <row r="8" spans="1:3" x14ac:dyDescent="0.2">
      <c r="A8" s="10" t="s">
        <v>49</v>
      </c>
      <c r="B8" s="27">
        <v>425485</v>
      </c>
      <c r="C8" s="36">
        <f>B8/B10</f>
        <v>9.3044081050702609E-2</v>
      </c>
    </row>
    <row r="9" spans="1:3" x14ac:dyDescent="0.2">
      <c r="A9" s="10" t="s">
        <v>50</v>
      </c>
      <c r="B9" s="27">
        <v>171943</v>
      </c>
      <c r="C9" s="36">
        <f>B9/B10</f>
        <v>3.7600099717031057E-2</v>
      </c>
    </row>
    <row r="10" spans="1:3" x14ac:dyDescent="0.2">
      <c r="A10" s="10" t="s">
        <v>51</v>
      </c>
      <c r="B10" s="27">
        <v>4572940</v>
      </c>
    </row>
    <row r="33" spans="1:8" ht="32.25" customHeight="1" x14ac:dyDescent="0.25">
      <c r="A33" s="50"/>
      <c r="B33" s="51" t="str">
        <f>A6</f>
        <v>Holiday</v>
      </c>
      <c r="C33" s="52" t="str">
        <f>A7</f>
        <v>Visiting friends/ relatives</v>
      </c>
      <c r="D33" s="51" t="str">
        <f>A8</f>
        <v>Business</v>
      </c>
      <c r="E33" s="51" t="str">
        <f>A9</f>
        <v>Other</v>
      </c>
      <c r="F33" s="52" t="str">
        <f>A10</f>
        <v>Total Overnight Trips</v>
      </c>
    </row>
    <row r="34" spans="1:8" ht="15.75" x14ac:dyDescent="0.25">
      <c r="A34" s="51" t="s">
        <v>94</v>
      </c>
      <c r="B34" s="53">
        <v>2133717</v>
      </c>
      <c r="C34" s="53">
        <v>1841795</v>
      </c>
      <c r="D34" s="53">
        <v>425485</v>
      </c>
      <c r="E34" s="53">
        <v>171943</v>
      </c>
      <c r="F34" s="53">
        <v>4572940</v>
      </c>
    </row>
    <row r="37" spans="1:8" s="33" customFormat="1" ht="15" customHeight="1" x14ac:dyDescent="0.2">
      <c r="A37" s="416" t="s">
        <v>45</v>
      </c>
      <c r="B37" s="416"/>
      <c r="C37" s="416"/>
      <c r="D37" s="416"/>
      <c r="E37" s="416"/>
      <c r="F37" s="416"/>
      <c r="G37" s="416"/>
      <c r="H37" s="38"/>
    </row>
    <row r="38" spans="1:8" s="33" customFormat="1" ht="12.75" x14ac:dyDescent="0.2">
      <c r="A38" s="416"/>
      <c r="B38" s="416"/>
      <c r="C38" s="416"/>
      <c r="D38" s="416"/>
      <c r="E38" s="416"/>
      <c r="F38" s="416"/>
      <c r="G38" s="416"/>
      <c r="H38" s="38"/>
    </row>
    <row r="39" spans="1:8" s="33" customFormat="1" ht="3" customHeight="1" x14ac:dyDescent="0.2">
      <c r="A39" s="416"/>
      <c r="B39" s="416"/>
      <c r="C39" s="416"/>
      <c r="D39" s="416"/>
      <c r="E39" s="416"/>
      <c r="F39" s="416"/>
      <c r="G39" s="416"/>
      <c r="H39" s="38"/>
    </row>
    <row r="40" spans="1:8" s="33" customFormat="1" ht="15" customHeight="1" x14ac:dyDescent="0.2">
      <c r="A40" s="416" t="s">
        <v>46</v>
      </c>
      <c r="B40" s="416"/>
      <c r="C40" s="416"/>
      <c r="D40" s="416"/>
      <c r="E40" s="416"/>
      <c r="F40" s="416"/>
      <c r="G40" s="416"/>
      <c r="H40" s="38"/>
    </row>
    <row r="41" spans="1:8" s="33" customFormat="1" ht="12.75" x14ac:dyDescent="0.2">
      <c r="A41" s="416"/>
      <c r="B41" s="416"/>
      <c r="C41" s="416"/>
      <c r="D41" s="416"/>
      <c r="E41" s="416"/>
      <c r="F41" s="416"/>
      <c r="G41" s="416"/>
      <c r="H41" s="38"/>
    </row>
    <row r="42" spans="1:8" s="33" customFormat="1" ht="12.75" x14ac:dyDescent="0.2">
      <c r="A42" s="416"/>
      <c r="B42" s="416"/>
      <c r="C42" s="416"/>
      <c r="D42" s="416"/>
      <c r="E42" s="416"/>
      <c r="F42" s="416"/>
      <c r="G42" s="416"/>
      <c r="H42" s="38"/>
    </row>
    <row r="43" spans="1:8" s="33" customFormat="1" ht="12.75" x14ac:dyDescent="0.2">
      <c r="A43" s="416"/>
      <c r="B43" s="416"/>
      <c r="C43" s="416"/>
      <c r="D43" s="416"/>
      <c r="E43" s="416"/>
      <c r="F43" s="416"/>
      <c r="G43" s="416"/>
      <c r="H43" s="38"/>
    </row>
    <row r="45" spans="1:8" x14ac:dyDescent="0.2">
      <c r="A45" s="299" t="s">
        <v>239</v>
      </c>
    </row>
  </sheetData>
  <mergeCells count="2">
    <mergeCell ref="A37:G39"/>
    <mergeCell ref="A40:G43"/>
  </mergeCells>
  <hyperlinks>
    <hyperlink ref="A1" location="'Contents '!A1" display="Contents "/>
    <hyperlink ref="A2" location="'Background Notes'!A1" display="Background Note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8"/>
  <sheetViews>
    <sheetView zoomScaleNormal="100" workbookViewId="0">
      <selection activeCell="A4" sqref="A4"/>
    </sheetView>
  </sheetViews>
  <sheetFormatPr defaultRowHeight="15" x14ac:dyDescent="0.2"/>
  <cols>
    <col min="1" max="1" width="11.5703125" style="10" customWidth="1"/>
    <col min="2" max="2" width="9.140625" style="10"/>
    <col min="3" max="3" width="13.140625" style="10" customWidth="1"/>
    <col min="4" max="8" width="9.5703125" style="10" bestFit="1" customWidth="1"/>
    <col min="9" max="13" width="9.140625" style="10"/>
    <col min="14" max="14" width="16.140625" style="10" bestFit="1" customWidth="1"/>
    <col min="15" max="16384" width="9.140625" style="10"/>
  </cols>
  <sheetData>
    <row r="1" spans="1:74" x14ac:dyDescent="0.2">
      <c r="A1" s="19" t="s">
        <v>41</v>
      </c>
    </row>
    <row r="2" spans="1:74" x14ac:dyDescent="0.2">
      <c r="A2" s="19" t="s">
        <v>22</v>
      </c>
    </row>
    <row r="3" spans="1:74" ht="15.75" x14ac:dyDescent="0.25">
      <c r="A3" s="20" t="s">
        <v>277</v>
      </c>
    </row>
    <row r="4" spans="1:74" ht="15.75" x14ac:dyDescent="0.25">
      <c r="A4" s="20"/>
    </row>
    <row r="5" spans="1:74" x14ac:dyDescent="0.2">
      <c r="C5" s="57"/>
      <c r="E5" s="55"/>
      <c r="F5" s="56"/>
    </row>
    <row r="6" spans="1:74" ht="15.75" x14ac:dyDescent="0.25">
      <c r="B6" s="458"/>
      <c r="D6" s="27"/>
      <c r="E6" s="55"/>
      <c r="F6" s="56"/>
      <c r="BU6" s="461">
        <v>2012</v>
      </c>
      <c r="BV6" s="405">
        <v>1.613558919432978</v>
      </c>
    </row>
    <row r="7" spans="1:74" ht="15.75" x14ac:dyDescent="0.25">
      <c r="B7" s="458"/>
      <c r="D7" s="57"/>
      <c r="E7" s="55"/>
      <c r="F7" s="56"/>
      <c r="BU7" s="461"/>
      <c r="BV7" s="405">
        <v>1.6202112575481409</v>
      </c>
    </row>
    <row r="8" spans="1:74" ht="15.75" x14ac:dyDescent="0.25">
      <c r="B8" s="458"/>
      <c r="D8" s="54"/>
      <c r="E8" s="55"/>
      <c r="F8" s="56"/>
      <c r="BU8" s="461"/>
      <c r="BV8" s="405">
        <v>1.6257981746730934</v>
      </c>
    </row>
    <row r="9" spans="1:74" ht="15.75" x14ac:dyDescent="0.25">
      <c r="B9" s="458"/>
      <c r="D9" s="27"/>
      <c r="E9" s="55"/>
      <c r="F9" s="56"/>
      <c r="BU9" s="461"/>
      <c r="BV9" s="405">
        <v>1.6504237477329822</v>
      </c>
    </row>
    <row r="10" spans="1:74" ht="15.75" x14ac:dyDescent="0.25">
      <c r="B10" s="458"/>
      <c r="D10" s="27"/>
      <c r="E10" s="55"/>
      <c r="F10" s="56"/>
      <c r="BU10" s="461"/>
      <c r="BV10" s="405">
        <v>1.6662973872476594</v>
      </c>
    </row>
    <row r="11" spans="1:74" ht="15.75" x14ac:dyDescent="0.25">
      <c r="B11" s="458"/>
      <c r="D11" s="27"/>
      <c r="E11" s="55"/>
      <c r="F11" s="56"/>
      <c r="BU11" s="461"/>
      <c r="BV11" s="405">
        <v>1.6829862816357077</v>
      </c>
    </row>
    <row r="12" spans="1:74" ht="15.75" x14ac:dyDescent="0.25">
      <c r="B12" s="458"/>
      <c r="D12" s="27"/>
      <c r="E12" s="55"/>
      <c r="F12" s="27"/>
      <c r="BU12" s="461"/>
      <c r="BV12" s="405">
        <v>1.706091070693095</v>
      </c>
    </row>
    <row r="13" spans="1:74" ht="15.75" x14ac:dyDescent="0.25">
      <c r="B13" s="458"/>
      <c r="D13" s="27"/>
      <c r="E13" s="55"/>
      <c r="BU13" s="461"/>
      <c r="BV13" s="405">
        <v>1.7246060398276566</v>
      </c>
    </row>
    <row r="14" spans="1:74" ht="15.75" x14ac:dyDescent="0.25">
      <c r="B14" s="458"/>
      <c r="D14" s="27"/>
      <c r="E14" s="55"/>
      <c r="BU14" s="461"/>
      <c r="BV14" s="405">
        <v>1.742794791265001</v>
      </c>
    </row>
    <row r="15" spans="1:74" ht="15.75" x14ac:dyDescent="0.25">
      <c r="B15" s="458"/>
      <c r="D15" s="27"/>
      <c r="E15" s="55"/>
      <c r="BU15" s="461"/>
      <c r="BV15" s="405">
        <v>1.748241282144398</v>
      </c>
    </row>
    <row r="16" spans="1:74" ht="15.75" x14ac:dyDescent="0.25">
      <c r="B16" s="458"/>
      <c r="D16" s="27"/>
      <c r="E16" s="55"/>
      <c r="BU16" s="461"/>
      <c r="BV16" s="405">
        <v>1.7558947321340816</v>
      </c>
    </row>
    <row r="17" spans="1:74" ht="15.75" x14ac:dyDescent="0.25">
      <c r="B17" s="458"/>
      <c r="D17" s="27"/>
      <c r="E17" s="55"/>
      <c r="BU17" s="461"/>
      <c r="BV17" s="405">
        <v>1.7686851233138172</v>
      </c>
    </row>
    <row r="18" spans="1:74" ht="15.75" x14ac:dyDescent="0.25">
      <c r="B18" s="458"/>
      <c r="D18" s="27"/>
      <c r="E18" s="55"/>
      <c r="BU18" s="461">
        <v>2013</v>
      </c>
      <c r="BV18" s="405">
        <v>1.7739882357403334</v>
      </c>
    </row>
    <row r="19" spans="1:74" ht="15.75" x14ac:dyDescent="0.25">
      <c r="B19" s="458"/>
      <c r="D19" s="27"/>
      <c r="E19" s="55"/>
      <c r="BU19" s="461"/>
      <c r="BV19" s="405">
        <v>1.7736324564814259</v>
      </c>
    </row>
    <row r="20" spans="1:74" ht="15.75" x14ac:dyDescent="0.25">
      <c r="B20" s="458"/>
      <c r="D20" s="27"/>
      <c r="E20" s="55"/>
      <c r="BU20" s="461"/>
      <c r="BV20" s="405">
        <v>1.7695882248074581</v>
      </c>
    </row>
    <row r="21" spans="1:74" ht="15.75" x14ac:dyDescent="0.25">
      <c r="B21" s="458"/>
      <c r="D21" s="27"/>
      <c r="E21" s="55"/>
      <c r="BU21" s="461"/>
      <c r="BV21" s="405">
        <v>1.753853680233614</v>
      </c>
    </row>
    <row r="22" spans="1:74" ht="15.75" x14ac:dyDescent="0.25">
      <c r="B22" s="458"/>
      <c r="D22" s="27"/>
      <c r="E22" s="55"/>
      <c r="BU22" s="461"/>
      <c r="BV22" s="405">
        <v>1.7559799169972361</v>
      </c>
    </row>
    <row r="23" spans="1:74" ht="15.75" x14ac:dyDescent="0.25">
      <c r="B23" s="458"/>
      <c r="D23" s="27"/>
      <c r="E23" s="55"/>
      <c r="BU23" s="461"/>
      <c r="BV23" s="405">
        <v>1.7589501145120929</v>
      </c>
    </row>
    <row r="24" spans="1:74" ht="15.75" x14ac:dyDescent="0.25">
      <c r="B24" s="458"/>
      <c r="D24" s="27"/>
      <c r="E24" s="55"/>
      <c r="BU24" s="461"/>
      <c r="BV24" s="405">
        <v>1.758228505014942</v>
      </c>
    </row>
    <row r="25" spans="1:74" ht="15.75" x14ac:dyDescent="0.25">
      <c r="B25" s="458"/>
      <c r="D25" s="27"/>
      <c r="E25" s="55"/>
      <c r="BU25" s="461"/>
      <c r="BV25" s="405">
        <v>1.7641321278050894</v>
      </c>
    </row>
    <row r="26" spans="1:74" ht="15.75" x14ac:dyDescent="0.25">
      <c r="B26" s="458"/>
      <c r="D26" s="27"/>
      <c r="E26" s="55"/>
      <c r="BU26" s="461"/>
      <c r="BV26" s="405">
        <v>1.7686728274078776</v>
      </c>
    </row>
    <row r="27" spans="1:74" ht="15.75" x14ac:dyDescent="0.25">
      <c r="B27" s="458"/>
      <c r="D27" s="27"/>
      <c r="E27" s="55"/>
      <c r="BU27" s="461"/>
      <c r="BV27" s="405">
        <v>1.7853952221241971</v>
      </c>
    </row>
    <row r="28" spans="1:74" ht="15.75" x14ac:dyDescent="0.25">
      <c r="B28" s="458"/>
      <c r="D28" s="27"/>
      <c r="E28" s="55"/>
      <c r="BU28" s="461"/>
      <c r="BV28" s="405">
        <v>1.7976143376071294</v>
      </c>
    </row>
    <row r="29" spans="1:74" ht="15.75" x14ac:dyDescent="0.25">
      <c r="B29" s="458"/>
      <c r="D29" s="27"/>
      <c r="E29" s="55"/>
      <c r="BU29" s="461"/>
      <c r="BV29" s="405">
        <v>1.7967033166074073</v>
      </c>
    </row>
    <row r="30" spans="1:74" ht="15.75" x14ac:dyDescent="0.25">
      <c r="B30" s="310"/>
      <c r="D30" s="27"/>
      <c r="BU30" s="461">
        <v>2014</v>
      </c>
      <c r="BV30" s="405">
        <v>1.8103835928408749</v>
      </c>
    </row>
    <row r="31" spans="1:74" s="33" customFormat="1" x14ac:dyDescent="0.25">
      <c r="A31" s="277" t="s">
        <v>276</v>
      </c>
      <c r="BU31" s="461"/>
      <c r="BV31" s="405">
        <v>1.854028286261221</v>
      </c>
    </row>
    <row r="32" spans="1:74" ht="15.75" x14ac:dyDescent="0.25">
      <c r="A32" s="58"/>
      <c r="BU32" s="461"/>
      <c r="BV32" s="405">
        <v>1.8451551883477257</v>
      </c>
    </row>
    <row r="33" spans="1:74" ht="15.75" x14ac:dyDescent="0.25">
      <c r="A33" s="299" t="s">
        <v>239</v>
      </c>
      <c r="N33" s="59"/>
      <c r="BU33" s="461"/>
      <c r="BV33" s="405">
        <v>1.8505503604746534</v>
      </c>
    </row>
    <row r="34" spans="1:74" ht="15.75" x14ac:dyDescent="0.25">
      <c r="BU34" s="461"/>
      <c r="BV34" s="405">
        <v>1.8495214216717299</v>
      </c>
    </row>
    <row r="35" spans="1:74" ht="15.75" x14ac:dyDescent="0.25">
      <c r="N35" s="36"/>
      <c r="BU35" s="461">
        <v>2015</v>
      </c>
      <c r="BV35" s="405">
        <v>1.8514023551132506</v>
      </c>
    </row>
    <row r="36" spans="1:74" ht="15.75" x14ac:dyDescent="0.25">
      <c r="BU36" s="461"/>
      <c r="BV36" s="405">
        <v>1.8530624272391261</v>
      </c>
    </row>
    <row r="37" spans="1:74" ht="15.75" x14ac:dyDescent="0.25">
      <c r="BU37" s="461"/>
      <c r="BV37" s="405">
        <v>1.8751956301086747</v>
      </c>
    </row>
    <row r="38" spans="1:74" ht="15.75" x14ac:dyDescent="0.25">
      <c r="BU38" s="461"/>
      <c r="BV38" s="405">
        <v>1.8829485030404771</v>
      </c>
    </row>
    <row r="39" spans="1:74" ht="15.75" x14ac:dyDescent="0.25">
      <c r="BU39" s="461"/>
      <c r="BV39" s="405">
        <v>1.8938560775225306</v>
      </c>
    </row>
    <row r="40" spans="1:74" ht="15.75" x14ac:dyDescent="0.25">
      <c r="BU40" s="461"/>
      <c r="BV40" s="405">
        <v>1.9076463557784595</v>
      </c>
    </row>
    <row r="41" spans="1:74" ht="15.75" x14ac:dyDescent="0.25">
      <c r="BU41" s="461"/>
      <c r="BV41" s="405">
        <v>1.9081244800053327</v>
      </c>
    </row>
    <row r="42" spans="1:74" ht="15.75" x14ac:dyDescent="0.25">
      <c r="BU42" s="461"/>
      <c r="BV42" s="405">
        <v>1.9063213964124766</v>
      </c>
    </row>
    <row r="43" spans="1:74" ht="15.75" x14ac:dyDescent="0.25">
      <c r="BU43" s="461"/>
      <c r="BV43" s="405">
        <v>1.9079291659618034</v>
      </c>
    </row>
    <row r="44" spans="1:74" ht="15.75" x14ac:dyDescent="0.25">
      <c r="BU44" s="461"/>
      <c r="BV44" s="405">
        <v>1.9070015762997694</v>
      </c>
    </row>
    <row r="45" spans="1:74" ht="15.75" x14ac:dyDescent="0.25">
      <c r="BU45" s="461"/>
      <c r="BV45" s="405">
        <v>1.8914473182142144</v>
      </c>
    </row>
    <row r="46" spans="1:74" ht="15.75" x14ac:dyDescent="0.25">
      <c r="BU46" s="461"/>
      <c r="BV46" s="405">
        <v>1.8978763195426711</v>
      </c>
    </row>
    <row r="47" spans="1:74" ht="15.75" x14ac:dyDescent="0.25">
      <c r="BU47" s="461">
        <v>2016</v>
      </c>
      <c r="BV47" s="405">
        <v>1.8804030685369317</v>
      </c>
    </row>
    <row r="48" spans="1:74" ht="15.75" x14ac:dyDescent="0.25">
      <c r="BU48" s="461"/>
      <c r="BV48" s="405">
        <v>1.879771915964352</v>
      </c>
    </row>
    <row r="49" spans="73:74" ht="15.75" x14ac:dyDescent="0.25">
      <c r="BU49" s="461"/>
      <c r="BV49" s="405">
        <v>1.8734112333054063</v>
      </c>
    </row>
    <row r="50" spans="73:74" ht="15.75" x14ac:dyDescent="0.25">
      <c r="BU50" s="461"/>
      <c r="BV50" s="405">
        <v>1.8695764094018521</v>
      </c>
    </row>
    <row r="51" spans="73:74" ht="15.75" x14ac:dyDescent="0.25">
      <c r="BU51" s="461"/>
      <c r="BV51" s="405">
        <v>1.8662264720209198</v>
      </c>
    </row>
    <row r="52" spans="73:74" ht="15.75" x14ac:dyDescent="0.25">
      <c r="BU52" s="461"/>
      <c r="BV52" s="405">
        <v>1.8736769647953966</v>
      </c>
    </row>
    <row r="53" spans="73:74" ht="15.75" x14ac:dyDescent="0.25">
      <c r="BU53" s="461"/>
      <c r="BV53" s="405">
        <v>1.9030111811197885</v>
      </c>
    </row>
    <row r="54" spans="73:74" ht="15.75" x14ac:dyDescent="0.25">
      <c r="BU54" s="461"/>
      <c r="BV54" s="405">
        <v>1.9224311725288605</v>
      </c>
    </row>
    <row r="55" spans="73:74" ht="15.75" x14ac:dyDescent="0.25">
      <c r="BU55" s="461"/>
      <c r="BV55" s="405">
        <v>1.9443775885761529</v>
      </c>
    </row>
    <row r="56" spans="73:74" ht="15.75" x14ac:dyDescent="0.25">
      <c r="BU56" s="461"/>
      <c r="BV56" s="405">
        <v>1.9662254702924495</v>
      </c>
    </row>
    <row r="57" spans="73:74" ht="15.75" x14ac:dyDescent="0.25">
      <c r="BU57" s="461"/>
      <c r="BV57" s="405">
        <v>1.9923178115490316</v>
      </c>
    </row>
    <row r="58" spans="73:74" ht="15.75" x14ac:dyDescent="0.25">
      <c r="BU58" s="461"/>
      <c r="BV58" s="405">
        <v>2.01602439009101</v>
      </c>
    </row>
  </sheetData>
  <mergeCells count="11">
    <mergeCell ref="BU6:BU17"/>
    <mergeCell ref="BU18:BU29"/>
    <mergeCell ref="BU30:BU34"/>
    <mergeCell ref="BU35:BU46"/>
    <mergeCell ref="BU47:BU58"/>
    <mergeCell ref="B26:B29"/>
    <mergeCell ref="B6:B9"/>
    <mergeCell ref="B10:B13"/>
    <mergeCell ref="B14:B17"/>
    <mergeCell ref="B18:B21"/>
    <mergeCell ref="B22:B25"/>
  </mergeCells>
  <hyperlinks>
    <hyperlink ref="A1" location="'Contents '!A1" display="Contents "/>
    <hyperlink ref="A2" location="'Background Notes'!A1" display="Background Note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Normal="100" workbookViewId="0">
      <selection activeCell="A3" sqref="A3"/>
    </sheetView>
  </sheetViews>
  <sheetFormatPr defaultRowHeight="12.75" x14ac:dyDescent="0.2"/>
  <cols>
    <col min="1" max="16384" width="9.140625" style="33"/>
  </cols>
  <sheetData>
    <row r="1" spans="1:13" ht="15" x14ac:dyDescent="0.2">
      <c r="A1" s="19" t="s">
        <v>41</v>
      </c>
    </row>
    <row r="2" spans="1:13" ht="15" x14ac:dyDescent="0.2">
      <c r="A2" s="19" t="s">
        <v>22</v>
      </c>
    </row>
    <row r="3" spans="1:13" ht="15.75" x14ac:dyDescent="0.25">
      <c r="A3" s="20" t="s">
        <v>278</v>
      </c>
      <c r="M3" s="276"/>
    </row>
    <row r="47" spans="1:1" x14ac:dyDescent="0.2">
      <c r="A47" s="104"/>
    </row>
    <row r="48" spans="1:1" ht="15" x14ac:dyDescent="0.2">
      <c r="A48" s="299" t="s">
        <v>239</v>
      </c>
    </row>
  </sheetData>
  <hyperlinks>
    <hyperlink ref="A1" location="'Contents '!A1" display="Contents "/>
    <hyperlink ref="A2" location="'Background Notes'!A1" display="Background Notes"/>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zoomScale="85" zoomScaleNormal="85" workbookViewId="0">
      <selection activeCell="A3" sqref="A3"/>
    </sheetView>
  </sheetViews>
  <sheetFormatPr defaultRowHeight="15" x14ac:dyDescent="0.2"/>
  <cols>
    <col min="1" max="1" width="26" style="10" customWidth="1"/>
    <col min="2" max="5" width="18.42578125" style="10" customWidth="1"/>
    <col min="6" max="6" width="19" style="10" customWidth="1"/>
    <col min="7" max="16384" width="9.140625" style="10"/>
  </cols>
  <sheetData>
    <row r="1" spans="1:3" x14ac:dyDescent="0.2">
      <c r="A1" s="19" t="s">
        <v>41</v>
      </c>
    </row>
    <row r="2" spans="1:3" x14ac:dyDescent="0.2">
      <c r="A2" s="19" t="s">
        <v>22</v>
      </c>
    </row>
    <row r="3" spans="1:3" ht="15.75" x14ac:dyDescent="0.25">
      <c r="A3" s="20" t="s">
        <v>279</v>
      </c>
    </row>
    <row r="8" spans="1:3" ht="15.75" x14ac:dyDescent="0.25">
      <c r="B8" s="63" t="s">
        <v>210</v>
      </c>
      <c r="C8" s="407">
        <v>0.16703393565447333</v>
      </c>
    </row>
    <row r="9" spans="1:3" ht="15.75" x14ac:dyDescent="0.25">
      <c r="B9" s="63" t="s">
        <v>212</v>
      </c>
      <c r="C9" s="406">
        <v>0.58007280087491631</v>
      </c>
    </row>
    <row r="10" spans="1:3" ht="15.75" x14ac:dyDescent="0.25">
      <c r="B10" s="63" t="s">
        <v>211</v>
      </c>
      <c r="C10" s="406">
        <v>6.1423697827399898E-2</v>
      </c>
    </row>
    <row r="11" spans="1:3" ht="15.75" x14ac:dyDescent="0.25">
      <c r="B11" s="63" t="s">
        <v>214</v>
      </c>
      <c r="C11" s="406">
        <v>0.1224882882000555</v>
      </c>
    </row>
    <row r="12" spans="1:3" ht="15.75" x14ac:dyDescent="0.25">
      <c r="B12" s="63" t="s">
        <v>50</v>
      </c>
      <c r="C12" s="406">
        <v>6.8981277443154923E-2</v>
      </c>
    </row>
    <row r="36" spans="1:6" s="33" customFormat="1" ht="12.75" x14ac:dyDescent="0.2">
      <c r="A36" s="416" t="s">
        <v>45</v>
      </c>
      <c r="B36" s="416"/>
      <c r="C36" s="416"/>
      <c r="D36" s="416"/>
      <c r="E36" s="416"/>
      <c r="F36" s="416"/>
    </row>
    <row r="37" spans="1:6" s="33" customFormat="1" ht="12.75" x14ac:dyDescent="0.2">
      <c r="A37" s="416"/>
      <c r="B37" s="416"/>
      <c r="C37" s="416"/>
      <c r="D37" s="416"/>
      <c r="E37" s="416"/>
      <c r="F37" s="416"/>
    </row>
    <row r="38" spans="1:6" s="33" customFormat="1" ht="12.75" x14ac:dyDescent="0.2">
      <c r="A38" s="416"/>
      <c r="B38" s="416"/>
      <c r="C38" s="416"/>
      <c r="D38" s="416"/>
      <c r="E38" s="416"/>
      <c r="F38" s="416"/>
    </row>
    <row r="39" spans="1:6" s="33" customFormat="1" ht="12.75" x14ac:dyDescent="0.2">
      <c r="A39" s="416" t="s">
        <v>213</v>
      </c>
      <c r="B39" s="416"/>
      <c r="C39" s="416"/>
      <c r="D39" s="416"/>
      <c r="E39" s="416"/>
      <c r="F39" s="416"/>
    </row>
    <row r="40" spans="1:6" s="33" customFormat="1" ht="12.75" x14ac:dyDescent="0.2">
      <c r="A40" s="416"/>
      <c r="B40" s="416"/>
      <c r="C40" s="416"/>
      <c r="D40" s="416"/>
      <c r="E40" s="416"/>
      <c r="F40" s="416"/>
    </row>
    <row r="41" spans="1:6" s="33" customFormat="1" ht="12.75" x14ac:dyDescent="0.2">
      <c r="A41" s="416"/>
      <c r="B41" s="416"/>
      <c r="C41" s="416"/>
      <c r="D41" s="416"/>
      <c r="E41" s="416"/>
      <c r="F41" s="416"/>
    </row>
    <row r="42" spans="1:6" s="33" customFormat="1" ht="12.75" x14ac:dyDescent="0.2">
      <c r="A42" s="416"/>
      <c r="B42" s="416"/>
      <c r="C42" s="416"/>
      <c r="D42" s="416"/>
      <c r="E42" s="416"/>
      <c r="F42" s="416"/>
    </row>
    <row r="44" spans="1:6" x14ac:dyDescent="0.2">
      <c r="A44" s="299" t="s">
        <v>239</v>
      </c>
    </row>
  </sheetData>
  <mergeCells count="2">
    <mergeCell ref="A36:F38"/>
    <mergeCell ref="A39:F42"/>
  </mergeCells>
  <hyperlinks>
    <hyperlink ref="A1" location="'Contents '!A1" display="Contents "/>
    <hyperlink ref="A2" location="'Background Notes'!A1" display="Background Notes"/>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A3" sqref="A3"/>
    </sheetView>
  </sheetViews>
  <sheetFormatPr defaultRowHeight="15" x14ac:dyDescent="0.2"/>
  <cols>
    <col min="1" max="1" width="10.5703125" style="10" customWidth="1"/>
    <col min="2" max="2" width="9.140625" style="10" customWidth="1"/>
    <col min="3" max="16384" width="9.140625" style="10"/>
  </cols>
  <sheetData>
    <row r="1" spans="1:6" x14ac:dyDescent="0.2">
      <c r="A1" s="19" t="s">
        <v>41</v>
      </c>
    </row>
    <row r="2" spans="1:6" x14ac:dyDescent="0.2">
      <c r="A2" s="19" t="s">
        <v>22</v>
      </c>
    </row>
    <row r="3" spans="1:6" ht="15.75" x14ac:dyDescent="0.25">
      <c r="A3" s="20" t="s">
        <v>280</v>
      </c>
    </row>
    <row r="10" spans="1:6" x14ac:dyDescent="0.2">
      <c r="C10" s="63" t="s">
        <v>47</v>
      </c>
      <c r="D10" s="63" t="s">
        <v>215</v>
      </c>
      <c r="E10" s="63" t="s">
        <v>49</v>
      </c>
      <c r="F10" s="63" t="s">
        <v>50</v>
      </c>
    </row>
    <row r="11" spans="1:6" x14ac:dyDescent="0.2">
      <c r="B11" s="63" t="s">
        <v>96</v>
      </c>
      <c r="C11" s="36">
        <v>0.46</v>
      </c>
      <c r="D11" s="36">
        <v>0.27</v>
      </c>
      <c r="E11" s="36">
        <v>0.16</v>
      </c>
      <c r="F11" s="36">
        <v>0.12</v>
      </c>
    </row>
    <row r="12" spans="1:6" x14ac:dyDescent="0.2">
      <c r="B12" s="63" t="s">
        <v>95</v>
      </c>
      <c r="C12" s="36">
        <v>0.37</v>
      </c>
      <c r="D12" s="36">
        <v>0.31</v>
      </c>
      <c r="E12" s="36">
        <v>0.24</v>
      </c>
      <c r="F12" s="36">
        <v>0.08</v>
      </c>
    </row>
    <row r="13" spans="1:6" x14ac:dyDescent="0.2">
      <c r="B13" s="63" t="s">
        <v>207</v>
      </c>
      <c r="C13" s="36">
        <v>0.33</v>
      </c>
      <c r="D13" s="36">
        <v>0.5</v>
      </c>
      <c r="E13" s="36">
        <v>0.13</v>
      </c>
      <c r="F13" s="36">
        <v>0.04</v>
      </c>
    </row>
    <row r="27" spans="1:9" ht="17.25" customHeight="1" x14ac:dyDescent="0.2"/>
    <row r="29" spans="1:9" ht="15" customHeight="1" x14ac:dyDescent="0.2">
      <c r="A29" s="416" t="s">
        <v>45</v>
      </c>
      <c r="B29" s="416"/>
      <c r="C29" s="416"/>
      <c r="D29" s="416"/>
      <c r="E29" s="416"/>
      <c r="F29" s="416"/>
      <c r="G29" s="416"/>
      <c r="H29" s="416"/>
      <c r="I29" s="416"/>
    </row>
    <row r="30" spans="1:9" x14ac:dyDescent="0.2">
      <c r="A30" s="416"/>
      <c r="B30" s="416"/>
      <c r="C30" s="416"/>
      <c r="D30" s="416"/>
      <c r="E30" s="416"/>
      <c r="F30" s="416"/>
      <c r="G30" s="416"/>
      <c r="H30" s="416"/>
      <c r="I30" s="416"/>
    </row>
    <row r="31" spans="1:9" x14ac:dyDescent="0.2">
      <c r="A31" s="416"/>
      <c r="B31" s="416"/>
      <c r="C31" s="416"/>
      <c r="D31" s="416"/>
      <c r="E31" s="416"/>
      <c r="F31" s="416"/>
      <c r="G31" s="416"/>
      <c r="H31" s="416"/>
      <c r="I31" s="416"/>
    </row>
    <row r="32" spans="1:9" ht="15" customHeight="1" x14ac:dyDescent="0.2">
      <c r="A32" s="416" t="s">
        <v>216</v>
      </c>
      <c r="B32" s="416"/>
      <c r="C32" s="416"/>
      <c r="D32" s="416"/>
      <c r="E32" s="416"/>
      <c r="F32" s="416"/>
      <c r="G32" s="416"/>
      <c r="H32" s="416"/>
      <c r="I32" s="416"/>
    </row>
    <row r="33" spans="1:12" x14ac:dyDescent="0.2">
      <c r="A33" s="416"/>
      <c r="B33" s="416"/>
      <c r="C33" s="416"/>
      <c r="D33" s="416"/>
      <c r="E33" s="416"/>
      <c r="F33" s="416"/>
      <c r="G33" s="416"/>
      <c r="H33" s="416"/>
      <c r="I33" s="416"/>
    </row>
    <row r="34" spans="1:12" x14ac:dyDescent="0.2">
      <c r="A34" s="416"/>
      <c r="B34" s="416"/>
      <c r="C34" s="416"/>
      <c r="D34" s="416"/>
      <c r="E34" s="416"/>
      <c r="F34" s="416"/>
      <c r="G34" s="416"/>
      <c r="H34" s="416"/>
      <c r="I34" s="416"/>
      <c r="L34" s="400"/>
    </row>
    <row r="35" spans="1:12" x14ac:dyDescent="0.2">
      <c r="A35" s="416"/>
      <c r="B35" s="416"/>
      <c r="C35" s="416"/>
      <c r="D35" s="416"/>
      <c r="E35" s="416"/>
      <c r="F35" s="416"/>
      <c r="G35" s="416"/>
      <c r="H35" s="416"/>
      <c r="I35" s="416"/>
      <c r="L35" s="400"/>
    </row>
    <row r="36" spans="1:12" x14ac:dyDescent="0.2">
      <c r="A36" s="416"/>
      <c r="B36" s="416"/>
      <c r="C36" s="416"/>
      <c r="D36" s="416"/>
      <c r="E36" s="416"/>
      <c r="F36" s="416"/>
      <c r="G36" s="416"/>
      <c r="H36" s="416"/>
      <c r="I36" s="416"/>
    </row>
    <row r="37" spans="1:12" ht="15" customHeight="1" x14ac:dyDescent="0.2">
      <c r="A37" s="416" t="s">
        <v>217</v>
      </c>
      <c r="B37" s="416"/>
      <c r="C37" s="416"/>
      <c r="D37" s="416"/>
      <c r="E37" s="416"/>
      <c r="F37" s="416"/>
      <c r="G37" s="416"/>
      <c r="H37" s="416"/>
      <c r="I37" s="416"/>
    </row>
    <row r="38" spans="1:12" x14ac:dyDescent="0.2">
      <c r="A38" s="416"/>
      <c r="B38" s="416"/>
      <c r="C38" s="416"/>
      <c r="D38" s="416"/>
      <c r="E38" s="416"/>
      <c r="F38" s="416"/>
      <c r="G38" s="416"/>
      <c r="H38" s="416"/>
      <c r="I38" s="416"/>
    </row>
    <row r="39" spans="1:12" x14ac:dyDescent="0.2">
      <c r="A39" s="416" t="s">
        <v>218</v>
      </c>
      <c r="B39" s="416"/>
      <c r="C39" s="416"/>
      <c r="D39" s="416"/>
      <c r="E39" s="416"/>
      <c r="F39" s="416"/>
      <c r="G39" s="416"/>
      <c r="H39" s="416"/>
      <c r="I39" s="416"/>
    </row>
    <row r="40" spans="1:12" x14ac:dyDescent="0.2">
      <c r="A40" s="416"/>
      <c r="B40" s="416"/>
      <c r="C40" s="416"/>
      <c r="D40" s="416"/>
      <c r="E40" s="416"/>
      <c r="F40" s="416"/>
      <c r="G40" s="416"/>
      <c r="H40" s="416"/>
      <c r="I40" s="416"/>
    </row>
    <row r="42" spans="1:12" x14ac:dyDescent="0.2">
      <c r="A42" s="299" t="s">
        <v>239</v>
      </c>
    </row>
  </sheetData>
  <mergeCells count="4">
    <mergeCell ref="A29:I31"/>
    <mergeCell ref="A32:I36"/>
    <mergeCell ref="A37:I38"/>
    <mergeCell ref="A39:I40"/>
  </mergeCells>
  <hyperlinks>
    <hyperlink ref="A1" location="'Contents '!A1" display="Contents "/>
    <hyperlink ref="A2" location="'Background Notes'!A1" display="Background Notes"/>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showGridLines="0" zoomScale="85" zoomScaleNormal="85" workbookViewId="0">
      <selection activeCell="A3" sqref="A3"/>
    </sheetView>
  </sheetViews>
  <sheetFormatPr defaultColWidth="199.140625" defaultRowHeight="15" x14ac:dyDescent="0.2"/>
  <cols>
    <col min="1" max="16384" width="199.140625" style="279"/>
  </cols>
  <sheetData>
    <row r="1" spans="1:1" ht="15.75" x14ac:dyDescent="0.25">
      <c r="A1" s="278" t="s">
        <v>22</v>
      </c>
    </row>
    <row r="2" spans="1:1" ht="45" x14ac:dyDescent="0.2">
      <c r="A2" s="280" t="s">
        <v>316</v>
      </c>
    </row>
    <row r="4" spans="1:1" ht="60" x14ac:dyDescent="0.2">
      <c r="A4" s="280" t="s">
        <v>317</v>
      </c>
    </row>
    <row r="5" spans="1:1" x14ac:dyDescent="0.2">
      <c r="A5" s="281"/>
    </row>
    <row r="6" spans="1:1" x14ac:dyDescent="0.2">
      <c r="A6" s="280" t="s">
        <v>225</v>
      </c>
    </row>
    <row r="7" spans="1:1" x14ac:dyDescent="0.2">
      <c r="A7" s="281" t="s">
        <v>220</v>
      </c>
    </row>
    <row r="8" spans="1:1" x14ac:dyDescent="0.2">
      <c r="A8" s="281" t="s">
        <v>221</v>
      </c>
    </row>
    <row r="9" spans="1:1" x14ac:dyDescent="0.2">
      <c r="A9" s="281" t="s">
        <v>222</v>
      </c>
    </row>
    <row r="10" spans="1:1" x14ac:dyDescent="0.2">
      <c r="A10" s="281" t="s">
        <v>223</v>
      </c>
    </row>
    <row r="12" spans="1:1" ht="30" x14ac:dyDescent="0.2">
      <c r="A12" s="413" t="s">
        <v>307</v>
      </c>
    </row>
    <row r="13" spans="1:1" x14ac:dyDescent="0.2">
      <c r="A13" s="414" t="s">
        <v>308</v>
      </c>
    </row>
    <row r="14" spans="1:1" x14ac:dyDescent="0.2">
      <c r="A14" s="414" t="s">
        <v>309</v>
      </c>
    </row>
    <row r="15" spans="1:1" x14ac:dyDescent="0.2">
      <c r="A15" s="414" t="s">
        <v>310</v>
      </c>
    </row>
    <row r="16" spans="1:1" x14ac:dyDescent="0.2">
      <c r="A16" s="414" t="s">
        <v>311</v>
      </c>
    </row>
    <row r="17" spans="1:1" x14ac:dyDescent="0.2">
      <c r="A17" s="414" t="s">
        <v>312</v>
      </c>
    </row>
    <row r="18" spans="1:1" x14ac:dyDescent="0.2">
      <c r="A18" s="414" t="s">
        <v>313</v>
      </c>
    </row>
    <row r="19" spans="1:1" x14ac:dyDescent="0.2">
      <c r="A19" s="413" t="s">
        <v>314</v>
      </c>
    </row>
    <row r="21" spans="1:1" ht="45" x14ac:dyDescent="0.2">
      <c r="A21" s="280" t="s">
        <v>226</v>
      </c>
    </row>
    <row r="23" spans="1:1" ht="60" x14ac:dyDescent="0.2">
      <c r="A23" s="280" t="s">
        <v>318</v>
      </c>
    </row>
    <row r="25" spans="1:1" ht="31.5" customHeight="1" x14ac:dyDescent="0.2">
      <c r="A25" s="280" t="s">
        <v>319</v>
      </c>
    </row>
    <row r="27" spans="1:1" ht="45" x14ac:dyDescent="0.2">
      <c r="A27" s="280" t="s">
        <v>320</v>
      </c>
    </row>
    <row r="29" spans="1:1" ht="60" x14ac:dyDescent="0.2">
      <c r="A29" s="280" t="s">
        <v>315</v>
      </c>
    </row>
    <row r="30" spans="1:1" x14ac:dyDescent="0.2">
      <c r="A30" s="280"/>
    </row>
    <row r="31" spans="1:1" ht="45" x14ac:dyDescent="0.2">
      <c r="A31" s="280" t="s">
        <v>321</v>
      </c>
    </row>
    <row r="33" spans="1:1" ht="45" x14ac:dyDescent="0.2">
      <c r="A33" s="281" t="s">
        <v>224</v>
      </c>
    </row>
    <row r="34" spans="1:1" x14ac:dyDescent="0.2">
      <c r="A34" s="281"/>
    </row>
    <row r="35" spans="1:1" ht="60" customHeight="1" x14ac:dyDescent="0.2">
      <c r="A35" s="304" t="s">
        <v>323</v>
      </c>
    </row>
    <row r="36" spans="1:1" x14ac:dyDescent="0.2">
      <c r="A36" s="281"/>
    </row>
    <row r="37" spans="1:1" ht="35.25" customHeight="1" x14ac:dyDescent="0.2">
      <c r="A37" s="303" t="s">
        <v>322</v>
      </c>
    </row>
    <row r="38" spans="1:1" ht="13.5" customHeight="1" x14ac:dyDescent="0.2">
      <c r="A38" s="303"/>
    </row>
    <row r="39" spans="1:1" ht="35.25" customHeight="1" x14ac:dyDescent="0.2">
      <c r="A39" s="462" t="s">
        <v>228</v>
      </c>
    </row>
    <row r="40" spans="1:1" ht="35.25" customHeight="1" x14ac:dyDescent="0.2">
      <c r="A40" s="462"/>
    </row>
    <row r="41" spans="1:1" x14ac:dyDescent="0.2">
      <c r="A41" s="306" t="s">
        <v>229</v>
      </c>
    </row>
    <row r="42" spans="1:1" x14ac:dyDescent="0.2">
      <c r="A42" s="305"/>
    </row>
    <row r="43" spans="1:1" x14ac:dyDescent="0.2">
      <c r="A43" s="306" t="s">
        <v>230</v>
      </c>
    </row>
    <row r="44" spans="1:1" s="302" customFormat="1" ht="16.5" customHeight="1" x14ac:dyDescent="0.2">
      <c r="A44" s="301"/>
    </row>
    <row r="45" spans="1:1" x14ac:dyDescent="0.2">
      <c r="A45" s="304" t="s">
        <v>227</v>
      </c>
    </row>
  </sheetData>
  <mergeCells count="1">
    <mergeCell ref="A39:A40"/>
  </mergeCells>
  <hyperlinks>
    <hyperlink ref="A2" r:id="rId1"/>
    <hyperlink ref="A6" r:id="rId2" display="http://www.statisticsauthority.gov.uk/assessment/code-of-practice/index.html"/>
    <hyperlink ref="A12" r:id="rId3" display="https://www.detini.gov.uk/sites/default/files/publications/deti/Business- Plan - DETI 2015 16 - DETI -BUSINESS- PLAN- 2015.pdf"/>
    <hyperlink ref="A21" r:id="rId4" display="http://www.cso.ie/en/media/csoie/newsevents/documents/liasiongroups/tourism/Presentationallisland.pptx"/>
    <hyperlink ref="A23" r:id="rId5"/>
    <hyperlink ref="A25" r:id="rId6"/>
    <hyperlink ref="A29" r:id="rId7"/>
    <hyperlink ref="A31" r:id="rId8" display="10. This report includes estimates from Census of Employment on the number of jobs in ‘tourism characteristic industries’. The latest tourism characteristic industries breakdown available is for 2013 as the Census of Employment is carried out every two ye"/>
    <hyperlink ref="A37" r:id="rId9" display="12. This report was revised on 18th August 2016 due to a revised weighting mechanism for the Household Travel Survey, conducted by Central Statistics Office regarding overnight visitors Northern Ireland from the Republic of Ireland. More information can b"/>
    <hyperlink ref="A41" r:id="rId10"/>
    <hyperlink ref="A43" r:id="rId11"/>
    <hyperlink ref="A4" r:id="rId12"/>
    <hyperlink ref="A27" r:id="rId13" display="8.    Tourism statistics systems are designed to collect information for Northern Ireland as a whole. However, respondents do indicate where they stay during these overnight trips allowing for some analysis at Local Area level. The most recent 2015 result"/>
  </hyperlinks>
  <pageMargins left="0.7" right="0.7" top="0.75" bottom="0.75" header="0.3" footer="0.3"/>
  <pageSetup paperSize="9" orientation="portrait" r:id="rId14"/>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D31" sqref="D31"/>
    </sheetView>
  </sheetViews>
  <sheetFormatPr defaultRowHeight="15" x14ac:dyDescent="0.2"/>
  <cols>
    <col min="1" max="1" width="25.28515625" style="10" customWidth="1"/>
    <col min="2" max="4" width="18.85546875" style="10" bestFit="1" customWidth="1"/>
    <col min="5" max="6" width="14.140625" style="10" bestFit="1" customWidth="1"/>
    <col min="7" max="7" width="14.140625" style="10" customWidth="1"/>
    <col min="8" max="8" width="13.7109375" style="10" customWidth="1"/>
    <col min="9" max="16384" width="9.140625" style="10"/>
  </cols>
  <sheetData>
    <row r="1" spans="1:8" x14ac:dyDescent="0.2">
      <c r="A1" s="19" t="s">
        <v>41</v>
      </c>
      <c r="B1" s="19"/>
      <c r="C1" s="19"/>
      <c r="D1" s="19"/>
    </row>
    <row r="2" spans="1:8" x14ac:dyDescent="0.2">
      <c r="A2" s="19" t="s">
        <v>22</v>
      </c>
      <c r="B2" s="19"/>
      <c r="C2" s="19"/>
      <c r="D2" s="19"/>
    </row>
    <row r="3" spans="1:8" ht="18.75" x14ac:dyDescent="0.25">
      <c r="A3" s="20" t="s">
        <v>238</v>
      </c>
      <c r="B3" s="20"/>
      <c r="C3" s="20"/>
      <c r="D3" s="20"/>
    </row>
    <row r="4" spans="1:8" ht="15.75" thickBot="1" x14ac:dyDescent="0.25"/>
    <row r="5" spans="1:8" ht="45.75" customHeight="1" thickBot="1" x14ac:dyDescent="0.3">
      <c r="A5" s="22"/>
      <c r="B5" s="66">
        <v>2011</v>
      </c>
      <c r="C5" s="66">
        <v>2012</v>
      </c>
      <c r="D5" s="66">
        <v>2013</v>
      </c>
      <c r="E5" s="67">
        <v>2014</v>
      </c>
      <c r="F5" s="23">
        <v>2015</v>
      </c>
      <c r="G5" s="23">
        <v>2016</v>
      </c>
      <c r="H5" s="23" t="s">
        <v>237</v>
      </c>
    </row>
    <row r="6" spans="1:8" ht="15.75" x14ac:dyDescent="0.25">
      <c r="A6" s="25" t="s">
        <v>42</v>
      </c>
      <c r="B6" s="68">
        <v>3967762.0234856904</v>
      </c>
      <c r="C6" s="68">
        <v>4024504.9994742707</v>
      </c>
      <c r="D6" s="68">
        <v>4069440.4235911751</v>
      </c>
      <c r="E6" s="26">
        <v>4513146.4003482983</v>
      </c>
      <c r="F6" s="26">
        <v>4531617.9835282778</v>
      </c>
      <c r="G6" s="26">
        <v>4572940</v>
      </c>
      <c r="H6" s="29">
        <v>9.1186010431420356E-3</v>
      </c>
    </row>
    <row r="7" spans="1:8" ht="15.75" x14ac:dyDescent="0.25">
      <c r="A7" s="25"/>
      <c r="B7" s="68"/>
      <c r="C7" s="68"/>
      <c r="D7" s="68"/>
      <c r="E7" s="26"/>
      <c r="F7" s="26"/>
      <c r="G7" s="26"/>
      <c r="H7" s="29"/>
    </row>
    <row r="8" spans="1:8" ht="15.75" x14ac:dyDescent="0.25">
      <c r="A8" s="25" t="s">
        <v>43</v>
      </c>
      <c r="B8" s="68">
        <v>14689996.912031267</v>
      </c>
      <c r="C8" s="68">
        <v>13857763.420285093</v>
      </c>
      <c r="D8" s="68">
        <v>14393834.960953232</v>
      </c>
      <c r="E8" s="26">
        <v>15082370.550186926</v>
      </c>
      <c r="F8" s="26">
        <v>15470769.292287581</v>
      </c>
      <c r="G8" s="26">
        <v>15179818.383490199</v>
      </c>
      <c r="H8" s="29">
        <v>-1.8806492637856411E-2</v>
      </c>
    </row>
    <row r="9" spans="1:8" ht="15.75" x14ac:dyDescent="0.25">
      <c r="A9" s="25"/>
      <c r="B9" s="68"/>
      <c r="C9" s="68"/>
      <c r="D9" s="68"/>
      <c r="E9" s="26"/>
      <c r="F9" s="26"/>
      <c r="G9" s="26"/>
      <c r="H9" s="29"/>
    </row>
    <row r="10" spans="1:8" ht="16.5" thickBot="1" x14ac:dyDescent="0.3">
      <c r="A10" s="30" t="s">
        <v>44</v>
      </c>
      <c r="B10" s="69">
        <v>641047679.48979974</v>
      </c>
      <c r="C10" s="69">
        <v>686321849.94109821</v>
      </c>
      <c r="D10" s="69">
        <v>715190933.75330377</v>
      </c>
      <c r="E10" s="31">
        <v>744902295.73088992</v>
      </c>
      <c r="F10" s="31">
        <v>764066271.95568144</v>
      </c>
      <c r="G10" s="31">
        <v>850707667.92256856</v>
      </c>
      <c r="H10" s="32">
        <v>0.11339513226401469</v>
      </c>
    </row>
    <row r="12" spans="1:8" s="33" customFormat="1" ht="12.75" x14ac:dyDescent="0.2">
      <c r="A12" s="416" t="s">
        <v>45</v>
      </c>
      <c r="B12" s="416"/>
      <c r="C12" s="416"/>
      <c r="D12" s="416"/>
      <c r="E12" s="416"/>
      <c r="F12" s="416"/>
      <c r="G12" s="416"/>
      <c r="H12" s="416"/>
    </row>
    <row r="13" spans="1:8" s="33" customFormat="1" ht="12.75" x14ac:dyDescent="0.2">
      <c r="A13" s="416"/>
      <c r="B13" s="416"/>
      <c r="C13" s="416"/>
      <c r="D13" s="416"/>
      <c r="E13" s="416"/>
      <c r="F13" s="416"/>
      <c r="G13" s="416"/>
      <c r="H13" s="416"/>
    </row>
    <row r="14" spans="1:8" s="33" customFormat="1" ht="12.75" x14ac:dyDescent="0.2">
      <c r="A14" s="416"/>
      <c r="B14" s="416"/>
      <c r="C14" s="416"/>
      <c r="D14" s="416"/>
      <c r="E14" s="416"/>
      <c r="F14" s="416"/>
      <c r="G14" s="416"/>
      <c r="H14" s="416"/>
    </row>
    <row r="15" spans="1:8" s="33" customFormat="1" ht="15" customHeight="1" x14ac:dyDescent="0.2">
      <c r="A15" s="416" t="s">
        <v>46</v>
      </c>
      <c r="B15" s="416"/>
      <c r="C15" s="416"/>
      <c r="D15" s="416"/>
      <c r="E15" s="416"/>
      <c r="F15" s="416"/>
      <c r="G15" s="416"/>
      <c r="H15" s="416"/>
    </row>
    <row r="16" spans="1:8" s="33" customFormat="1" ht="12.75" x14ac:dyDescent="0.2">
      <c r="A16" s="416"/>
      <c r="B16" s="416"/>
      <c r="C16" s="416"/>
      <c r="D16" s="416"/>
      <c r="E16" s="416"/>
      <c r="F16" s="416"/>
      <c r="G16" s="416"/>
      <c r="H16" s="416"/>
    </row>
    <row r="17" spans="1:8" s="33" customFormat="1" ht="12.75" x14ac:dyDescent="0.2">
      <c r="A17" s="416"/>
      <c r="B17" s="416"/>
      <c r="C17" s="416"/>
      <c r="D17" s="416"/>
      <c r="E17" s="416"/>
      <c r="F17" s="416"/>
      <c r="G17" s="416"/>
      <c r="H17" s="416"/>
    </row>
    <row r="18" spans="1:8" s="33" customFormat="1" ht="12.75" x14ac:dyDescent="0.2">
      <c r="A18" s="416"/>
      <c r="B18" s="416"/>
      <c r="C18" s="416"/>
      <c r="D18" s="416"/>
      <c r="E18" s="416"/>
      <c r="F18" s="416"/>
      <c r="G18" s="416"/>
      <c r="H18" s="416"/>
    </row>
    <row r="19" spans="1:8" x14ac:dyDescent="0.2">
      <c r="A19" s="417" t="s">
        <v>104</v>
      </c>
      <c r="B19" s="417"/>
      <c r="C19" s="417"/>
      <c r="D19" s="417"/>
      <c r="E19" s="417"/>
      <c r="F19" s="417"/>
      <c r="G19" s="417"/>
      <c r="H19" s="417"/>
    </row>
    <row r="21" spans="1:8" x14ac:dyDescent="0.2">
      <c r="A21" s="299" t="s">
        <v>239</v>
      </c>
      <c r="B21" s="35"/>
      <c r="C21" s="35"/>
      <c r="D21" s="35"/>
    </row>
    <row r="23" spans="1:8" x14ac:dyDescent="0.2">
      <c r="B23" s="59"/>
      <c r="C23" s="59"/>
      <c r="D23" s="59"/>
    </row>
    <row r="24" spans="1:8" x14ac:dyDescent="0.2">
      <c r="B24" s="59"/>
      <c r="C24" s="59"/>
      <c r="D24" s="59"/>
    </row>
    <row r="25" spans="1:8" x14ac:dyDescent="0.2">
      <c r="B25" s="59"/>
      <c r="C25" s="59"/>
      <c r="D25" s="59"/>
    </row>
    <row r="26" spans="1:8" x14ac:dyDescent="0.2">
      <c r="B26" s="59"/>
      <c r="C26" s="59"/>
      <c r="D26" s="59"/>
    </row>
  </sheetData>
  <mergeCells count="3">
    <mergeCell ref="A12:H14"/>
    <mergeCell ref="A15:H18"/>
    <mergeCell ref="A19:H19"/>
  </mergeCells>
  <hyperlinks>
    <hyperlink ref="A1" location="'Contents '!A1" display="Contents "/>
    <hyperlink ref="A2" location="'Background Notes'!A1" display="Background Note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3" sqref="A3"/>
    </sheetView>
  </sheetViews>
  <sheetFormatPr defaultRowHeight="15" x14ac:dyDescent="0.2"/>
  <cols>
    <col min="1" max="1" width="26.85546875" style="10" customWidth="1"/>
    <col min="2" max="2" width="14.28515625" style="10" bestFit="1" customWidth="1"/>
    <col min="3" max="3" width="16.140625" style="10" bestFit="1" customWidth="1"/>
    <col min="4" max="4" width="14.28515625" style="10" bestFit="1" customWidth="1"/>
    <col min="5" max="5" width="16.140625" style="10" bestFit="1" customWidth="1"/>
    <col min="6" max="6" width="13.85546875" style="10" bestFit="1" customWidth="1"/>
    <col min="7" max="7" width="13.85546875" style="10" customWidth="1"/>
    <col min="8" max="8" width="15.5703125" style="10" customWidth="1"/>
    <col min="9" max="16384" width="9.140625" style="10"/>
  </cols>
  <sheetData>
    <row r="1" spans="1:9" x14ac:dyDescent="0.2">
      <c r="A1" s="19" t="s">
        <v>41</v>
      </c>
      <c r="B1" s="19"/>
      <c r="C1" s="19"/>
      <c r="D1" s="19"/>
    </row>
    <row r="2" spans="1:9" x14ac:dyDescent="0.2">
      <c r="A2" s="19" t="s">
        <v>22</v>
      </c>
      <c r="B2" s="19"/>
      <c r="C2" s="19"/>
      <c r="D2" s="19"/>
    </row>
    <row r="3" spans="1:9" ht="18.75" x14ac:dyDescent="0.25">
      <c r="A3" s="20" t="s">
        <v>240</v>
      </c>
      <c r="B3" s="20"/>
      <c r="C3" s="20"/>
      <c r="D3" s="20"/>
    </row>
    <row r="4" spans="1:9" ht="15.75" thickBot="1" x14ac:dyDescent="0.25"/>
    <row r="5" spans="1:9" ht="32.25" thickBot="1" x14ac:dyDescent="0.3">
      <c r="A5" s="22"/>
      <c r="B5" s="66">
        <v>2011</v>
      </c>
      <c r="C5" s="66">
        <v>2012</v>
      </c>
      <c r="D5" s="66">
        <v>2013</v>
      </c>
      <c r="E5" s="67">
        <v>2014</v>
      </c>
      <c r="F5" s="23">
        <v>2015</v>
      </c>
      <c r="G5" s="23">
        <v>2016</v>
      </c>
      <c r="H5" s="23" t="s">
        <v>237</v>
      </c>
    </row>
    <row r="6" spans="1:9" ht="15.75" x14ac:dyDescent="0.25">
      <c r="A6" s="25" t="s">
        <v>47</v>
      </c>
      <c r="B6" s="68">
        <v>1784198.1773425331</v>
      </c>
      <c r="C6" s="68">
        <v>1722831.208373965</v>
      </c>
      <c r="D6" s="68">
        <v>1690498.8762771841</v>
      </c>
      <c r="E6" s="26">
        <v>2037091.1628175112</v>
      </c>
      <c r="F6" s="27">
        <v>1939259.249488113</v>
      </c>
      <c r="G6" s="27">
        <v>2133717</v>
      </c>
      <c r="H6" s="29">
        <v>0.10027424160189831</v>
      </c>
      <c r="I6" s="36"/>
    </row>
    <row r="7" spans="1:9" ht="15.75" x14ac:dyDescent="0.25">
      <c r="A7" s="25"/>
      <c r="B7" s="68"/>
      <c r="C7" s="68"/>
      <c r="D7" s="68"/>
      <c r="I7" s="36"/>
    </row>
    <row r="8" spans="1:9" ht="15.75" x14ac:dyDescent="0.25">
      <c r="A8" s="25" t="s">
        <v>48</v>
      </c>
      <c r="B8" s="68">
        <v>1552730.0211130511</v>
      </c>
      <c r="C8" s="68">
        <v>1632540.3900789088</v>
      </c>
      <c r="D8" s="68">
        <v>1663050.9069841115</v>
      </c>
      <c r="E8" s="26">
        <v>1894784.4144652784</v>
      </c>
      <c r="F8" s="26">
        <v>1924021.7884895992</v>
      </c>
      <c r="G8" s="26">
        <v>1841795</v>
      </c>
      <c r="H8" s="29">
        <v>-4.273693207713055E-2</v>
      </c>
      <c r="I8" s="36"/>
    </row>
    <row r="9" spans="1:9" ht="15.75" x14ac:dyDescent="0.25">
      <c r="A9" s="25"/>
      <c r="B9" s="68"/>
      <c r="C9" s="68"/>
      <c r="D9" s="68"/>
      <c r="I9" s="36"/>
    </row>
    <row r="10" spans="1:9" ht="15.75" x14ac:dyDescent="0.25">
      <c r="A10" s="25" t="s">
        <v>49</v>
      </c>
      <c r="B10" s="68">
        <v>379601.89350235759</v>
      </c>
      <c r="C10" s="68">
        <v>393831.57516645931</v>
      </c>
      <c r="D10" s="68">
        <v>416666.10354424047</v>
      </c>
      <c r="E10" s="26">
        <v>373139.97668661614</v>
      </c>
      <c r="F10" s="27">
        <v>458622.92809940083</v>
      </c>
      <c r="G10" s="27">
        <v>425485</v>
      </c>
      <c r="H10" s="29">
        <v>-7.225528003305276E-2</v>
      </c>
      <c r="I10" s="36"/>
    </row>
    <row r="11" spans="1:9" ht="15.75" x14ac:dyDescent="0.25">
      <c r="A11" s="25"/>
      <c r="B11" s="68"/>
      <c r="C11" s="68"/>
      <c r="D11" s="68"/>
      <c r="F11" s="26"/>
      <c r="G11" s="26"/>
      <c r="H11" s="29"/>
      <c r="I11" s="36"/>
    </row>
    <row r="12" spans="1:9" ht="15.75" x14ac:dyDescent="0.25">
      <c r="A12" s="25" t="s">
        <v>50</v>
      </c>
      <c r="B12" s="68">
        <v>251231.93152774865</v>
      </c>
      <c r="C12" s="68">
        <v>275301.82585493755</v>
      </c>
      <c r="D12" s="68">
        <v>299224.53678563901</v>
      </c>
      <c r="E12" s="26">
        <v>208130.84637889187</v>
      </c>
      <c r="F12" s="27">
        <v>209714.01745116455</v>
      </c>
      <c r="G12" s="27">
        <v>171943</v>
      </c>
      <c r="H12" s="29">
        <v>-0.18010726183317796</v>
      </c>
      <c r="I12" s="36"/>
    </row>
    <row r="13" spans="1:9" ht="16.5" thickBot="1" x14ac:dyDescent="0.3">
      <c r="A13" s="30"/>
      <c r="B13" s="30"/>
      <c r="C13" s="30"/>
      <c r="D13" s="30"/>
      <c r="E13" s="31"/>
      <c r="F13" s="31"/>
      <c r="G13" s="31"/>
      <c r="H13" s="32"/>
    </row>
    <row r="14" spans="1:9" ht="15.75" thickBot="1" x14ac:dyDescent="0.25">
      <c r="A14" s="37" t="s">
        <v>51</v>
      </c>
      <c r="B14" s="70">
        <f>B6+B8+B10+B12</f>
        <v>3967762.0234856904</v>
      </c>
      <c r="C14" s="70">
        <f>C6+C8+C10+C12</f>
        <v>4024504.9994742703</v>
      </c>
      <c r="D14" s="70">
        <f>D6+D8+D10+D12</f>
        <v>4069440.4235911747</v>
      </c>
      <c r="E14" s="70">
        <f>E6+E8+E10+E12</f>
        <v>4513146.4003482973</v>
      </c>
      <c r="F14" s="70">
        <f>F6+F8+F10+F12</f>
        <v>4531617.9835282778</v>
      </c>
      <c r="G14" s="70">
        <v>4572940</v>
      </c>
      <c r="H14" s="71">
        <v>9.1186010431420356E-3</v>
      </c>
    </row>
    <row r="16" spans="1:9" s="33" customFormat="1" ht="15" customHeight="1" x14ac:dyDescent="0.2">
      <c r="A16" s="416" t="s">
        <v>45</v>
      </c>
      <c r="B16" s="416"/>
      <c r="C16" s="416"/>
      <c r="D16" s="416"/>
      <c r="E16" s="416"/>
      <c r="F16" s="416"/>
      <c r="G16" s="416"/>
      <c r="H16" s="416"/>
    </row>
    <row r="17" spans="1:8" s="33" customFormat="1" ht="12.75" x14ac:dyDescent="0.2">
      <c r="A17" s="416"/>
      <c r="B17" s="416"/>
      <c r="C17" s="416"/>
      <c r="D17" s="416"/>
      <c r="E17" s="416"/>
      <c r="F17" s="416"/>
      <c r="G17" s="416"/>
      <c r="H17" s="416"/>
    </row>
    <row r="18" spans="1:8" s="33" customFormat="1" ht="15" customHeight="1" x14ac:dyDescent="0.2">
      <c r="A18" s="416" t="s">
        <v>46</v>
      </c>
      <c r="B18" s="416"/>
      <c r="C18" s="416"/>
      <c r="D18" s="416"/>
      <c r="E18" s="416"/>
      <c r="F18" s="416"/>
      <c r="G18" s="416"/>
      <c r="H18" s="416"/>
    </row>
    <row r="19" spans="1:8" s="33" customFormat="1" ht="12.75" x14ac:dyDescent="0.2">
      <c r="A19" s="416"/>
      <c r="B19" s="416"/>
      <c r="C19" s="416"/>
      <c r="D19" s="416"/>
      <c r="E19" s="416"/>
      <c r="F19" s="416"/>
      <c r="G19" s="416"/>
      <c r="H19" s="416"/>
    </row>
    <row r="20" spans="1:8" s="33" customFormat="1" ht="12.75" x14ac:dyDescent="0.2">
      <c r="A20" s="416"/>
      <c r="B20" s="416"/>
      <c r="C20" s="416"/>
      <c r="D20" s="416"/>
      <c r="E20" s="416"/>
      <c r="F20" s="416"/>
      <c r="G20" s="416"/>
      <c r="H20" s="416"/>
    </row>
    <row r="21" spans="1:8" s="33" customFormat="1" ht="12.75" x14ac:dyDescent="0.2">
      <c r="A21" s="416"/>
      <c r="B21" s="416"/>
      <c r="C21" s="416"/>
      <c r="D21" s="416"/>
      <c r="E21" s="416"/>
      <c r="F21" s="416"/>
      <c r="G21" s="416"/>
      <c r="H21" s="416"/>
    </row>
    <row r="22" spans="1:8" x14ac:dyDescent="0.2">
      <c r="A22" s="417" t="s">
        <v>104</v>
      </c>
      <c r="B22" s="417"/>
      <c r="C22" s="417"/>
      <c r="D22" s="417"/>
      <c r="E22" s="417"/>
      <c r="F22" s="417"/>
      <c r="G22" s="417"/>
      <c r="H22" s="417"/>
    </row>
    <row r="23" spans="1:8" x14ac:dyDescent="0.2">
      <c r="A23" s="34"/>
      <c r="B23" s="34"/>
      <c r="C23" s="34"/>
      <c r="D23" s="34"/>
      <c r="E23" s="34"/>
      <c r="F23" s="34"/>
      <c r="G23" s="34"/>
      <c r="H23" s="34"/>
    </row>
    <row r="24" spans="1:8" x14ac:dyDescent="0.2">
      <c r="A24" s="299" t="s">
        <v>239</v>
      </c>
      <c r="B24" s="35"/>
      <c r="C24" s="35"/>
      <c r="D24" s="35"/>
    </row>
    <row r="26" spans="1:8" x14ac:dyDescent="0.2">
      <c r="B26" s="59"/>
      <c r="C26" s="59"/>
      <c r="D26" s="59"/>
      <c r="E26" s="59"/>
    </row>
    <row r="27" spans="1:8" x14ac:dyDescent="0.2">
      <c r="B27" s="59"/>
      <c r="C27" s="59"/>
      <c r="D27" s="59"/>
      <c r="E27" s="59"/>
    </row>
    <row r="28" spans="1:8" x14ac:dyDescent="0.2">
      <c r="B28" s="59"/>
      <c r="C28" s="59"/>
      <c r="D28" s="59"/>
      <c r="E28" s="59"/>
    </row>
    <row r="29" spans="1:8" x14ac:dyDescent="0.2">
      <c r="B29" s="59"/>
      <c r="C29" s="59"/>
      <c r="D29" s="59"/>
      <c r="E29" s="59"/>
    </row>
    <row r="30" spans="1:8" x14ac:dyDescent="0.2">
      <c r="B30" s="59"/>
      <c r="C30" s="59"/>
      <c r="D30" s="59"/>
      <c r="E30" s="59"/>
    </row>
  </sheetData>
  <mergeCells count="3">
    <mergeCell ref="A16:H17"/>
    <mergeCell ref="A18:H21"/>
    <mergeCell ref="A22:H22"/>
  </mergeCells>
  <hyperlinks>
    <hyperlink ref="A1" location="'Contents '!A1" display="Contents "/>
    <hyperlink ref="A2" location="'Background Notes'!A1" display="Background Note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A4" sqref="A4"/>
    </sheetView>
  </sheetViews>
  <sheetFormatPr defaultRowHeight="15" x14ac:dyDescent="0.2"/>
  <cols>
    <col min="1" max="1" width="49.7109375" style="10" customWidth="1"/>
    <col min="2" max="2" width="13.42578125" style="10" customWidth="1"/>
    <col min="3" max="3" width="14.28515625" style="10" bestFit="1" customWidth="1"/>
    <col min="4" max="4" width="13.85546875" style="10" customWidth="1"/>
    <col min="5" max="5" width="14.28515625" style="10" bestFit="1" customWidth="1"/>
    <col min="6" max="6" width="13.85546875" style="10" bestFit="1" customWidth="1"/>
    <col min="7" max="7" width="13.85546875" style="10" customWidth="1"/>
    <col min="8" max="8" width="13.140625" style="10" customWidth="1"/>
    <col min="9" max="16384" width="9.140625" style="10"/>
  </cols>
  <sheetData>
    <row r="1" spans="1:8" x14ac:dyDescent="0.2">
      <c r="A1" s="19" t="s">
        <v>41</v>
      </c>
      <c r="B1" s="19"/>
      <c r="C1" s="19"/>
      <c r="D1" s="19"/>
    </row>
    <row r="2" spans="1:8" x14ac:dyDescent="0.2">
      <c r="A2" s="19" t="s">
        <v>22</v>
      </c>
      <c r="B2" s="19"/>
      <c r="C2" s="19"/>
      <c r="D2" s="19"/>
    </row>
    <row r="3" spans="1:8" ht="18.75" x14ac:dyDescent="0.25">
      <c r="A3" s="20" t="s">
        <v>241</v>
      </c>
      <c r="B3" s="20"/>
      <c r="C3" s="20"/>
      <c r="D3" s="20"/>
    </row>
    <row r="4" spans="1:8" ht="15.75" thickBot="1" x14ac:dyDescent="0.25"/>
    <row r="5" spans="1:8" ht="48" thickBot="1" x14ac:dyDescent="0.3">
      <c r="A5" s="22"/>
      <c r="B5" s="66">
        <v>2011</v>
      </c>
      <c r="C5" s="66">
        <v>2012</v>
      </c>
      <c r="D5" s="66">
        <v>2013</v>
      </c>
      <c r="E5" s="67">
        <v>2014</v>
      </c>
      <c r="F5" s="23">
        <v>2015</v>
      </c>
      <c r="G5" s="23">
        <v>2016</v>
      </c>
      <c r="H5" s="23" t="s">
        <v>237</v>
      </c>
    </row>
    <row r="6" spans="1:8" ht="18.75" x14ac:dyDescent="0.25">
      <c r="A6" s="25" t="s">
        <v>53</v>
      </c>
      <c r="B6" s="68">
        <v>1052226.8569916114</v>
      </c>
      <c r="C6" s="68">
        <v>1034439.4764486314</v>
      </c>
      <c r="D6" s="68">
        <v>1165002.4802542191</v>
      </c>
      <c r="E6" s="26">
        <v>1174608.3278934194</v>
      </c>
      <c r="F6" s="27">
        <v>1295418.5370815136</v>
      </c>
      <c r="G6" s="27">
        <v>1389411</v>
      </c>
      <c r="H6" s="29">
        <v>7.2557602217307171E-2</v>
      </c>
    </row>
    <row r="7" spans="1:8" ht="15.75" x14ac:dyDescent="0.25">
      <c r="A7" s="25"/>
      <c r="B7" s="68"/>
      <c r="C7" s="68"/>
      <c r="D7" s="68"/>
    </row>
    <row r="8" spans="1:8" ht="18.75" x14ac:dyDescent="0.25">
      <c r="A8" s="25" t="s">
        <v>54</v>
      </c>
      <c r="B8" s="68">
        <v>509089.11212876008</v>
      </c>
      <c r="C8" s="68">
        <v>519280.2690327465</v>
      </c>
      <c r="D8" s="68">
        <v>527909.09709759871</v>
      </c>
      <c r="E8" s="26">
        <v>614154.24694110057</v>
      </c>
      <c r="F8" s="26">
        <v>669600.33395212737</v>
      </c>
      <c r="G8" s="26">
        <v>743166</v>
      </c>
      <c r="H8" s="29">
        <v>0.10986503787068325</v>
      </c>
    </row>
    <row r="9" spans="1:8" ht="15.75" x14ac:dyDescent="0.25">
      <c r="A9" s="25"/>
      <c r="B9" s="68"/>
      <c r="C9" s="68"/>
      <c r="D9" s="68"/>
    </row>
    <row r="10" spans="1:8" x14ac:dyDescent="0.2">
      <c r="A10" s="39" t="s">
        <v>55</v>
      </c>
      <c r="B10" s="72">
        <f>B6+B8</f>
        <v>1561315.9691203716</v>
      </c>
      <c r="C10" s="72">
        <f t="shared" ref="C10:F10" si="0">C6+C8</f>
        <v>1553719.7454813779</v>
      </c>
      <c r="D10" s="72">
        <f t="shared" si="0"/>
        <v>1692911.5773518179</v>
      </c>
      <c r="E10" s="72">
        <f t="shared" si="0"/>
        <v>1788762.57483452</v>
      </c>
      <c r="F10" s="72">
        <f t="shared" si="0"/>
        <v>1965018.871033641</v>
      </c>
      <c r="G10" s="72">
        <v>2132577</v>
      </c>
      <c r="H10" s="74">
        <v>8.5270493549112772E-2</v>
      </c>
    </row>
    <row r="11" spans="1:8" ht="15.75" x14ac:dyDescent="0.25">
      <c r="A11" s="25"/>
      <c r="B11" s="68"/>
      <c r="C11" s="68"/>
      <c r="D11" s="68"/>
      <c r="F11" s="26"/>
      <c r="G11" s="26"/>
      <c r="H11" s="29"/>
    </row>
    <row r="12" spans="1:8" ht="18.75" x14ac:dyDescent="0.25">
      <c r="A12" s="25" t="s">
        <v>56</v>
      </c>
      <c r="B12" s="68">
        <v>370310</v>
      </c>
      <c r="C12" s="68">
        <v>452716</v>
      </c>
      <c r="D12" s="68">
        <v>396359</v>
      </c>
      <c r="E12" s="26">
        <v>389757</v>
      </c>
      <c r="F12" s="27">
        <v>336383</v>
      </c>
      <c r="G12" s="27">
        <v>455972</v>
      </c>
      <c r="H12" s="29">
        <v>0.35551439876569269</v>
      </c>
    </row>
    <row r="13" spans="1:8" ht="15.75" x14ac:dyDescent="0.25">
      <c r="A13" s="25"/>
      <c r="B13" s="68"/>
      <c r="C13" s="68"/>
      <c r="D13" s="68"/>
      <c r="E13" s="26"/>
      <c r="F13" s="27"/>
      <c r="G13" s="27"/>
      <c r="H13" s="29"/>
    </row>
    <row r="14" spans="1:8" x14ac:dyDescent="0.2">
      <c r="A14" s="39" t="s">
        <v>57</v>
      </c>
      <c r="B14" s="72">
        <f>B10+B12</f>
        <v>1931625.9691203716</v>
      </c>
      <c r="C14" s="72">
        <f t="shared" ref="C14:F14" si="1">C10+C12</f>
        <v>2006435.7454813779</v>
      </c>
      <c r="D14" s="72">
        <f t="shared" si="1"/>
        <v>2089270.5773518179</v>
      </c>
      <c r="E14" s="72">
        <f t="shared" si="1"/>
        <v>2178519.57483452</v>
      </c>
      <c r="F14" s="72">
        <f t="shared" si="1"/>
        <v>2301401.871033641</v>
      </c>
      <c r="G14" s="72">
        <f>G10+G12</f>
        <v>2588549</v>
      </c>
      <c r="H14" s="74">
        <v>0.12477052903298068</v>
      </c>
    </row>
    <row r="15" spans="1:8" ht="15.75" x14ac:dyDescent="0.25">
      <c r="A15" s="25"/>
      <c r="B15" s="68"/>
      <c r="C15" s="68"/>
      <c r="D15" s="68"/>
      <c r="E15" s="26"/>
      <c r="F15" s="27"/>
      <c r="G15" s="27"/>
      <c r="H15" s="29"/>
    </row>
    <row r="16" spans="1:8" ht="18.75" x14ac:dyDescent="0.25">
      <c r="A16" s="25" t="s">
        <v>101</v>
      </c>
      <c r="B16" s="68">
        <v>2036136.0543653192</v>
      </c>
      <c r="C16" s="68">
        <v>2018069.2539928928</v>
      </c>
      <c r="D16" s="68">
        <v>1980169.8462393573</v>
      </c>
      <c r="E16" s="26">
        <v>2334626.8255137778</v>
      </c>
      <c r="F16" s="27">
        <v>2230216.1124946363</v>
      </c>
      <c r="G16" s="27">
        <v>1984392</v>
      </c>
      <c r="H16" s="29">
        <v>-0.11022434602522294</v>
      </c>
    </row>
    <row r="17" spans="1:8" ht="15.75" thickBot="1" x14ac:dyDescent="0.25">
      <c r="E17" s="26"/>
      <c r="F17" s="27"/>
      <c r="G17" s="27"/>
      <c r="H17" s="32"/>
    </row>
    <row r="18" spans="1:8" ht="15.75" thickBot="1" x14ac:dyDescent="0.25">
      <c r="A18" s="40" t="s">
        <v>51</v>
      </c>
      <c r="B18" s="73">
        <f>B14+B16</f>
        <v>3967762.0234856908</v>
      </c>
      <c r="C18" s="73">
        <f t="shared" ref="C18:F18" si="2">C14+C16</f>
        <v>4024504.9994742707</v>
      </c>
      <c r="D18" s="73">
        <f t="shared" si="2"/>
        <v>4069440.4235911751</v>
      </c>
      <c r="E18" s="73">
        <f t="shared" si="2"/>
        <v>4513146.4003482983</v>
      </c>
      <c r="F18" s="73">
        <f t="shared" si="2"/>
        <v>4531617.9835282769</v>
      </c>
      <c r="G18" s="73">
        <f>G14+G16</f>
        <v>4572941</v>
      </c>
      <c r="H18" s="71">
        <v>9.1188217148766293E-3</v>
      </c>
    </row>
    <row r="20" spans="1:8" ht="15" customHeight="1" x14ac:dyDescent="0.2">
      <c r="A20" s="416" t="s">
        <v>45</v>
      </c>
      <c r="B20" s="416"/>
      <c r="C20" s="416"/>
      <c r="D20" s="416"/>
      <c r="E20" s="416"/>
      <c r="F20" s="416"/>
      <c r="G20" s="416"/>
      <c r="H20" s="416"/>
    </row>
    <row r="21" spans="1:8" x14ac:dyDescent="0.2">
      <c r="A21" s="416"/>
      <c r="B21" s="416"/>
      <c r="C21" s="416"/>
      <c r="D21" s="416"/>
      <c r="E21" s="416"/>
      <c r="F21" s="416"/>
      <c r="G21" s="416"/>
      <c r="H21" s="416"/>
    </row>
    <row r="22" spans="1:8" ht="15" customHeight="1" x14ac:dyDescent="0.2">
      <c r="A22" s="416" t="s">
        <v>58</v>
      </c>
      <c r="B22" s="416"/>
      <c r="C22" s="416"/>
      <c r="D22" s="416"/>
      <c r="E22" s="416"/>
      <c r="F22" s="416"/>
      <c r="G22" s="416"/>
      <c r="H22" s="416"/>
    </row>
    <row r="23" spans="1:8" x14ac:dyDescent="0.2">
      <c r="A23" s="416"/>
      <c r="B23" s="416"/>
      <c r="C23" s="416"/>
      <c r="D23" s="416"/>
      <c r="E23" s="416"/>
      <c r="F23" s="416"/>
      <c r="G23" s="416"/>
      <c r="H23" s="416"/>
    </row>
    <row r="24" spans="1:8" ht="18" customHeight="1" x14ac:dyDescent="0.2">
      <c r="A24" s="416" t="s">
        <v>59</v>
      </c>
      <c r="B24" s="416"/>
      <c r="C24" s="416"/>
      <c r="D24" s="416"/>
      <c r="E24" s="416"/>
      <c r="F24" s="416"/>
      <c r="G24" s="416"/>
      <c r="H24" s="416"/>
    </row>
    <row r="25" spans="1:8" ht="15" customHeight="1" x14ac:dyDescent="0.2">
      <c r="A25" s="416" t="s">
        <v>60</v>
      </c>
      <c r="B25" s="416"/>
      <c r="C25" s="416"/>
      <c r="D25" s="416"/>
      <c r="E25" s="416"/>
      <c r="F25" s="416"/>
      <c r="G25" s="416"/>
      <c r="H25" s="416"/>
    </row>
    <row r="26" spans="1:8" ht="15" customHeight="1" x14ac:dyDescent="0.2">
      <c r="A26" s="61" t="s">
        <v>105</v>
      </c>
      <c r="B26" s="61"/>
      <c r="C26" s="61"/>
      <c r="D26" s="61"/>
      <c r="E26" s="61"/>
      <c r="F26" s="61"/>
      <c r="G26" s="307"/>
      <c r="H26" s="61"/>
    </row>
    <row r="28" spans="1:8" x14ac:dyDescent="0.2">
      <c r="A28" s="299" t="s">
        <v>239</v>
      </c>
      <c r="B28" s="27"/>
      <c r="C28" s="27"/>
      <c r="D28" s="27"/>
      <c r="E28" s="27"/>
      <c r="F28" s="27"/>
      <c r="G28" s="27"/>
    </row>
    <row r="29" spans="1:8" x14ac:dyDescent="0.2">
      <c r="B29" s="100"/>
      <c r="C29" s="100"/>
      <c r="D29" s="100"/>
      <c r="E29" s="100"/>
      <c r="F29" s="100"/>
      <c r="G29" s="100"/>
    </row>
    <row r="30" spans="1:8" x14ac:dyDescent="0.2">
      <c r="B30" s="35"/>
      <c r="C30" s="300"/>
      <c r="D30" s="300"/>
      <c r="E30" s="300"/>
      <c r="F30" s="300"/>
      <c r="G30" s="300"/>
    </row>
    <row r="33" spans="2:5" x14ac:dyDescent="0.2">
      <c r="B33" s="59"/>
      <c r="C33" s="59"/>
      <c r="D33" s="59"/>
      <c r="E33" s="59"/>
    </row>
    <row r="34" spans="2:5" x14ac:dyDescent="0.2">
      <c r="B34" s="59"/>
      <c r="C34" s="59"/>
      <c r="D34" s="59"/>
      <c r="E34" s="59"/>
    </row>
    <row r="35" spans="2:5" x14ac:dyDescent="0.2">
      <c r="B35" s="59"/>
      <c r="C35" s="59"/>
      <c r="D35" s="59"/>
      <c r="E35" s="59"/>
    </row>
    <row r="36" spans="2:5" x14ac:dyDescent="0.2">
      <c r="B36" s="59"/>
      <c r="C36" s="59"/>
      <c r="D36" s="59"/>
      <c r="E36" s="59"/>
    </row>
    <row r="37" spans="2:5" x14ac:dyDescent="0.2">
      <c r="B37" s="59"/>
      <c r="C37" s="59"/>
      <c r="D37" s="59"/>
      <c r="E37" s="59"/>
    </row>
  </sheetData>
  <mergeCells count="4">
    <mergeCell ref="A20:H21"/>
    <mergeCell ref="A22:H23"/>
    <mergeCell ref="A24:H24"/>
    <mergeCell ref="A25:H25"/>
  </mergeCells>
  <hyperlinks>
    <hyperlink ref="A1" location="'Contents '!A1" display="Contents "/>
    <hyperlink ref="A2" location="'Background Notes'!A1" display="Background Note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B22" sqref="B22"/>
    </sheetView>
  </sheetViews>
  <sheetFormatPr defaultRowHeight="15" x14ac:dyDescent="0.2"/>
  <cols>
    <col min="1" max="1" width="25.7109375" style="10" customWidth="1"/>
    <col min="2" max="2" width="16.140625" style="10" bestFit="1" customWidth="1"/>
    <col min="3" max="3" width="17.5703125" style="10" bestFit="1" customWidth="1"/>
    <col min="4" max="4" width="18.85546875" style="10" bestFit="1" customWidth="1"/>
    <col min="5" max="6" width="14.140625" style="10" bestFit="1" customWidth="1"/>
    <col min="7" max="8" width="14.140625" style="10" customWidth="1"/>
    <col min="9" max="16384" width="9.140625" style="10"/>
  </cols>
  <sheetData>
    <row r="1" spans="1:8" x14ac:dyDescent="0.2">
      <c r="A1" s="19" t="s">
        <v>41</v>
      </c>
      <c r="B1" s="19"/>
      <c r="C1" s="19"/>
      <c r="D1" s="19"/>
    </row>
    <row r="2" spans="1:8" x14ac:dyDescent="0.2">
      <c r="A2" s="19" t="s">
        <v>22</v>
      </c>
      <c r="B2" s="19"/>
      <c r="C2" s="19"/>
      <c r="D2" s="19"/>
    </row>
    <row r="3" spans="1:8" ht="18.75" x14ac:dyDescent="0.25">
      <c r="A3" s="20" t="s">
        <v>242</v>
      </c>
      <c r="B3" s="20"/>
      <c r="C3" s="20"/>
      <c r="D3" s="20"/>
    </row>
    <row r="4" spans="1:8" ht="15.75" thickBot="1" x14ac:dyDescent="0.25"/>
    <row r="5" spans="1:8" ht="46.5" customHeight="1" thickBot="1" x14ac:dyDescent="0.3">
      <c r="A5" s="22"/>
      <c r="B5" s="66">
        <v>2011</v>
      </c>
      <c r="C5" s="66">
        <v>2012</v>
      </c>
      <c r="D5" s="66">
        <v>2013</v>
      </c>
      <c r="E5" s="67">
        <v>2014</v>
      </c>
      <c r="F5" s="23">
        <v>2015</v>
      </c>
      <c r="G5" s="23">
        <v>2016</v>
      </c>
      <c r="H5" s="23" t="s">
        <v>237</v>
      </c>
    </row>
    <row r="6" spans="1:8" ht="15.75" x14ac:dyDescent="0.25">
      <c r="A6" s="25" t="s">
        <v>42</v>
      </c>
      <c r="B6" s="68">
        <v>1931625.9691203714</v>
      </c>
      <c r="C6" s="68">
        <v>2006435.7454813779</v>
      </c>
      <c r="D6" s="68">
        <v>2089270.5773518179</v>
      </c>
      <c r="E6" s="26">
        <v>2178519.57483452</v>
      </c>
      <c r="F6" s="26">
        <v>2301401.871033641</v>
      </c>
      <c r="G6" s="26">
        <v>2588548</v>
      </c>
      <c r="H6" s="29">
        <v>0.12477009451521454</v>
      </c>
    </row>
    <row r="7" spans="1:8" ht="15.75" x14ac:dyDescent="0.25">
      <c r="A7" s="25"/>
      <c r="B7" s="68"/>
      <c r="C7" s="68"/>
      <c r="D7" s="68"/>
      <c r="E7" s="26"/>
      <c r="F7" s="26"/>
      <c r="G7" s="26"/>
      <c r="H7" s="29"/>
    </row>
    <row r="8" spans="1:8" ht="15.75" x14ac:dyDescent="0.25">
      <c r="A8" s="25" t="s">
        <v>43</v>
      </c>
      <c r="B8" s="68">
        <v>9991915.1990061495</v>
      </c>
      <c r="C8" s="68">
        <v>9951585.1542231329</v>
      </c>
      <c r="D8" s="68">
        <v>9816905.2326545473</v>
      </c>
      <c r="E8" s="26">
        <v>10033132.879182857</v>
      </c>
      <c r="F8" s="26">
        <v>10680185.115623372</v>
      </c>
      <c r="G8" s="26">
        <v>11365623</v>
      </c>
      <c r="H8" s="29">
        <v>6.4178464788400003E-2</v>
      </c>
    </row>
    <row r="9" spans="1:8" ht="15.75" x14ac:dyDescent="0.25">
      <c r="A9" s="25"/>
      <c r="B9" s="68"/>
      <c r="C9" s="68"/>
      <c r="D9" s="68"/>
      <c r="E9" s="26"/>
      <c r="F9" s="26"/>
      <c r="G9" s="26"/>
      <c r="H9" s="29"/>
    </row>
    <row r="10" spans="1:8" ht="16.5" thickBot="1" x14ac:dyDescent="0.3">
      <c r="A10" s="30" t="s">
        <v>44</v>
      </c>
      <c r="B10" s="69">
        <v>462966595.97142744</v>
      </c>
      <c r="C10" s="69">
        <v>485300826.73024809</v>
      </c>
      <c r="D10" s="69">
        <v>523642698.60811734</v>
      </c>
      <c r="E10" s="31">
        <v>507291498.40919268</v>
      </c>
      <c r="F10" s="31">
        <v>544712095.73140788</v>
      </c>
      <c r="G10" s="31">
        <v>613552954</v>
      </c>
      <c r="H10" s="32">
        <v>0.12638026364396515</v>
      </c>
    </row>
    <row r="12" spans="1:8" x14ac:dyDescent="0.2">
      <c r="A12" s="416" t="s">
        <v>45</v>
      </c>
      <c r="B12" s="416"/>
      <c r="C12" s="416"/>
      <c r="D12" s="416"/>
      <c r="E12" s="416"/>
      <c r="F12" s="416"/>
      <c r="G12" s="416"/>
      <c r="H12" s="416"/>
    </row>
    <row r="13" spans="1:8" x14ac:dyDescent="0.2">
      <c r="A13" s="416"/>
      <c r="B13" s="416"/>
      <c r="C13" s="416"/>
      <c r="D13" s="416"/>
      <c r="E13" s="416"/>
      <c r="F13" s="416"/>
      <c r="G13" s="416"/>
      <c r="H13" s="416"/>
    </row>
    <row r="14" spans="1:8" x14ac:dyDescent="0.2">
      <c r="A14" s="416"/>
      <c r="B14" s="416"/>
      <c r="C14" s="416"/>
      <c r="D14" s="416"/>
      <c r="E14" s="416"/>
      <c r="F14" s="416"/>
      <c r="G14" s="416"/>
      <c r="H14" s="416"/>
    </row>
    <row r="15" spans="1:8" ht="15" customHeight="1" x14ac:dyDescent="0.2">
      <c r="A15" s="416" t="s">
        <v>46</v>
      </c>
      <c r="B15" s="416"/>
      <c r="C15" s="416"/>
      <c r="D15" s="416"/>
      <c r="E15" s="416"/>
      <c r="F15" s="416"/>
      <c r="G15" s="416"/>
      <c r="H15" s="416"/>
    </row>
    <row r="16" spans="1:8" x14ac:dyDescent="0.2">
      <c r="A16" s="416"/>
      <c r="B16" s="416"/>
      <c r="C16" s="416"/>
      <c r="D16" s="416"/>
      <c r="E16" s="416"/>
      <c r="F16" s="416"/>
      <c r="G16" s="416"/>
      <c r="H16" s="416"/>
    </row>
    <row r="17" spans="1:8" x14ac:dyDescent="0.2">
      <c r="A17" s="416"/>
      <c r="B17" s="416"/>
      <c r="C17" s="416"/>
      <c r="D17" s="416"/>
      <c r="E17" s="416"/>
      <c r="F17" s="416"/>
      <c r="G17" s="416"/>
      <c r="H17" s="416"/>
    </row>
    <row r="18" spans="1:8" x14ac:dyDescent="0.2">
      <c r="A18" s="417" t="s">
        <v>104</v>
      </c>
      <c r="B18" s="417"/>
      <c r="C18" s="417"/>
      <c r="D18" s="417"/>
      <c r="E18" s="417"/>
      <c r="F18" s="417"/>
      <c r="G18" s="417"/>
      <c r="H18" s="417"/>
    </row>
    <row r="19" spans="1:8" x14ac:dyDescent="0.2">
      <c r="A19" s="34"/>
      <c r="B19" s="34"/>
      <c r="C19" s="34"/>
      <c r="D19" s="34"/>
      <c r="E19" s="34"/>
      <c r="F19" s="34"/>
      <c r="G19" s="34"/>
      <c r="H19" s="34"/>
    </row>
    <row r="20" spans="1:8" x14ac:dyDescent="0.2">
      <c r="A20" s="299" t="s">
        <v>239</v>
      </c>
      <c r="B20" s="65"/>
      <c r="C20" s="65"/>
      <c r="D20" s="65"/>
    </row>
    <row r="22" spans="1:8" x14ac:dyDescent="0.2">
      <c r="B22" s="59"/>
      <c r="C22" s="59"/>
      <c r="D22" s="59"/>
      <c r="E22" s="411"/>
      <c r="F22" s="411"/>
      <c r="G22" s="411"/>
    </row>
    <row r="23" spans="1:8" x14ac:dyDescent="0.2">
      <c r="B23" s="59"/>
      <c r="C23" s="59"/>
      <c r="D23" s="59"/>
      <c r="E23" s="411"/>
      <c r="F23" s="411"/>
      <c r="G23" s="411"/>
    </row>
    <row r="24" spans="1:8" x14ac:dyDescent="0.2">
      <c r="B24" s="59"/>
      <c r="C24" s="59"/>
      <c r="D24" s="59"/>
      <c r="G24" s="411"/>
    </row>
    <row r="25" spans="1:8" x14ac:dyDescent="0.2">
      <c r="B25" s="59"/>
      <c r="C25" s="59"/>
      <c r="D25" s="59"/>
    </row>
    <row r="26" spans="1:8" x14ac:dyDescent="0.2">
      <c r="B26" s="59"/>
      <c r="C26" s="59"/>
      <c r="D26" s="59"/>
    </row>
  </sheetData>
  <mergeCells count="3">
    <mergeCell ref="A12:H14"/>
    <mergeCell ref="A15:H17"/>
    <mergeCell ref="A18:H18"/>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activeCell="L15" sqref="L15"/>
    </sheetView>
  </sheetViews>
  <sheetFormatPr defaultRowHeight="15" x14ac:dyDescent="0.2"/>
  <cols>
    <col min="1" max="1" width="42.5703125" style="10" customWidth="1"/>
    <col min="2" max="2" width="19.140625" style="10" customWidth="1"/>
    <col min="3" max="3" width="15.140625" style="10" customWidth="1"/>
    <col min="4" max="4" width="16.28515625" style="10" customWidth="1"/>
    <col min="5" max="5" width="15.42578125" style="10" customWidth="1"/>
    <col min="6" max="7" width="14.28515625" style="10" customWidth="1"/>
    <col min="8" max="8" width="15.85546875" style="10" customWidth="1"/>
    <col min="9" max="9" width="13.7109375" style="10" bestFit="1" customWidth="1"/>
    <col min="10" max="10" width="16.140625" style="10" bestFit="1" customWidth="1"/>
    <col min="11" max="13" width="12.85546875" style="10" bestFit="1" customWidth="1"/>
    <col min="14" max="16384" width="9.140625" style="10"/>
  </cols>
  <sheetData>
    <row r="1" spans="1:11" x14ac:dyDescent="0.2">
      <c r="A1" s="19" t="s">
        <v>41</v>
      </c>
      <c r="B1" s="19"/>
      <c r="C1" s="19"/>
      <c r="D1" s="19"/>
    </row>
    <row r="2" spans="1:11" x14ac:dyDescent="0.2">
      <c r="A2" s="19" t="s">
        <v>22</v>
      </c>
      <c r="B2" s="19"/>
      <c r="C2" s="19"/>
      <c r="D2" s="19"/>
    </row>
    <row r="3" spans="1:11" ht="18.75" x14ac:dyDescent="0.25">
      <c r="A3" s="20" t="s">
        <v>244</v>
      </c>
      <c r="B3" s="20"/>
      <c r="C3" s="20"/>
      <c r="D3" s="20"/>
    </row>
    <row r="4" spans="1:11" ht="15.75" thickBot="1" x14ac:dyDescent="0.25"/>
    <row r="5" spans="1:11" ht="57" customHeight="1" thickBot="1" x14ac:dyDescent="0.3">
      <c r="A5" s="22"/>
      <c r="B5" s="24">
        <v>2011</v>
      </c>
      <c r="C5" s="24">
        <v>2012</v>
      </c>
      <c r="D5" s="24">
        <v>2013</v>
      </c>
      <c r="E5" s="23">
        <v>2014</v>
      </c>
      <c r="F5" s="23">
        <v>2015</v>
      </c>
      <c r="G5" s="23">
        <v>2016</v>
      </c>
      <c r="H5" s="23" t="s">
        <v>237</v>
      </c>
    </row>
    <row r="6" spans="1:11" x14ac:dyDescent="0.2">
      <c r="A6" s="28" t="s">
        <v>47</v>
      </c>
      <c r="B6" s="75">
        <v>181423.17602740679</v>
      </c>
      <c r="C6" s="75">
        <v>193983.24493960576</v>
      </c>
      <c r="D6" s="75">
        <v>203277.56491713086</v>
      </c>
      <c r="E6" s="75">
        <v>227677.14403896677</v>
      </c>
      <c r="F6" s="59">
        <v>267987.42166119308</v>
      </c>
      <c r="G6" s="59">
        <v>314311.2599287387</v>
      </c>
      <c r="H6" s="43">
        <v>0.17285728580713824</v>
      </c>
      <c r="J6" s="411"/>
      <c r="K6" s="411"/>
    </row>
    <row r="7" spans="1:11" x14ac:dyDescent="0.2">
      <c r="A7" s="28" t="s">
        <v>48</v>
      </c>
      <c r="B7" s="75">
        <v>618345.55707641807</v>
      </c>
      <c r="C7" s="75">
        <v>585513.56914238376</v>
      </c>
      <c r="D7" s="75">
        <v>716114.08448557858</v>
      </c>
      <c r="E7" s="75">
        <v>701528.897593976</v>
      </c>
      <c r="F7" s="75">
        <v>764837.8116855491</v>
      </c>
      <c r="G7" s="75">
        <v>812484.29169581691</v>
      </c>
      <c r="H7" s="29">
        <v>6.2295806491899586E-2</v>
      </c>
      <c r="J7" s="411"/>
      <c r="K7" s="411"/>
    </row>
    <row r="8" spans="1:11" x14ac:dyDescent="0.2">
      <c r="A8" s="28" t="s">
        <v>49</v>
      </c>
      <c r="B8" s="75">
        <v>212629.37120674801</v>
      </c>
      <c r="C8" s="75">
        <v>219343.45783869692</v>
      </c>
      <c r="D8" s="75">
        <v>219398.60653426859</v>
      </c>
      <c r="E8" s="75">
        <v>221988.8844371934</v>
      </c>
      <c r="F8" s="75">
        <v>243368.89121422588</v>
      </c>
      <c r="G8" s="75">
        <v>245750.47773433564</v>
      </c>
      <c r="H8" s="29">
        <v>9.7839488600790277E-3</v>
      </c>
      <c r="J8" s="411"/>
      <c r="K8" s="411"/>
    </row>
    <row r="9" spans="1:11" x14ac:dyDescent="0.2">
      <c r="A9" s="28" t="s">
        <v>50</v>
      </c>
      <c r="B9" s="75">
        <v>39828.752681038459</v>
      </c>
      <c r="C9" s="75">
        <v>35599.204527944974</v>
      </c>
      <c r="D9" s="75">
        <v>26212.224317241009</v>
      </c>
      <c r="E9" s="75">
        <v>23413.401823283355</v>
      </c>
      <c r="F9" s="75">
        <v>19224.412520545622</v>
      </c>
      <c r="G9" s="75">
        <v>16864.510650554595</v>
      </c>
      <c r="H9" s="29">
        <v>-0.12273001934514553</v>
      </c>
      <c r="J9" s="411"/>
      <c r="K9" s="411"/>
    </row>
    <row r="10" spans="1:11" ht="18.75" x14ac:dyDescent="0.25">
      <c r="A10" s="41" t="s">
        <v>61</v>
      </c>
      <c r="B10" s="76">
        <f>SUM(B6:B9)</f>
        <v>1052226.8569916114</v>
      </c>
      <c r="C10" s="76">
        <f t="shared" ref="C10:F10" si="0">SUM(C6:C9)</f>
        <v>1034439.4764486314</v>
      </c>
      <c r="D10" s="76">
        <f t="shared" si="0"/>
        <v>1165002.4802542189</v>
      </c>
      <c r="E10" s="76">
        <f t="shared" si="0"/>
        <v>1174608.3278934194</v>
      </c>
      <c r="F10" s="76">
        <f t="shared" si="0"/>
        <v>1295418.5370815136</v>
      </c>
      <c r="G10" s="76">
        <v>1389410.540009446</v>
      </c>
      <c r="H10" s="82">
        <v>7.2557602217307171E-2</v>
      </c>
      <c r="K10" s="411"/>
    </row>
    <row r="11" spans="1:11" x14ac:dyDescent="0.2">
      <c r="A11" s="28" t="s">
        <v>47</v>
      </c>
      <c r="B11" s="75">
        <v>249661.09588106361</v>
      </c>
      <c r="C11" s="75">
        <v>266634.90078216605</v>
      </c>
      <c r="D11" s="75">
        <v>284940.15641839989</v>
      </c>
      <c r="E11" s="75">
        <v>316038.3668012392</v>
      </c>
      <c r="F11" s="75">
        <v>327436.33779126807</v>
      </c>
      <c r="G11" s="75">
        <v>369818.3547075846</v>
      </c>
      <c r="H11" s="29">
        <v>0.12943481622906833</v>
      </c>
      <c r="J11" s="411"/>
      <c r="K11" s="411"/>
    </row>
    <row r="12" spans="1:11" x14ac:dyDescent="0.2">
      <c r="A12" s="28" t="s">
        <v>48</v>
      </c>
      <c r="B12" s="75">
        <v>176494.97954912626</v>
      </c>
      <c r="C12" s="75">
        <v>169075.77289193706</v>
      </c>
      <c r="D12" s="75">
        <v>147949.9506452207</v>
      </c>
      <c r="E12" s="75">
        <v>216657.50039335067</v>
      </c>
      <c r="F12" s="75">
        <v>237619.03989286724</v>
      </c>
      <c r="G12" s="75">
        <v>293940.90659720416</v>
      </c>
      <c r="H12" s="29">
        <v>0.23702629272690456</v>
      </c>
      <c r="J12" s="411"/>
      <c r="K12" s="411"/>
    </row>
    <row r="13" spans="1:11" x14ac:dyDescent="0.2">
      <c r="A13" s="28" t="s">
        <v>49</v>
      </c>
      <c r="B13" s="75">
        <v>67951.335786548705</v>
      </c>
      <c r="C13" s="75">
        <v>62651.418559222424</v>
      </c>
      <c r="D13" s="75">
        <v>73299.991873475054</v>
      </c>
      <c r="E13" s="75">
        <v>62564.283990459371</v>
      </c>
      <c r="F13" s="75">
        <v>79202.066043573213</v>
      </c>
      <c r="G13" s="75">
        <v>61156.405483426592</v>
      </c>
      <c r="H13" s="29">
        <v>-0.22784842548987452</v>
      </c>
      <c r="J13" s="411"/>
      <c r="K13" s="411"/>
    </row>
    <row r="14" spans="1:11" x14ac:dyDescent="0.2">
      <c r="A14" s="28" t="s">
        <v>50</v>
      </c>
      <c r="B14" s="75">
        <v>14981.700912021523</v>
      </c>
      <c r="C14" s="75">
        <v>20918.176799420915</v>
      </c>
      <c r="D14" s="75">
        <v>21718.998160503073</v>
      </c>
      <c r="E14" s="75">
        <v>18894.095756051207</v>
      </c>
      <c r="F14" s="75">
        <v>25342.89022441885</v>
      </c>
      <c r="G14" s="78">
        <v>18250.107419181142</v>
      </c>
      <c r="H14" s="29">
        <v>-0.27987692649138246</v>
      </c>
      <c r="J14" s="411"/>
      <c r="K14" s="411"/>
    </row>
    <row r="15" spans="1:11" ht="18.75" x14ac:dyDescent="0.25">
      <c r="A15" s="41" t="s">
        <v>62</v>
      </c>
      <c r="B15" s="76">
        <f>SUM(B11:B14)</f>
        <v>509089.11212876003</v>
      </c>
      <c r="C15" s="76">
        <f t="shared" ref="C15" si="1">SUM(C11:C14)</f>
        <v>519280.26903274644</v>
      </c>
      <c r="D15" s="76">
        <f t="shared" ref="D15" si="2">SUM(D11:D14)</f>
        <v>527909.09709759871</v>
      </c>
      <c r="E15" s="76">
        <f t="shared" ref="E15" si="3">SUM(E11:E14)</f>
        <v>614154.24694110057</v>
      </c>
      <c r="F15" s="76">
        <f t="shared" ref="F15" si="4">SUM(F11:F14)</f>
        <v>669600.33395212737</v>
      </c>
      <c r="G15" s="76">
        <v>743165.77420739655</v>
      </c>
      <c r="H15" s="83">
        <v>0.10986503787068325</v>
      </c>
      <c r="K15" s="411"/>
    </row>
    <row r="16" spans="1:11" x14ac:dyDescent="0.2">
      <c r="A16" s="28" t="s">
        <v>47</v>
      </c>
      <c r="B16" s="80">
        <v>100260</v>
      </c>
      <c r="C16" s="80">
        <v>188391</v>
      </c>
      <c r="D16" s="80">
        <v>150542</v>
      </c>
      <c r="E16" s="80">
        <v>164323</v>
      </c>
      <c r="F16" s="78">
        <v>134452</v>
      </c>
      <c r="G16" s="80">
        <v>159557</v>
      </c>
      <c r="H16" s="86">
        <v>0.18672091155207807</v>
      </c>
    </row>
    <row r="17" spans="1:13" x14ac:dyDescent="0.2">
      <c r="A17" s="28" t="s">
        <v>48</v>
      </c>
      <c r="B17" s="80">
        <v>188900</v>
      </c>
      <c r="C17" s="80">
        <v>176212</v>
      </c>
      <c r="D17" s="80">
        <v>180010</v>
      </c>
      <c r="E17" s="80">
        <v>167696</v>
      </c>
      <c r="F17" s="78">
        <v>112860</v>
      </c>
      <c r="G17" s="80">
        <v>200217</v>
      </c>
      <c r="H17" s="45">
        <v>0.7740297713981924</v>
      </c>
    </row>
    <row r="18" spans="1:13" x14ac:dyDescent="0.2">
      <c r="A18" s="28" t="s">
        <v>49</v>
      </c>
      <c r="B18" s="91">
        <v>24290</v>
      </c>
      <c r="C18" s="91">
        <v>23263</v>
      </c>
      <c r="D18" s="91">
        <v>29296</v>
      </c>
      <c r="E18" s="91">
        <v>17376</v>
      </c>
      <c r="F18" s="77">
        <v>34091</v>
      </c>
      <c r="G18" s="91">
        <v>35556</v>
      </c>
      <c r="H18" s="45">
        <v>4.2973218738083366E-2</v>
      </c>
    </row>
    <row r="19" spans="1:13" x14ac:dyDescent="0.2">
      <c r="A19" s="28" t="s">
        <v>50</v>
      </c>
      <c r="B19" s="78">
        <v>56860</v>
      </c>
      <c r="C19" s="78">
        <v>64850</v>
      </c>
      <c r="D19" s="77">
        <v>36511</v>
      </c>
      <c r="E19" s="77">
        <v>40362</v>
      </c>
      <c r="F19" s="78">
        <v>54980</v>
      </c>
      <c r="G19" s="77">
        <v>60642</v>
      </c>
      <c r="H19" s="45">
        <v>0.10298290287377228</v>
      </c>
    </row>
    <row r="20" spans="1:13" ht="18.75" x14ac:dyDescent="0.25">
      <c r="A20" s="41" t="s">
        <v>63</v>
      </c>
      <c r="B20" s="76">
        <f>SUM(B16:B19)</f>
        <v>370310</v>
      </c>
      <c r="C20" s="76">
        <f t="shared" ref="C20" si="5">SUM(C16:C19)</f>
        <v>452716</v>
      </c>
      <c r="D20" s="76">
        <f t="shared" ref="D20" si="6">SUM(D16:D19)</f>
        <v>396359</v>
      </c>
      <c r="E20" s="85">
        <f t="shared" ref="E20" si="7">SUM(E16:E19)</f>
        <v>389757</v>
      </c>
      <c r="F20" s="85">
        <f t="shared" ref="F20" si="8">SUM(F16:F19)</f>
        <v>336383</v>
      </c>
      <c r="G20" s="76">
        <v>455972</v>
      </c>
      <c r="H20" s="87">
        <v>0.35551439876569269</v>
      </c>
    </row>
    <row r="21" spans="1:13" x14ac:dyDescent="0.2">
      <c r="A21" s="28" t="s">
        <v>47</v>
      </c>
      <c r="B21" s="80">
        <v>1252853.9054340627</v>
      </c>
      <c r="C21" s="80">
        <v>1073822.0626521932</v>
      </c>
      <c r="D21" s="80">
        <v>1051739.1549416531</v>
      </c>
      <c r="E21" s="88">
        <v>1329052.6519773051</v>
      </c>
      <c r="F21" s="88">
        <v>1209383.4900356517</v>
      </c>
      <c r="G21" s="80">
        <v>1290030.877841692</v>
      </c>
      <c r="H21" s="45">
        <v>6.6684811417403136E-2</v>
      </c>
      <c r="I21" s="99"/>
      <c r="J21" s="411"/>
      <c r="K21" s="411"/>
    </row>
    <row r="22" spans="1:13" x14ac:dyDescent="0.2">
      <c r="A22" s="28" t="s">
        <v>48</v>
      </c>
      <c r="B22" s="80">
        <v>568989.48448750679</v>
      </c>
      <c r="C22" s="80">
        <v>701739.04804458807</v>
      </c>
      <c r="D22" s="80">
        <v>618976.87185331236</v>
      </c>
      <c r="E22" s="80">
        <v>808902.01647795178</v>
      </c>
      <c r="F22" s="80">
        <v>808704.93691118294</v>
      </c>
      <c r="G22" s="80">
        <v>535152.98134057107</v>
      </c>
      <c r="H22" s="45">
        <v>-0.3382592641959179</v>
      </c>
      <c r="I22" s="99"/>
      <c r="J22" s="411"/>
      <c r="K22" s="411"/>
    </row>
    <row r="23" spans="1:13" x14ac:dyDescent="0.2">
      <c r="A23" s="28" t="s">
        <v>49</v>
      </c>
      <c r="B23" s="91">
        <v>74731.186509060906</v>
      </c>
      <c r="C23" s="91">
        <v>88573.698768539965</v>
      </c>
      <c r="D23" s="91">
        <v>94671.505136496824</v>
      </c>
      <c r="E23" s="91">
        <v>71210.8082589634</v>
      </c>
      <c r="F23" s="91">
        <v>101960.97084160175</v>
      </c>
      <c r="G23" s="91">
        <v>83021.83231527434</v>
      </c>
      <c r="H23" s="45">
        <v>-0.18574725883126195</v>
      </c>
      <c r="I23" s="99"/>
      <c r="J23" s="411"/>
      <c r="K23" s="411"/>
    </row>
    <row r="24" spans="1:13" x14ac:dyDescent="0.2">
      <c r="A24" s="28" t="s">
        <v>50</v>
      </c>
      <c r="B24" s="91">
        <v>139561.47793468868</v>
      </c>
      <c r="C24" s="91">
        <v>153934.44452757167</v>
      </c>
      <c r="D24" s="77">
        <v>214782.31430789491</v>
      </c>
      <c r="E24" s="91">
        <v>125461.34879955729</v>
      </c>
      <c r="F24" s="91">
        <v>110166.71470620003</v>
      </c>
      <c r="G24" s="91">
        <v>76186.401995230757</v>
      </c>
      <c r="H24" s="45">
        <v>-0.3084481079137385</v>
      </c>
      <c r="I24" s="99"/>
      <c r="J24" s="411"/>
      <c r="K24" s="411"/>
    </row>
    <row r="25" spans="1:13" ht="19.5" thickBot="1" x14ac:dyDescent="0.3">
      <c r="A25" s="37" t="s">
        <v>64</v>
      </c>
      <c r="B25" s="85">
        <f>SUM(B21:B24)</f>
        <v>2036136.0543653192</v>
      </c>
      <c r="C25" s="85">
        <f t="shared" ref="C25" si="9">SUM(C21:C24)</f>
        <v>2018069.2539928933</v>
      </c>
      <c r="D25" s="85">
        <f t="shared" ref="D25" si="10">SUM(D21:D24)</f>
        <v>1980169.8462393573</v>
      </c>
      <c r="E25" s="76">
        <f t="shared" ref="E25" si="11">SUM(E21:E24)</f>
        <v>2334626.8255137778</v>
      </c>
      <c r="F25" s="76">
        <f t="shared" ref="F25" si="12">SUM(F21:F24)</f>
        <v>2230216.1124946368</v>
      </c>
      <c r="G25" s="85">
        <v>1984392.093492768</v>
      </c>
      <c r="H25" s="89">
        <v>-0.11022434602522313</v>
      </c>
      <c r="I25" s="99"/>
      <c r="K25" s="411"/>
    </row>
    <row r="26" spans="1:13" x14ac:dyDescent="0.2">
      <c r="A26" s="28" t="s">
        <v>47</v>
      </c>
      <c r="B26" s="79">
        <f>B6+B11+B16+B21</f>
        <v>1784198.1773425331</v>
      </c>
      <c r="C26" s="79">
        <f t="shared" ref="C26:F26" si="13">C6+C11+C16+C21</f>
        <v>1722831.208373965</v>
      </c>
      <c r="D26" s="79">
        <f t="shared" si="13"/>
        <v>1690498.8762771839</v>
      </c>
      <c r="E26" s="79">
        <f t="shared" si="13"/>
        <v>2037091.162817511</v>
      </c>
      <c r="F26" s="79">
        <f t="shared" si="13"/>
        <v>1939259.249488113</v>
      </c>
      <c r="G26" s="79">
        <v>2133717.4924780154</v>
      </c>
      <c r="H26" s="44">
        <v>0.10027424160189831</v>
      </c>
      <c r="I26" s="36"/>
      <c r="J26" s="100"/>
      <c r="K26" s="100"/>
      <c r="L26" s="100"/>
      <c r="M26" s="100"/>
    </row>
    <row r="27" spans="1:13" x14ac:dyDescent="0.2">
      <c r="A27" s="28" t="s">
        <v>48</v>
      </c>
      <c r="B27" s="80">
        <f t="shared" ref="B27:F30" si="14">B7+B12+B17+B22</f>
        <v>1552730.0211130511</v>
      </c>
      <c r="C27" s="80">
        <f t="shared" si="14"/>
        <v>1632540.3900789088</v>
      </c>
      <c r="D27" s="80">
        <f t="shared" si="14"/>
        <v>1663050.9069841118</v>
      </c>
      <c r="E27" s="80">
        <f t="shared" si="14"/>
        <v>1894784.4144652784</v>
      </c>
      <c r="F27" s="80">
        <f t="shared" si="14"/>
        <v>1924021.7884895992</v>
      </c>
      <c r="G27" s="80">
        <v>1841795.179633592</v>
      </c>
      <c r="H27" s="45">
        <v>-4.273693207713055E-2</v>
      </c>
      <c r="I27" s="36"/>
      <c r="J27" s="100"/>
      <c r="K27" s="100"/>
      <c r="L27" s="100"/>
      <c r="M27" s="100"/>
    </row>
    <row r="28" spans="1:13" x14ac:dyDescent="0.2">
      <c r="A28" s="28" t="s">
        <v>49</v>
      </c>
      <c r="B28" s="80">
        <f t="shared" si="14"/>
        <v>379601.89350235765</v>
      </c>
      <c r="C28" s="80">
        <f t="shared" si="14"/>
        <v>393831.57516645931</v>
      </c>
      <c r="D28" s="80">
        <f t="shared" si="14"/>
        <v>416666.10354424047</v>
      </c>
      <c r="E28" s="80">
        <f t="shared" si="14"/>
        <v>373139.9766866162</v>
      </c>
      <c r="F28" s="80">
        <f t="shared" si="14"/>
        <v>458622.92809940083</v>
      </c>
      <c r="G28" s="80">
        <v>425484.71553303656</v>
      </c>
      <c r="H28" s="29">
        <v>-7.2257460473538246E-2</v>
      </c>
      <c r="I28" s="36"/>
      <c r="J28" s="100"/>
      <c r="K28" s="100"/>
      <c r="L28" s="100"/>
      <c r="M28" s="100"/>
    </row>
    <row r="29" spans="1:13" x14ac:dyDescent="0.2">
      <c r="A29" s="28" t="s">
        <v>50</v>
      </c>
      <c r="B29" s="80">
        <f t="shared" si="14"/>
        <v>251231.93152774865</v>
      </c>
      <c r="C29" s="80">
        <f t="shared" si="14"/>
        <v>275301.82585493755</v>
      </c>
      <c r="D29" s="80">
        <f t="shared" si="14"/>
        <v>299224.53678563901</v>
      </c>
      <c r="E29" s="80">
        <f t="shared" si="14"/>
        <v>208130.84637889185</v>
      </c>
      <c r="F29" s="80">
        <f t="shared" si="14"/>
        <v>209714.01745116449</v>
      </c>
      <c r="G29" s="80">
        <v>171943.02006496649</v>
      </c>
      <c r="H29" s="29">
        <v>-0.18010726183317774</v>
      </c>
      <c r="I29" s="36"/>
      <c r="J29" s="100"/>
      <c r="K29" s="100"/>
      <c r="L29" s="100"/>
      <c r="M29" s="100"/>
    </row>
    <row r="30" spans="1:13" ht="19.5" thickBot="1" x14ac:dyDescent="0.3">
      <c r="A30" s="37" t="s">
        <v>65</v>
      </c>
      <c r="B30" s="81">
        <f t="shared" si="14"/>
        <v>3967762.0234856904</v>
      </c>
      <c r="C30" s="81">
        <f t="shared" si="14"/>
        <v>4024504.9994742712</v>
      </c>
      <c r="D30" s="81">
        <f t="shared" si="14"/>
        <v>4069440.4235911751</v>
      </c>
      <c r="E30" s="81">
        <f t="shared" si="14"/>
        <v>4513146.4003482983</v>
      </c>
      <c r="F30" s="81">
        <f t="shared" si="14"/>
        <v>4531617.9835282778</v>
      </c>
      <c r="G30" s="81">
        <v>4572940.4077096106</v>
      </c>
      <c r="H30" s="84">
        <v>9.1188217148764211E-3</v>
      </c>
      <c r="I30" s="36"/>
      <c r="J30" s="100"/>
      <c r="K30" s="100"/>
      <c r="L30" s="100"/>
      <c r="M30" s="100"/>
    </row>
    <row r="32" spans="1:13" ht="15" customHeight="1" x14ac:dyDescent="0.2">
      <c r="A32" s="416" t="s">
        <v>45</v>
      </c>
      <c r="B32" s="416"/>
      <c r="C32" s="416"/>
      <c r="D32" s="416"/>
      <c r="E32" s="416"/>
      <c r="F32" s="416"/>
      <c r="G32" s="416"/>
      <c r="H32" s="416"/>
    </row>
    <row r="33" spans="1:8" x14ac:dyDescent="0.2">
      <c r="A33" s="416"/>
      <c r="B33" s="416"/>
      <c r="C33" s="416"/>
      <c r="D33" s="416"/>
      <c r="E33" s="416"/>
      <c r="F33" s="416"/>
      <c r="G33" s="416"/>
      <c r="H33" s="416"/>
    </row>
    <row r="34" spans="1:8" x14ac:dyDescent="0.2">
      <c r="A34" s="416" t="s">
        <v>58</v>
      </c>
      <c r="B34" s="416"/>
      <c r="C34" s="416"/>
      <c r="D34" s="416"/>
      <c r="E34" s="416"/>
      <c r="F34" s="416"/>
      <c r="G34" s="416"/>
      <c r="H34" s="416"/>
    </row>
    <row r="35" spans="1:8" x14ac:dyDescent="0.2">
      <c r="A35" s="416"/>
      <c r="B35" s="416"/>
      <c r="C35" s="416"/>
      <c r="D35" s="416"/>
      <c r="E35" s="416"/>
      <c r="F35" s="416"/>
      <c r="G35" s="416"/>
      <c r="H35" s="416"/>
    </row>
    <row r="36" spans="1:8" ht="25.5" customHeight="1" x14ac:dyDescent="0.2">
      <c r="A36" s="416" t="s">
        <v>66</v>
      </c>
      <c r="B36" s="416"/>
      <c r="C36" s="416"/>
      <c r="D36" s="416"/>
      <c r="E36" s="416"/>
      <c r="F36" s="416"/>
      <c r="G36" s="416"/>
      <c r="H36" s="416"/>
    </row>
    <row r="37" spans="1:8" x14ac:dyDescent="0.2">
      <c r="A37" s="90" t="s">
        <v>67</v>
      </c>
      <c r="B37" s="46"/>
      <c r="C37" s="46"/>
      <c r="D37" s="46"/>
      <c r="E37" s="33"/>
      <c r="F37" s="33"/>
      <c r="G37" s="33"/>
      <c r="H37" s="33"/>
    </row>
    <row r="38" spans="1:8" x14ac:dyDescent="0.2">
      <c r="A38" s="93" t="s">
        <v>68</v>
      </c>
      <c r="B38" s="46"/>
      <c r="C38" s="46"/>
      <c r="D38" s="46"/>
      <c r="E38" s="33"/>
      <c r="F38" s="33"/>
      <c r="G38" s="33"/>
      <c r="H38" s="33"/>
    </row>
    <row r="39" spans="1:8" x14ac:dyDescent="0.2">
      <c r="A39" s="92" t="s">
        <v>69</v>
      </c>
      <c r="B39" s="46"/>
      <c r="C39" s="46"/>
      <c r="D39" s="46"/>
      <c r="E39" s="33"/>
      <c r="F39" s="33"/>
      <c r="G39" s="33"/>
      <c r="H39" s="33"/>
    </row>
    <row r="40" spans="1:8" x14ac:dyDescent="0.2">
      <c r="A40" s="417" t="s">
        <v>106</v>
      </c>
      <c r="B40" s="417"/>
      <c r="C40" s="417"/>
      <c r="D40" s="417"/>
      <c r="E40" s="417"/>
      <c r="F40" s="417"/>
      <c r="G40" s="417"/>
      <c r="H40" s="417"/>
    </row>
    <row r="41" spans="1:8" x14ac:dyDescent="0.2">
      <c r="A41" s="416" t="s">
        <v>243</v>
      </c>
      <c r="B41" s="416"/>
      <c r="C41" s="38"/>
      <c r="D41" s="38"/>
      <c r="E41" s="38"/>
      <c r="F41" s="38"/>
      <c r="G41" s="308"/>
      <c r="H41" s="38"/>
    </row>
    <row r="42" spans="1:8" x14ac:dyDescent="0.2">
      <c r="A42" s="299" t="s">
        <v>239</v>
      </c>
      <c r="B42" s="65"/>
      <c r="C42" s="65"/>
      <c r="D42" s="65"/>
    </row>
  </sheetData>
  <mergeCells count="5">
    <mergeCell ref="A32:H33"/>
    <mergeCell ref="A34:H35"/>
    <mergeCell ref="A36:H36"/>
    <mergeCell ref="A40:H40"/>
    <mergeCell ref="A41:B41"/>
  </mergeCells>
  <hyperlinks>
    <hyperlink ref="A1" location="'Contents '!A1" display="Contents "/>
    <hyperlink ref="A2" location="'Background Notes'!A1" display="Background Note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E28" sqref="E28"/>
    </sheetView>
  </sheetViews>
  <sheetFormatPr defaultRowHeight="15" x14ac:dyDescent="0.2"/>
  <cols>
    <col min="1" max="1" width="34.140625" style="10" customWidth="1"/>
    <col min="2" max="4" width="20.5703125" style="10" customWidth="1"/>
    <col min="5" max="6" width="24.42578125" style="10" bestFit="1" customWidth="1"/>
    <col min="7" max="7" width="24.42578125" style="10" customWidth="1"/>
    <col min="8" max="8" width="16.42578125" style="10" customWidth="1"/>
    <col min="9" max="16384" width="9.140625" style="10"/>
  </cols>
  <sheetData>
    <row r="1" spans="1:8" x14ac:dyDescent="0.2">
      <c r="A1" s="19" t="s">
        <v>41</v>
      </c>
      <c r="B1" s="19"/>
      <c r="C1" s="19"/>
      <c r="D1" s="19"/>
    </row>
    <row r="2" spans="1:8" x14ac:dyDescent="0.2">
      <c r="A2" s="19" t="s">
        <v>22</v>
      </c>
      <c r="B2" s="19"/>
      <c r="C2" s="19"/>
      <c r="D2" s="19"/>
    </row>
    <row r="3" spans="1:8" ht="18.75" x14ac:dyDescent="0.25">
      <c r="A3" s="20" t="s">
        <v>245</v>
      </c>
      <c r="B3" s="20"/>
      <c r="C3" s="20"/>
      <c r="D3" s="20"/>
    </row>
    <row r="4" spans="1:8" ht="15.75" thickBot="1" x14ac:dyDescent="0.25"/>
    <row r="5" spans="1:8" ht="35.25" customHeight="1" thickBot="1" x14ac:dyDescent="0.3">
      <c r="A5" s="22"/>
      <c r="B5" s="66">
        <v>2011</v>
      </c>
      <c r="C5" s="66">
        <v>2012</v>
      </c>
      <c r="D5" s="66">
        <v>2013</v>
      </c>
      <c r="E5" s="67">
        <v>2014</v>
      </c>
      <c r="F5" s="23">
        <v>2015</v>
      </c>
      <c r="G5" s="23">
        <v>2016</v>
      </c>
      <c r="H5" s="23" t="s">
        <v>237</v>
      </c>
    </row>
    <row r="6" spans="1:8" ht="18.75" x14ac:dyDescent="0.25">
      <c r="A6" s="25" t="s">
        <v>70</v>
      </c>
      <c r="B6" s="68">
        <v>4897860.194878378</v>
      </c>
      <c r="C6" s="68">
        <v>4555920.5333159538</v>
      </c>
      <c r="D6" s="68">
        <v>5482223.9949145103</v>
      </c>
      <c r="E6" s="26">
        <v>4994063.5781499697</v>
      </c>
      <c r="F6" s="27">
        <v>5426342.2737382296</v>
      </c>
      <c r="G6" s="27">
        <v>5630301.8951703804</v>
      </c>
      <c r="H6" s="29">
        <v>3.7586962998790281E-2</v>
      </c>
    </row>
    <row r="7" spans="1:8" ht="15.75" x14ac:dyDescent="0.25">
      <c r="A7" s="25"/>
      <c r="B7" s="68"/>
      <c r="C7" s="68"/>
      <c r="D7" s="68"/>
    </row>
    <row r="8" spans="1:8" ht="18.75" x14ac:dyDescent="0.25">
      <c r="A8" s="25" t="s">
        <v>71</v>
      </c>
      <c r="B8" s="68">
        <v>3946275.0041277721</v>
      </c>
      <c r="C8" s="68">
        <v>4147686.6209071791</v>
      </c>
      <c r="D8" s="68">
        <v>3331909.237740037</v>
      </c>
      <c r="E8" s="26">
        <v>3951114.3010328868</v>
      </c>
      <c r="F8" s="26">
        <v>4403448.8418851402</v>
      </c>
      <c r="G8" s="26">
        <v>4728535.878845471</v>
      </c>
      <c r="H8" s="29">
        <v>7.382557849262722E-2</v>
      </c>
    </row>
    <row r="9" spans="1:8" ht="15.75" x14ac:dyDescent="0.25">
      <c r="A9" s="25"/>
      <c r="B9" s="68"/>
      <c r="C9" s="68"/>
      <c r="D9" s="68"/>
    </row>
    <row r="10" spans="1:8" x14ac:dyDescent="0.2">
      <c r="A10" s="39" t="s">
        <v>72</v>
      </c>
      <c r="B10" s="72">
        <f>B6+B8</f>
        <v>8844135.1990061495</v>
      </c>
      <c r="C10" s="72">
        <f t="shared" ref="C10:F10" si="0">C6+C8</f>
        <v>8703607.1542231329</v>
      </c>
      <c r="D10" s="72">
        <f t="shared" si="0"/>
        <v>8814133.2326545473</v>
      </c>
      <c r="E10" s="72">
        <f t="shared" si="0"/>
        <v>8945177.8791828565</v>
      </c>
      <c r="F10" s="72">
        <f t="shared" si="0"/>
        <v>9829791.1156233698</v>
      </c>
      <c r="G10" s="72">
        <v>10358837.774015851</v>
      </c>
      <c r="H10" s="74">
        <v>5.3820765686034618E-2</v>
      </c>
    </row>
    <row r="11" spans="1:8" ht="15.75" x14ac:dyDescent="0.25">
      <c r="A11" s="25"/>
      <c r="B11" s="68"/>
      <c r="C11" s="68"/>
      <c r="D11" s="68"/>
      <c r="F11" s="26"/>
      <c r="G11" s="26"/>
      <c r="H11" s="29"/>
    </row>
    <row r="12" spans="1:8" ht="18.75" x14ac:dyDescent="0.25">
      <c r="A12" s="25" t="s">
        <v>73</v>
      </c>
      <c r="B12" s="68">
        <v>1147780</v>
      </c>
      <c r="C12" s="68">
        <v>1247978</v>
      </c>
      <c r="D12" s="68">
        <v>1002772</v>
      </c>
      <c r="E12" s="26">
        <v>1087955</v>
      </c>
      <c r="F12" s="27">
        <v>850394</v>
      </c>
      <c r="G12" s="27">
        <v>1006785</v>
      </c>
      <c r="H12" s="29">
        <v>0.18390416677445984</v>
      </c>
    </row>
    <row r="13" spans="1:8" ht="15.75" x14ac:dyDescent="0.25">
      <c r="A13" s="25"/>
      <c r="B13" s="68"/>
      <c r="C13" s="68"/>
      <c r="D13" s="68"/>
      <c r="E13" s="26"/>
      <c r="F13" s="27"/>
      <c r="G13" s="27"/>
      <c r="H13" s="29"/>
    </row>
    <row r="14" spans="1:8" x14ac:dyDescent="0.2">
      <c r="A14" s="39" t="s">
        <v>74</v>
      </c>
      <c r="B14" s="72">
        <f>B10+B12</f>
        <v>9991915.1990061495</v>
      </c>
      <c r="C14" s="72">
        <f t="shared" ref="C14:F14" si="1">C10+C12</f>
        <v>9951585.1542231329</v>
      </c>
      <c r="D14" s="72">
        <f t="shared" si="1"/>
        <v>9816905.2326545473</v>
      </c>
      <c r="E14" s="72">
        <f t="shared" si="1"/>
        <v>10033132.879182857</v>
      </c>
      <c r="F14" s="72">
        <f t="shared" si="1"/>
        <v>10680185.11562337</v>
      </c>
      <c r="G14" s="72">
        <v>11365622.774015851</v>
      </c>
      <c r="H14" s="74">
        <v>6.4178464788400183E-2</v>
      </c>
    </row>
    <row r="15" spans="1:8" ht="15.75" x14ac:dyDescent="0.25">
      <c r="A15" s="25"/>
      <c r="B15" s="68"/>
      <c r="C15" s="68"/>
      <c r="D15" s="68"/>
      <c r="E15" s="26"/>
      <c r="F15" s="27"/>
      <c r="G15" s="27"/>
      <c r="H15" s="29"/>
    </row>
    <row r="16" spans="1:8" ht="18.75" x14ac:dyDescent="0.25">
      <c r="A16" s="25" t="s">
        <v>102</v>
      </c>
      <c r="B16" s="68">
        <v>4698081.7130251164</v>
      </c>
      <c r="C16" s="68">
        <v>3906178.2660619603</v>
      </c>
      <c r="D16" s="68">
        <v>4576929.7282986846</v>
      </c>
      <c r="E16" s="26">
        <v>5049237.671004069</v>
      </c>
      <c r="F16" s="27">
        <v>4790584.1766642118</v>
      </c>
      <c r="G16" s="27">
        <v>3814195.6094743642</v>
      </c>
      <c r="H16" s="29">
        <v>-0.20381401112214506</v>
      </c>
    </row>
    <row r="17" spans="1:8" ht="15.75" thickBot="1" x14ac:dyDescent="0.25">
      <c r="E17" s="26"/>
      <c r="F17" s="27"/>
      <c r="G17" s="27"/>
      <c r="H17" s="32"/>
    </row>
    <row r="18" spans="1:8" ht="15.75" thickBot="1" x14ac:dyDescent="0.25">
      <c r="A18" s="40" t="s">
        <v>75</v>
      </c>
      <c r="B18" s="73">
        <f>B14+B16</f>
        <v>14689996.912031267</v>
      </c>
      <c r="C18" s="73">
        <f t="shared" ref="C18:F18" si="2">C14+C16</f>
        <v>13857763.420285093</v>
      </c>
      <c r="D18" s="73">
        <f t="shared" si="2"/>
        <v>14393834.960953232</v>
      </c>
      <c r="E18" s="73">
        <f t="shared" si="2"/>
        <v>15082370.550186925</v>
      </c>
      <c r="F18" s="73">
        <f t="shared" si="2"/>
        <v>15470769.292287581</v>
      </c>
      <c r="G18" s="73">
        <v>15179818.383490216</v>
      </c>
      <c r="H18" s="71">
        <v>-1.8806452787879391E-2</v>
      </c>
    </row>
    <row r="20" spans="1:8" ht="15" customHeight="1" x14ac:dyDescent="0.2">
      <c r="A20" s="416" t="s">
        <v>45</v>
      </c>
      <c r="B20" s="416"/>
      <c r="C20" s="416"/>
      <c r="D20" s="416"/>
      <c r="E20" s="416"/>
      <c r="F20" s="416"/>
      <c r="G20" s="416"/>
      <c r="H20" s="416"/>
    </row>
    <row r="21" spans="1:8" x14ac:dyDescent="0.2">
      <c r="A21" s="416"/>
      <c r="B21" s="416"/>
      <c r="C21" s="416"/>
      <c r="D21" s="416"/>
      <c r="E21" s="416"/>
      <c r="F21" s="416"/>
      <c r="G21" s="416"/>
      <c r="H21" s="416"/>
    </row>
    <row r="22" spans="1:8" ht="15" customHeight="1" x14ac:dyDescent="0.2">
      <c r="A22" s="416" t="s">
        <v>58</v>
      </c>
      <c r="B22" s="416"/>
      <c r="C22" s="416"/>
      <c r="D22" s="416"/>
      <c r="E22" s="416"/>
      <c r="F22" s="416"/>
      <c r="G22" s="416"/>
      <c r="H22" s="416"/>
    </row>
    <row r="23" spans="1:8" x14ac:dyDescent="0.2">
      <c r="A23" s="416"/>
      <c r="B23" s="416"/>
      <c r="C23" s="416"/>
      <c r="D23" s="416"/>
      <c r="E23" s="416"/>
      <c r="F23" s="416"/>
      <c r="G23" s="416"/>
      <c r="H23" s="416"/>
    </row>
    <row r="24" spans="1:8" ht="18" customHeight="1" x14ac:dyDescent="0.2">
      <c r="A24" s="416" t="s">
        <v>59</v>
      </c>
      <c r="B24" s="416"/>
      <c r="C24" s="416"/>
      <c r="D24" s="416"/>
      <c r="E24" s="416"/>
      <c r="F24" s="416"/>
      <c r="G24" s="416"/>
      <c r="H24" s="416"/>
    </row>
    <row r="25" spans="1:8" ht="15" customHeight="1" x14ac:dyDescent="0.2">
      <c r="A25" s="416" t="s">
        <v>76</v>
      </c>
      <c r="B25" s="416"/>
      <c r="C25" s="416"/>
      <c r="D25" s="416"/>
      <c r="E25" s="416"/>
      <c r="F25" s="416"/>
      <c r="G25" s="416"/>
      <c r="H25" s="416"/>
    </row>
    <row r="26" spans="1:8" x14ac:dyDescent="0.2">
      <c r="A26" s="417" t="s">
        <v>106</v>
      </c>
      <c r="B26" s="417"/>
      <c r="C26" s="417"/>
      <c r="D26" s="417"/>
      <c r="E26" s="417"/>
      <c r="F26" s="417"/>
      <c r="G26" s="417"/>
      <c r="H26" s="417"/>
    </row>
    <row r="27" spans="1:8" x14ac:dyDescent="0.2">
      <c r="F27" s="411"/>
      <c r="G27" s="411"/>
    </row>
    <row r="28" spans="1:8" x14ac:dyDescent="0.2">
      <c r="A28" s="299" t="s">
        <v>239</v>
      </c>
      <c r="B28" s="65"/>
      <c r="C28" s="65"/>
      <c r="D28" s="65"/>
      <c r="F28" s="411"/>
    </row>
    <row r="29" spans="1:8" x14ac:dyDescent="0.2">
      <c r="F29" s="411"/>
      <c r="G29" s="411"/>
    </row>
    <row r="30" spans="1:8" x14ac:dyDescent="0.2">
      <c r="F30" s="411"/>
    </row>
    <row r="31" spans="1:8" x14ac:dyDescent="0.2">
      <c r="F31" s="411"/>
      <c r="G31" s="411"/>
    </row>
    <row r="33" spans="7:7" x14ac:dyDescent="0.2">
      <c r="G33" s="411"/>
    </row>
    <row r="35" spans="7:7" x14ac:dyDescent="0.2">
      <c r="G35" s="411"/>
    </row>
    <row r="37" spans="7:7" x14ac:dyDescent="0.2">
      <c r="G37" s="411"/>
    </row>
    <row r="39" spans="7:7" x14ac:dyDescent="0.2">
      <c r="G39" s="411"/>
    </row>
  </sheetData>
  <mergeCells count="5">
    <mergeCell ref="A20:H21"/>
    <mergeCell ref="A22:H23"/>
    <mergeCell ref="A24:H24"/>
    <mergeCell ref="A25:H25"/>
    <mergeCell ref="A26:H26"/>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A4" sqref="A4"/>
    </sheetView>
  </sheetViews>
  <sheetFormatPr defaultRowHeight="15" x14ac:dyDescent="0.2"/>
  <cols>
    <col min="1" max="1" width="41.42578125" style="10" customWidth="1"/>
    <col min="2" max="2" width="17" style="10" customWidth="1"/>
    <col min="3" max="3" width="17.5703125" style="10" customWidth="1"/>
    <col min="4" max="4" width="17.42578125" style="10" customWidth="1"/>
    <col min="5" max="6" width="24.42578125" style="10" bestFit="1" customWidth="1"/>
    <col min="7" max="7" width="24.42578125" style="10" customWidth="1"/>
    <col min="8" max="8" width="17.140625" style="10" customWidth="1"/>
    <col min="9" max="16384" width="9.140625" style="10"/>
  </cols>
  <sheetData>
    <row r="1" spans="1:8" x14ac:dyDescent="0.2">
      <c r="A1" s="19" t="s">
        <v>41</v>
      </c>
      <c r="B1" s="19"/>
      <c r="C1" s="19"/>
      <c r="D1" s="19"/>
    </row>
    <row r="2" spans="1:8" x14ac:dyDescent="0.2">
      <c r="A2" s="19" t="s">
        <v>22</v>
      </c>
      <c r="B2" s="19"/>
      <c r="C2" s="19"/>
      <c r="D2" s="19"/>
    </row>
    <row r="3" spans="1:8" ht="18.75" x14ac:dyDescent="0.25">
      <c r="A3" s="20" t="s">
        <v>246</v>
      </c>
      <c r="B3" s="20"/>
      <c r="C3" s="20"/>
      <c r="D3" s="20"/>
    </row>
    <row r="4" spans="1:8" ht="15.75" thickBot="1" x14ac:dyDescent="0.25"/>
    <row r="5" spans="1:8" ht="35.25" customHeight="1" thickBot="1" x14ac:dyDescent="0.3">
      <c r="A5" s="22"/>
      <c r="B5" s="66">
        <v>2011</v>
      </c>
      <c r="C5" s="66">
        <v>2012</v>
      </c>
      <c r="D5" s="66">
        <v>2013</v>
      </c>
      <c r="E5" s="67">
        <v>2014</v>
      </c>
      <c r="F5" s="23">
        <v>2015</v>
      </c>
      <c r="G5" s="23">
        <v>2016</v>
      </c>
      <c r="H5" s="23" t="s">
        <v>237</v>
      </c>
    </row>
    <row r="6" spans="1:8" ht="18.75" x14ac:dyDescent="0.25">
      <c r="A6" s="25" t="s">
        <v>77</v>
      </c>
      <c r="B6" s="68">
        <v>235242761.13974497</v>
      </c>
      <c r="C6" s="68">
        <v>243636217.61940175</v>
      </c>
      <c r="D6" s="68">
        <v>273361723.69608796</v>
      </c>
      <c r="E6" s="26">
        <v>257195970.73851457</v>
      </c>
      <c r="F6" s="27">
        <v>274333343.6188764</v>
      </c>
      <c r="G6" s="27">
        <v>315701061</v>
      </c>
      <c r="H6" s="29">
        <v>0.15079361784980322</v>
      </c>
    </row>
    <row r="7" spans="1:8" ht="15.75" x14ac:dyDescent="0.25">
      <c r="A7" s="25"/>
      <c r="B7" s="68"/>
      <c r="C7" s="68"/>
      <c r="D7" s="68"/>
    </row>
    <row r="8" spans="1:8" ht="18.75" x14ac:dyDescent="0.25">
      <c r="A8" s="25" t="s">
        <v>78</v>
      </c>
      <c r="B8" s="68">
        <v>168275589.33168241</v>
      </c>
      <c r="C8" s="68">
        <v>174249267.19334638</v>
      </c>
      <c r="D8" s="68">
        <v>200383813.32788146</v>
      </c>
      <c r="E8" s="26">
        <v>188846480.81067804</v>
      </c>
      <c r="F8" s="26">
        <v>209453560.27919829</v>
      </c>
      <c r="G8" s="26">
        <v>227590226</v>
      </c>
      <c r="H8" s="29">
        <v>8.6590391190418642E-2</v>
      </c>
    </row>
    <row r="9" spans="1:8" ht="15.75" x14ac:dyDescent="0.25">
      <c r="A9" s="25"/>
      <c r="B9" s="68"/>
      <c r="C9" s="68"/>
      <c r="D9" s="68"/>
    </row>
    <row r="10" spans="1:8" x14ac:dyDescent="0.2">
      <c r="A10" s="39" t="s">
        <v>79</v>
      </c>
      <c r="B10" s="72">
        <f>B6+B8</f>
        <v>403518350.47142738</v>
      </c>
      <c r="C10" s="72">
        <f t="shared" ref="C10:G10" si="0">C6+C8</f>
        <v>417885484.81274813</v>
      </c>
      <c r="D10" s="72">
        <f t="shared" si="0"/>
        <v>473745537.02396941</v>
      </c>
      <c r="E10" s="72">
        <f t="shared" si="0"/>
        <v>446042451.54919261</v>
      </c>
      <c r="F10" s="72">
        <f t="shared" si="0"/>
        <v>483786903.89807469</v>
      </c>
      <c r="G10" s="72">
        <f t="shared" si="0"/>
        <v>543291287</v>
      </c>
      <c r="H10" s="74">
        <v>0.12299709360148746</v>
      </c>
    </row>
    <row r="11" spans="1:8" ht="15.75" x14ac:dyDescent="0.25">
      <c r="A11" s="25"/>
      <c r="B11" s="68"/>
      <c r="C11" s="68"/>
      <c r="D11" s="68"/>
      <c r="F11" s="26"/>
      <c r="G11" s="26"/>
      <c r="H11" s="29"/>
    </row>
    <row r="12" spans="1:8" ht="18.75" x14ac:dyDescent="0.25">
      <c r="A12" s="25" t="s">
        <v>80</v>
      </c>
      <c r="B12" s="68">
        <v>59448245.5</v>
      </c>
      <c r="C12" s="68">
        <v>67415341.917499989</v>
      </c>
      <c r="D12" s="68">
        <v>49897161.584148012</v>
      </c>
      <c r="E12" s="26">
        <v>61249046.859999999</v>
      </c>
      <c r="F12" s="27">
        <v>60925191.833333336</v>
      </c>
      <c r="G12" s="27">
        <v>70261667</v>
      </c>
      <c r="H12" s="29">
        <v>0.15324490388487377</v>
      </c>
    </row>
    <row r="13" spans="1:8" ht="15.75" x14ac:dyDescent="0.25">
      <c r="A13" s="25"/>
      <c r="B13" s="68"/>
      <c r="C13" s="68"/>
      <c r="D13" s="68"/>
      <c r="E13" s="26"/>
      <c r="F13" s="27"/>
      <c r="G13" s="27"/>
      <c r="H13" s="29"/>
    </row>
    <row r="14" spans="1:8" x14ac:dyDescent="0.2">
      <c r="A14" s="39" t="s">
        <v>81</v>
      </c>
      <c r="B14" s="72">
        <f>B10+B12</f>
        <v>462966595.97142738</v>
      </c>
      <c r="C14" s="72">
        <f t="shared" ref="C14:G14" si="1">C10+C12</f>
        <v>485300826.73024809</v>
      </c>
      <c r="D14" s="72">
        <f t="shared" si="1"/>
        <v>523642698.6081174</v>
      </c>
      <c r="E14" s="72">
        <f t="shared" si="1"/>
        <v>507291498.40919262</v>
      </c>
      <c r="F14" s="72">
        <f t="shared" si="1"/>
        <v>544712095.731408</v>
      </c>
      <c r="G14" s="72">
        <f t="shared" si="1"/>
        <v>613552954</v>
      </c>
      <c r="H14" s="74">
        <v>0.12638026364396493</v>
      </c>
    </row>
    <row r="15" spans="1:8" ht="15.75" x14ac:dyDescent="0.25">
      <c r="A15" s="25"/>
      <c r="B15" s="68"/>
      <c r="C15" s="68"/>
      <c r="D15" s="68"/>
      <c r="E15" s="26"/>
      <c r="F15" s="27"/>
      <c r="G15" s="27"/>
      <c r="H15" s="29"/>
    </row>
    <row r="16" spans="1:8" ht="18.75" x14ac:dyDescent="0.25">
      <c r="A16" s="25" t="s">
        <v>103</v>
      </c>
      <c r="B16" s="68">
        <v>178081083.51837236</v>
      </c>
      <c r="C16" s="68">
        <v>201021023.21085012</v>
      </c>
      <c r="D16" s="68">
        <v>191548235.14518639</v>
      </c>
      <c r="E16" s="26">
        <v>237610797.32169729</v>
      </c>
      <c r="F16" s="27">
        <v>219354176.22427353</v>
      </c>
      <c r="G16" s="27">
        <v>237154714</v>
      </c>
      <c r="H16" s="29">
        <v>8.1149755532927373E-2</v>
      </c>
    </row>
    <row r="17" spans="1:8" ht="15.75" thickBot="1" x14ac:dyDescent="0.25">
      <c r="E17" s="26"/>
      <c r="F17" s="27"/>
      <c r="G17" s="27"/>
      <c r="H17" s="32"/>
    </row>
    <row r="18" spans="1:8" ht="15.75" thickBot="1" x14ac:dyDescent="0.25">
      <c r="A18" s="40" t="s">
        <v>82</v>
      </c>
      <c r="B18" s="73">
        <f>B14+B16</f>
        <v>641047679.48979974</v>
      </c>
      <c r="C18" s="73">
        <f t="shared" ref="C18:G18" si="2">C14+C16</f>
        <v>686321849.94109821</v>
      </c>
      <c r="D18" s="73">
        <f t="shared" si="2"/>
        <v>715190933.75330377</v>
      </c>
      <c r="E18" s="73">
        <f t="shared" si="2"/>
        <v>744902295.73088992</v>
      </c>
      <c r="F18" s="73">
        <f t="shared" si="2"/>
        <v>764066271.95568156</v>
      </c>
      <c r="G18" s="73">
        <f t="shared" si="2"/>
        <v>850707668</v>
      </c>
      <c r="H18" s="71">
        <v>0.11339513236535578</v>
      </c>
    </row>
    <row r="20" spans="1:8" ht="15" customHeight="1" x14ac:dyDescent="0.2">
      <c r="A20" s="416" t="s">
        <v>45</v>
      </c>
      <c r="B20" s="416"/>
      <c r="C20" s="416"/>
      <c r="D20" s="416"/>
      <c r="E20" s="416"/>
      <c r="F20" s="416"/>
      <c r="G20" s="416"/>
      <c r="H20" s="416"/>
    </row>
    <row r="21" spans="1:8" x14ac:dyDescent="0.2">
      <c r="A21" s="416"/>
      <c r="B21" s="416"/>
      <c r="C21" s="416"/>
      <c r="D21" s="416"/>
      <c r="E21" s="416"/>
      <c r="F21" s="416"/>
      <c r="G21" s="416"/>
      <c r="H21" s="416"/>
    </row>
    <row r="22" spans="1:8" ht="15" customHeight="1" x14ac:dyDescent="0.2">
      <c r="A22" s="416" t="s">
        <v>58</v>
      </c>
      <c r="B22" s="416"/>
      <c r="C22" s="416"/>
      <c r="D22" s="416"/>
      <c r="E22" s="416"/>
      <c r="F22" s="416"/>
      <c r="G22" s="416"/>
      <c r="H22" s="416"/>
    </row>
    <row r="23" spans="1:8" x14ac:dyDescent="0.2">
      <c r="A23" s="416"/>
      <c r="B23" s="416"/>
      <c r="C23" s="416"/>
      <c r="D23" s="416"/>
      <c r="E23" s="416"/>
      <c r="F23" s="416"/>
      <c r="G23" s="416"/>
      <c r="H23" s="416"/>
    </row>
    <row r="24" spans="1:8" ht="18" customHeight="1" x14ac:dyDescent="0.2">
      <c r="A24" s="416" t="s">
        <v>59</v>
      </c>
      <c r="B24" s="416"/>
      <c r="C24" s="416"/>
      <c r="D24" s="416"/>
      <c r="E24" s="416"/>
      <c r="F24" s="416"/>
      <c r="G24" s="416"/>
      <c r="H24" s="416"/>
    </row>
    <row r="25" spans="1:8" ht="15" customHeight="1" x14ac:dyDescent="0.2">
      <c r="A25" s="416" t="s">
        <v>76</v>
      </c>
      <c r="B25" s="416"/>
      <c r="C25" s="416"/>
      <c r="D25" s="416"/>
      <c r="E25" s="416"/>
      <c r="F25" s="416"/>
      <c r="G25" s="416"/>
      <c r="H25" s="416"/>
    </row>
    <row r="26" spans="1:8" x14ac:dyDescent="0.2">
      <c r="A26" s="417" t="s">
        <v>106</v>
      </c>
      <c r="B26" s="417"/>
      <c r="C26" s="417"/>
      <c r="D26" s="417"/>
      <c r="E26" s="417"/>
      <c r="F26" s="417"/>
      <c r="G26" s="417"/>
      <c r="H26" s="417"/>
    </row>
    <row r="27" spans="1:8" x14ac:dyDescent="0.2">
      <c r="F27" s="411"/>
      <c r="G27" s="411"/>
    </row>
    <row r="28" spans="1:8" x14ac:dyDescent="0.2">
      <c r="A28" s="299" t="s">
        <v>239</v>
      </c>
      <c r="B28" s="65"/>
      <c r="C28" s="65"/>
      <c r="D28" s="65"/>
      <c r="F28" s="411"/>
    </row>
    <row r="29" spans="1:8" x14ac:dyDescent="0.2">
      <c r="F29" s="411"/>
      <c r="G29" s="411"/>
    </row>
    <row r="30" spans="1:8" x14ac:dyDescent="0.2">
      <c r="F30" s="411"/>
    </row>
    <row r="31" spans="1:8" x14ac:dyDescent="0.2">
      <c r="G31" s="411"/>
    </row>
    <row r="33" spans="7:7" x14ac:dyDescent="0.2">
      <c r="G33" s="411"/>
    </row>
    <row r="35" spans="7:7" x14ac:dyDescent="0.2">
      <c r="G35" s="411"/>
    </row>
    <row r="37" spans="7:7" x14ac:dyDescent="0.2">
      <c r="G37" s="411"/>
    </row>
    <row r="39" spans="7:7" x14ac:dyDescent="0.2">
      <c r="G39" s="411"/>
    </row>
  </sheetData>
  <mergeCells count="5">
    <mergeCell ref="A20:H21"/>
    <mergeCell ref="A22:H23"/>
    <mergeCell ref="A24:H24"/>
    <mergeCell ref="A25:H25"/>
    <mergeCell ref="A26:H26"/>
  </mergeCells>
  <hyperlinks>
    <hyperlink ref="A1" location="'Contents '!A1" display="Contents "/>
    <hyperlink ref="A2" location="'Background Notes'!A1" display="Background Note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Contact</vt:lpstr>
      <vt:lpstr>Contents </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2.1</vt:lpstr>
      <vt:lpstr>Figure 1</vt:lpstr>
      <vt:lpstr>Figure 2</vt:lpstr>
      <vt:lpstr>Figure 3</vt:lpstr>
      <vt:lpstr>Figure 4</vt:lpstr>
      <vt:lpstr>Figure 5</vt:lpstr>
      <vt:lpstr>Figure 6</vt:lpstr>
      <vt:lpstr>Figure 7</vt:lpstr>
      <vt:lpstr>Figure 8</vt:lpstr>
      <vt:lpstr>Background Notes</vt:lpstr>
      <vt:lpstr>'Background Notes'!Background</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dcterms:created xsi:type="dcterms:W3CDTF">2015-05-26T15:09:07Z</dcterms:created>
  <dcterms:modified xsi:type="dcterms:W3CDTF">2018-07-26T07:31:49Z</dcterms:modified>
</cp:coreProperties>
</file>