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ml.chartshapes+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0.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3.xml" ContentType="application/vnd.openxmlformats-officedocument.drawing+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2337026\Desktop\ANNUAL 2019 FOR WEB\Annual\"/>
    </mc:Choice>
  </mc:AlternateContent>
  <bookViews>
    <workbookView xWindow="480" yWindow="615" windowWidth="18675" windowHeight="11250" tabRatio="896"/>
  </bookViews>
  <sheets>
    <sheet name="Contact" sheetId="1" r:id="rId1"/>
    <sheet name="Contents " sheetId="2" r:id="rId2"/>
    <sheet name="Table 1.1" sheetId="3" r:id="rId3"/>
    <sheet name="Table 1.2" sheetId="5" r:id="rId4"/>
    <sheet name="Table 1.3" sheetId="6" r:id="rId5"/>
    <sheet name="Table 1.4" sheetId="7" r:id="rId6"/>
    <sheet name="Table 1.5" sheetId="8" r:id="rId7"/>
    <sheet name="Table 1.6" sheetId="9" r:id="rId8"/>
    <sheet name="Table 1.7" sheetId="10" r:id="rId9"/>
    <sheet name="Table 1.8" sheetId="28" r:id="rId10"/>
    <sheet name="Table 1.9" sheetId="25" r:id="rId11"/>
    <sheet name="Table 1.10" sheetId="27" r:id="rId12"/>
    <sheet name="Table 1.11" sheetId="32" r:id="rId13"/>
    <sheet name="Table 1.12" sheetId="33" r:id="rId14"/>
    <sheet name="Table 1.13" sheetId="29" r:id="rId15"/>
    <sheet name="Table 1.14" sheetId="41" r:id="rId16"/>
    <sheet name="Table 1.15" sheetId="42" r:id="rId17"/>
    <sheet name="Table 1.16" sheetId="43" r:id="rId18"/>
    <sheet name="Table 1.17" sheetId="47" r:id="rId19"/>
    <sheet name="Table 1.18" sheetId="48" r:id="rId20"/>
    <sheet name="Table 2.1" sheetId="11" r:id="rId21"/>
    <sheet name="Figure 1" sheetId="13" r:id="rId22"/>
    <sheet name="Figure 2" sheetId="37" r:id="rId23"/>
    <sheet name="Figure 3" sheetId="38" r:id="rId24"/>
    <sheet name="Figure 4" sheetId="14" r:id="rId25"/>
    <sheet name="Figure 5" sheetId="36" r:id="rId26"/>
    <sheet name="Figure 6" sheetId="16" r:id="rId27"/>
    <sheet name="Figure 7" sheetId="18" r:id="rId28"/>
    <sheet name="Figure 8" sheetId="34" r:id="rId29"/>
    <sheet name="Figure 9" sheetId="17" r:id="rId30"/>
    <sheet name="Figure 10" sheetId="20" r:id="rId31"/>
    <sheet name="Figure 11" sheetId="39" r:id="rId32"/>
    <sheet name="Figure 12" sheetId="40" r:id="rId33"/>
    <sheet name="Figure 13" sheetId="44" r:id="rId34"/>
    <sheet name="Figure 14" sheetId="45" r:id="rId35"/>
    <sheet name="Background Notes" sheetId="12" r:id="rId36"/>
    <sheet name="Tourism related SIC codes" sheetId="46" r:id="rId37"/>
  </sheets>
  <definedNames>
    <definedName name="Background" localSheetId="35">'Background Notes'!#REF!</definedName>
    <definedName name="OLE_LINK3" localSheetId="9">'Table 1.8'!#REF!</definedName>
    <definedName name="_xlnm.Print_Area" localSheetId="22">'Figure 2'!$A$1:$Q$49</definedName>
    <definedName name="_xlnm.Print_Area" localSheetId="23">'Figure 3'!$A$1:$Q$49</definedName>
    <definedName name="_xlnm.Print_Area" localSheetId="27">'Figure 7'!$A$1:$W$37</definedName>
  </definedNames>
  <calcPr calcId="152511"/>
</workbook>
</file>

<file path=xl/calcChain.xml><?xml version="1.0" encoding="utf-8"?>
<calcChain xmlns="http://schemas.openxmlformats.org/spreadsheetml/2006/main">
  <c r="G9" i="48" l="1"/>
  <c r="G7" i="48"/>
  <c r="H11" i="11" l="1"/>
  <c r="I11" i="11"/>
  <c r="J11" i="11"/>
  <c r="H12" i="11"/>
  <c r="I12" i="11"/>
  <c r="J12" i="11"/>
  <c r="H13" i="11"/>
  <c r="I13" i="11"/>
  <c r="J13" i="11"/>
  <c r="H14" i="11"/>
  <c r="I14" i="11"/>
  <c r="J14" i="11"/>
  <c r="H15" i="11"/>
  <c r="I15" i="11"/>
  <c r="J15" i="11"/>
  <c r="H16" i="11"/>
  <c r="I16" i="11"/>
  <c r="J16" i="11"/>
  <c r="H17" i="11"/>
  <c r="I17" i="11"/>
  <c r="J17" i="11"/>
  <c r="H18" i="11"/>
  <c r="I18" i="11"/>
  <c r="J18" i="11"/>
  <c r="H19" i="11"/>
  <c r="I19" i="11"/>
  <c r="J19" i="11"/>
  <c r="H20" i="11"/>
  <c r="I20" i="11"/>
  <c r="J20" i="11"/>
  <c r="H21" i="11"/>
  <c r="I21" i="11"/>
  <c r="J21" i="11"/>
  <c r="H22" i="11"/>
  <c r="I22" i="11"/>
  <c r="J22" i="11"/>
  <c r="H23" i="1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H42" i="11"/>
  <c r="I42" i="11"/>
  <c r="J42" i="11"/>
  <c r="I10" i="11"/>
  <c r="J10" i="11"/>
  <c r="H10" i="11"/>
  <c r="C43" i="11"/>
  <c r="C15" i="34" l="1"/>
  <c r="I27" i="47" l="1"/>
  <c r="I29" i="47"/>
  <c r="I22" i="47"/>
  <c r="I20" i="47"/>
  <c r="I13" i="47"/>
  <c r="I26" i="47"/>
  <c r="I19" i="47"/>
  <c r="I18" i="47"/>
  <c r="I17" i="47"/>
  <c r="I11" i="47"/>
  <c r="I10" i="47"/>
  <c r="I9" i="47"/>
  <c r="I8" i="47"/>
  <c r="I29" i="43"/>
  <c r="I27" i="43"/>
  <c r="I26" i="43"/>
  <c r="I22" i="43"/>
  <c r="I20" i="43"/>
  <c r="I19" i="43"/>
  <c r="I18" i="43"/>
  <c r="I17" i="43"/>
  <c r="I9" i="43"/>
  <c r="I10" i="43"/>
  <c r="I11" i="43"/>
  <c r="I13" i="43"/>
  <c r="I8" i="43"/>
  <c r="B14" i="44" l="1"/>
  <c r="E14" i="44" s="1"/>
  <c r="B13" i="44"/>
  <c r="E13" i="44" s="1"/>
  <c r="B12" i="44"/>
  <c r="E12" i="44" s="1"/>
  <c r="B11" i="44"/>
  <c r="E11" i="44" s="1"/>
  <c r="B10" i="44"/>
  <c r="E10" i="44" s="1"/>
  <c r="B9" i="44"/>
  <c r="E9" i="44" s="1"/>
  <c r="B8" i="44"/>
  <c r="E8" i="44" l="1"/>
  <c r="F14" i="44" l="1"/>
  <c r="F9" i="44"/>
  <c r="F12" i="44"/>
  <c r="F10" i="44"/>
  <c r="F13" i="44"/>
  <c r="F8" i="44"/>
  <c r="F11" i="44"/>
  <c r="B10" i="40" l="1"/>
  <c r="B11" i="40"/>
  <c r="B12" i="40"/>
  <c r="B13" i="40"/>
  <c r="B14" i="40"/>
  <c r="B9" i="40"/>
  <c r="B8" i="40"/>
  <c r="E11" i="40" l="1"/>
  <c r="F11" i="40"/>
  <c r="D11" i="40"/>
  <c r="D8" i="40"/>
  <c r="E8" i="40"/>
  <c r="F8" i="40"/>
  <c r="F9" i="40"/>
  <c r="D9" i="40"/>
  <c r="E9" i="40"/>
  <c r="D14" i="40"/>
  <c r="E14" i="40"/>
  <c r="F14" i="40"/>
  <c r="D13" i="40"/>
  <c r="E13" i="40"/>
  <c r="F13" i="40"/>
  <c r="D12" i="40"/>
  <c r="E12" i="40"/>
  <c r="F12" i="40"/>
  <c r="F10" i="40"/>
  <c r="D10" i="40"/>
  <c r="E10" i="40"/>
  <c r="F37" i="42"/>
  <c r="F36" i="42"/>
  <c r="F35" i="42"/>
  <c r="F34" i="42"/>
  <c r="F33" i="42"/>
  <c r="F30" i="42"/>
  <c r="F32" i="42"/>
  <c r="F38" i="42"/>
  <c r="F26" i="42"/>
  <c r="F25" i="42"/>
  <c r="F24" i="42"/>
  <c r="F23" i="42"/>
  <c r="F22" i="42"/>
  <c r="F19" i="42"/>
  <c r="F21" i="42"/>
  <c r="F27" i="42"/>
  <c r="F12" i="42"/>
  <c r="F13" i="42"/>
  <c r="F14" i="42"/>
  <c r="F15" i="42"/>
  <c r="F11" i="42"/>
  <c r="F10" i="42"/>
  <c r="F8" i="42"/>
  <c r="F16" i="42"/>
  <c r="B31" i="42"/>
  <c r="B9" i="42"/>
  <c r="C20" i="42"/>
  <c r="C31" i="42"/>
  <c r="C9" i="42"/>
  <c r="D20" i="42"/>
  <c r="F20" i="42" s="1"/>
  <c r="D31" i="42"/>
  <c r="D9" i="42"/>
  <c r="E20" i="42"/>
  <c r="E31" i="42"/>
  <c r="E9" i="42"/>
  <c r="B20" i="42"/>
  <c r="G13" i="40" l="1"/>
  <c r="G14" i="40"/>
  <c r="G8" i="40"/>
  <c r="G9" i="40"/>
  <c r="G10" i="40"/>
  <c r="G11" i="40"/>
  <c r="G12" i="40"/>
  <c r="F31" i="42"/>
  <c r="F9" i="42"/>
  <c r="I8" i="41" l="1"/>
  <c r="I7" i="41"/>
  <c r="H18" i="28" l="1"/>
  <c r="G18" i="28"/>
  <c r="F18" i="28"/>
  <c r="E18" i="28"/>
  <c r="D18" i="28"/>
  <c r="C18" i="28"/>
  <c r="B18" i="28"/>
  <c r="I17" i="28"/>
  <c r="I16" i="28"/>
  <c r="I15" i="28"/>
  <c r="I14" i="28"/>
  <c r="H11" i="28"/>
  <c r="G11" i="28"/>
  <c r="F11" i="28"/>
  <c r="E11" i="28"/>
  <c r="D11" i="28"/>
  <c r="C11" i="28"/>
  <c r="B11" i="28"/>
  <c r="I10" i="28"/>
  <c r="I9" i="28"/>
  <c r="I8" i="28"/>
  <c r="I7" i="28"/>
  <c r="I11" i="28" l="1"/>
  <c r="I18" i="28"/>
  <c r="G7" i="39" l="1"/>
  <c r="G8" i="39"/>
  <c r="G9" i="39"/>
  <c r="G10" i="39"/>
  <c r="F8" i="39"/>
  <c r="F9" i="39"/>
  <c r="F10" i="39"/>
  <c r="F7" i="39"/>
  <c r="E8" i="39"/>
  <c r="E9" i="39"/>
  <c r="E10" i="39"/>
  <c r="E7" i="39"/>
  <c r="B10" i="16" l="1"/>
  <c r="C12" i="17" l="1"/>
  <c r="C8" i="17"/>
  <c r="D17" i="17"/>
  <c r="C9" i="17" s="1"/>
  <c r="D18" i="17"/>
  <c r="C10" i="17" s="1"/>
  <c r="D19" i="17"/>
  <c r="C11" i="17" s="1"/>
  <c r="D20" i="17"/>
  <c r="D16" i="17"/>
  <c r="C35" i="16" l="1"/>
  <c r="D35" i="16"/>
  <c r="E35" i="16"/>
  <c r="F35" i="16"/>
  <c r="B35" i="16"/>
  <c r="C6" i="16"/>
  <c r="H41" i="38"/>
  <c r="H43" i="38" s="1"/>
  <c r="D43" i="11"/>
  <c r="E43" i="11"/>
  <c r="D44" i="11"/>
  <c r="E44" i="11"/>
  <c r="D45" i="11"/>
  <c r="E45" i="11"/>
  <c r="D46" i="11"/>
  <c r="E46" i="11"/>
  <c r="C44" i="11"/>
  <c r="C45" i="11"/>
  <c r="C46" i="11"/>
  <c r="F112" i="29"/>
  <c r="G112" i="29"/>
  <c r="D112" i="29"/>
  <c r="E112" i="29"/>
  <c r="H112" i="29"/>
  <c r="I112" i="29"/>
  <c r="J112" i="29"/>
  <c r="K112" i="29"/>
  <c r="C112" i="29"/>
  <c r="P8" i="27"/>
  <c r="Q10" i="27"/>
  <c r="P10" i="27"/>
  <c r="Q8" i="27"/>
  <c r="Q13" i="25"/>
  <c r="P13" i="25"/>
  <c r="Q12" i="25"/>
  <c r="P12" i="25"/>
  <c r="Q11" i="25"/>
  <c r="P11" i="25"/>
  <c r="Q10" i="25"/>
  <c r="P10" i="25"/>
  <c r="Q8" i="25"/>
  <c r="P8" i="25"/>
  <c r="I11" i="10"/>
  <c r="I9" i="10"/>
  <c r="I7" i="10"/>
  <c r="I6" i="10"/>
  <c r="H8" i="9"/>
  <c r="I8" i="9" s="1"/>
  <c r="I11" i="9"/>
  <c r="I9" i="9"/>
  <c r="I7" i="9"/>
  <c r="I6" i="9"/>
  <c r="H10" i="9" l="1"/>
  <c r="H29" i="8"/>
  <c r="I29" i="8" s="1"/>
  <c r="H28" i="8"/>
  <c r="I28" i="8" s="1"/>
  <c r="H27" i="8"/>
  <c r="I27" i="8" s="1"/>
  <c r="H26" i="8"/>
  <c r="I26" i="8" s="1"/>
  <c r="H25" i="8"/>
  <c r="I25" i="8" s="1"/>
  <c r="H20" i="8"/>
  <c r="I20" i="8" s="1"/>
  <c r="H15" i="8"/>
  <c r="H10" i="8"/>
  <c r="I10" i="8" s="1"/>
  <c r="I24" i="8"/>
  <c r="I23" i="8"/>
  <c r="I22" i="8"/>
  <c r="I21" i="8"/>
  <c r="I19" i="8"/>
  <c r="I18" i="8"/>
  <c r="I17" i="8"/>
  <c r="I16" i="8"/>
  <c r="I14" i="8"/>
  <c r="I13" i="8"/>
  <c r="I12" i="8"/>
  <c r="I11" i="8"/>
  <c r="I9" i="8"/>
  <c r="I8" i="8"/>
  <c r="I7" i="8"/>
  <c r="I6" i="8"/>
  <c r="I6" i="7"/>
  <c r="I8" i="7"/>
  <c r="I7" i="7"/>
  <c r="I11" i="6"/>
  <c r="I9" i="6"/>
  <c r="I7" i="6"/>
  <c r="I6" i="6"/>
  <c r="I9" i="5"/>
  <c r="I8" i="5"/>
  <c r="I7" i="5"/>
  <c r="I6" i="5"/>
  <c r="I10" i="9" l="1"/>
  <c r="H12" i="9"/>
  <c r="I12" i="9" s="1"/>
  <c r="H30" i="8"/>
  <c r="I30" i="8" s="1"/>
  <c r="I15" i="8"/>
  <c r="I8" i="3" l="1"/>
  <c r="I7" i="3"/>
  <c r="I6" i="3"/>
  <c r="D51" i="29" l="1"/>
  <c r="E51" i="29"/>
  <c r="C51" i="29"/>
  <c r="G41" i="38" l="1"/>
  <c r="G43" i="38" s="1"/>
  <c r="E43" i="38"/>
  <c r="C41" i="38"/>
  <c r="C43" i="38" s="1"/>
  <c r="D41" i="38"/>
  <c r="D43" i="38" s="1"/>
  <c r="E41" i="38"/>
  <c r="F41" i="38"/>
  <c r="F43" i="38" s="1"/>
  <c r="B41" i="38"/>
  <c r="B43" i="38" s="1"/>
  <c r="K96" i="29" l="1"/>
  <c r="J96" i="29"/>
  <c r="I96" i="29"/>
  <c r="H96" i="29"/>
  <c r="G96" i="29"/>
  <c r="F96" i="29"/>
  <c r="E96" i="29"/>
  <c r="D96" i="29"/>
  <c r="C96" i="29"/>
  <c r="N96" i="29"/>
  <c r="M96" i="29"/>
  <c r="H8" i="10" l="1"/>
  <c r="G26" i="8"/>
  <c r="G27" i="8"/>
  <c r="G28" i="8"/>
  <c r="G29" i="8"/>
  <c r="G25" i="8"/>
  <c r="G20" i="8"/>
  <c r="G15" i="8"/>
  <c r="G10" i="8"/>
  <c r="H10" i="10" l="1"/>
  <c r="I8" i="10"/>
  <c r="G30" i="8"/>
  <c r="H12" i="10" l="1"/>
  <c r="I12" i="10" s="1"/>
  <c r="I10" i="10"/>
  <c r="F8" i="6"/>
  <c r="F10" i="6" s="1"/>
  <c r="F12" i="6" s="1"/>
  <c r="H10" i="5" l="1"/>
  <c r="I10" i="5" s="1"/>
  <c r="G81" i="29" l="1"/>
  <c r="H81" i="29"/>
  <c r="I81" i="29"/>
  <c r="F81" i="29"/>
  <c r="E81" i="29"/>
  <c r="D81" i="29"/>
  <c r="C81" i="29"/>
  <c r="K79" i="29"/>
  <c r="J79" i="29"/>
  <c r="K78" i="29"/>
  <c r="J78" i="29"/>
  <c r="K71" i="29"/>
  <c r="J71" i="29"/>
  <c r="K70" i="29"/>
  <c r="J70" i="29"/>
  <c r="K69" i="29"/>
  <c r="J69" i="29"/>
  <c r="K68" i="29"/>
  <c r="J68" i="29"/>
  <c r="M79" i="29" l="1"/>
  <c r="M81" i="29" s="1"/>
  <c r="K81" i="29"/>
  <c r="N79" i="29"/>
  <c r="N81" i="29" s="1"/>
  <c r="J81" i="29"/>
  <c r="E26" i="8" l="1"/>
  <c r="F26" i="8"/>
  <c r="E27" i="8"/>
  <c r="F27" i="8"/>
  <c r="E28" i="8"/>
  <c r="F28" i="8"/>
  <c r="E29" i="8"/>
  <c r="F29" i="8"/>
  <c r="E25" i="8"/>
  <c r="F25" i="8"/>
  <c r="E20" i="8"/>
  <c r="F20" i="8"/>
  <c r="E15" i="8"/>
  <c r="F15" i="8"/>
  <c r="E10" i="8"/>
  <c r="E30" i="8" s="1"/>
  <c r="F10" i="8"/>
  <c r="E8" i="9"/>
  <c r="E10" i="9" s="1"/>
  <c r="F8" i="9"/>
  <c r="F8" i="10"/>
  <c r="F10" i="10" l="1"/>
  <c r="F30" i="8"/>
  <c r="F10" i="9"/>
  <c r="F12" i="10"/>
  <c r="F12" i="9"/>
  <c r="E12" i="9"/>
  <c r="E8" i="6"/>
  <c r="E10" i="6" s="1"/>
  <c r="E12" i="6" s="1"/>
  <c r="H8" i="6"/>
  <c r="I8" i="6" s="1"/>
  <c r="H10" i="6" l="1"/>
  <c r="I10" i="6" s="1"/>
  <c r="F10" i="5"/>
  <c r="H12" i="6" l="1"/>
  <c r="I12" i="6" s="1"/>
  <c r="E10" i="5"/>
  <c r="I66" i="29" l="1"/>
  <c r="H66" i="29"/>
  <c r="G66" i="29"/>
  <c r="F66" i="29"/>
  <c r="E66" i="29"/>
  <c r="D66" i="29"/>
  <c r="C66" i="29"/>
  <c r="K64" i="29"/>
  <c r="J64" i="29"/>
  <c r="M78" i="29" s="1"/>
  <c r="K63" i="29"/>
  <c r="J63" i="29"/>
  <c r="K62" i="29"/>
  <c r="J62" i="29"/>
  <c r="K56" i="29"/>
  <c r="J56" i="29"/>
  <c r="M69" i="29" s="1"/>
  <c r="K54" i="29"/>
  <c r="N68" i="29" s="1"/>
  <c r="J54" i="29"/>
  <c r="K53" i="29"/>
  <c r="J53" i="29"/>
  <c r="N78" i="29" l="1"/>
  <c r="N77" i="29"/>
  <c r="N76" i="29"/>
  <c r="N72" i="29"/>
  <c r="N74" i="29"/>
  <c r="N71" i="29"/>
  <c r="N70" i="29"/>
  <c r="N75" i="29"/>
  <c r="N73" i="29"/>
  <c r="K66" i="29"/>
  <c r="N69" i="29"/>
  <c r="M68" i="29"/>
  <c r="M71" i="29"/>
  <c r="M74" i="29"/>
  <c r="M72" i="29"/>
  <c r="M75" i="29"/>
  <c r="M70" i="29"/>
  <c r="M73" i="29"/>
  <c r="M77" i="29"/>
  <c r="M76" i="29"/>
  <c r="J66" i="29"/>
  <c r="E8" i="10" l="1"/>
  <c r="D27" i="8"/>
  <c r="D28" i="8"/>
  <c r="D29" i="8"/>
  <c r="C27" i="8"/>
  <c r="C28" i="8"/>
  <c r="C29" i="8"/>
  <c r="B27" i="8"/>
  <c r="B28" i="8"/>
  <c r="B29" i="8"/>
  <c r="B26" i="8"/>
  <c r="C26" i="8"/>
  <c r="D26" i="8"/>
  <c r="K49" i="29"/>
  <c r="J49" i="29"/>
  <c r="K48" i="29"/>
  <c r="J48" i="29"/>
  <c r="K47" i="29"/>
  <c r="J47" i="29"/>
  <c r="K46" i="29"/>
  <c r="J46" i="29"/>
  <c r="K45" i="29"/>
  <c r="J45" i="29"/>
  <c r="K44" i="29"/>
  <c r="J44" i="29"/>
  <c r="K43" i="29"/>
  <c r="J43" i="29"/>
  <c r="K42" i="29"/>
  <c r="J42" i="29"/>
  <c r="K41" i="29"/>
  <c r="J41" i="29"/>
  <c r="K40" i="29"/>
  <c r="J40" i="29"/>
  <c r="K39" i="29"/>
  <c r="J39" i="29"/>
  <c r="K38" i="29"/>
  <c r="J38" i="29"/>
  <c r="I36" i="29"/>
  <c r="H36" i="29"/>
  <c r="F36" i="29"/>
  <c r="C36" i="29"/>
  <c r="K35" i="29"/>
  <c r="J35" i="29"/>
  <c r="K34" i="29"/>
  <c r="J34" i="29"/>
  <c r="K33" i="29"/>
  <c r="J33" i="29"/>
  <c r="J32" i="29"/>
  <c r="E32" i="29"/>
  <c r="D32" i="29"/>
  <c r="J31" i="29"/>
  <c r="E31" i="29"/>
  <c r="D31" i="29"/>
  <c r="J30" i="29"/>
  <c r="G30" i="29"/>
  <c r="G36" i="29" s="1"/>
  <c r="E30" i="29"/>
  <c r="D30" i="29"/>
  <c r="J29" i="29"/>
  <c r="E29" i="29"/>
  <c r="D29" i="29"/>
  <c r="J28" i="29"/>
  <c r="E28" i="29"/>
  <c r="D28" i="29"/>
  <c r="J27" i="29"/>
  <c r="E27" i="29"/>
  <c r="D27" i="29"/>
  <c r="K26" i="29"/>
  <c r="J26" i="29"/>
  <c r="K25" i="29"/>
  <c r="J25" i="29"/>
  <c r="K24" i="29"/>
  <c r="J24" i="29"/>
  <c r="K23" i="29"/>
  <c r="J23" i="29"/>
  <c r="I21" i="29"/>
  <c r="H21" i="29"/>
  <c r="G21" i="29"/>
  <c r="F21" i="29"/>
  <c r="E21" i="29"/>
  <c r="D21" i="29"/>
  <c r="C21" i="29"/>
  <c r="K19" i="29"/>
  <c r="J19" i="29"/>
  <c r="K18" i="29"/>
  <c r="J18" i="29"/>
  <c r="K17" i="29"/>
  <c r="J17" i="29"/>
  <c r="K16" i="29"/>
  <c r="J16" i="29"/>
  <c r="K15" i="29"/>
  <c r="J15" i="29"/>
  <c r="K14" i="29"/>
  <c r="J14" i="29"/>
  <c r="K13" i="29"/>
  <c r="J13" i="29"/>
  <c r="K12" i="29"/>
  <c r="J12" i="29"/>
  <c r="K11" i="29"/>
  <c r="J11" i="29"/>
  <c r="K10" i="29"/>
  <c r="J10" i="29"/>
  <c r="K9" i="29"/>
  <c r="J9" i="29"/>
  <c r="K8" i="29"/>
  <c r="J8" i="29"/>
  <c r="N56" i="29" l="1"/>
  <c r="N58" i="29"/>
  <c r="N60" i="29"/>
  <c r="N62" i="29"/>
  <c r="M19" i="29"/>
  <c r="M53" i="29"/>
  <c r="M55" i="29"/>
  <c r="M57" i="29"/>
  <c r="M59" i="29"/>
  <c r="M61" i="29"/>
  <c r="E10" i="10"/>
  <c r="N53" i="29"/>
  <c r="N55" i="29"/>
  <c r="N57" i="29"/>
  <c r="N59" i="29"/>
  <c r="N61" i="29"/>
  <c r="M56" i="29"/>
  <c r="M58" i="29"/>
  <c r="M60" i="29"/>
  <c r="E36" i="29"/>
  <c r="K28" i="29"/>
  <c r="K30" i="29"/>
  <c r="K32" i="29"/>
  <c r="N46" i="29" s="1"/>
  <c r="K21" i="29"/>
  <c r="J21" i="29"/>
  <c r="K27" i="29"/>
  <c r="K29" i="29"/>
  <c r="K31" i="29"/>
  <c r="N44" i="29" s="1"/>
  <c r="J36" i="29"/>
  <c r="N19" i="29"/>
  <c r="M21" i="29"/>
  <c r="M23" i="29"/>
  <c r="M24" i="29"/>
  <c r="M25" i="29"/>
  <c r="M26" i="29"/>
  <c r="M27" i="29"/>
  <c r="M28" i="29"/>
  <c r="M29" i="29"/>
  <c r="N30" i="29"/>
  <c r="D36" i="29"/>
  <c r="M36" i="29"/>
  <c r="M38" i="29"/>
  <c r="M39" i="29"/>
  <c r="M40" i="29"/>
  <c r="M41" i="29"/>
  <c r="M42" i="29"/>
  <c r="M43" i="29"/>
  <c r="M44" i="29"/>
  <c r="M45" i="29"/>
  <c r="M46" i="29"/>
  <c r="M47" i="29"/>
  <c r="M48" i="29"/>
  <c r="M49" i="29"/>
  <c r="N21" i="29"/>
  <c r="N23" i="29"/>
  <c r="N24" i="29"/>
  <c r="N25" i="29"/>
  <c r="N26" i="29"/>
  <c r="M30" i="29"/>
  <c r="M31" i="29"/>
  <c r="M32" i="29"/>
  <c r="M33" i="29"/>
  <c r="M34" i="29"/>
  <c r="N42" i="29"/>
  <c r="N47" i="29"/>
  <c r="N48" i="29"/>
  <c r="N49" i="29"/>
  <c r="N34" i="29" l="1"/>
  <c r="N31" i="29"/>
  <c r="N38" i="29"/>
  <c r="N43" i="29"/>
  <c r="N27" i="29"/>
  <c r="E12" i="10"/>
  <c r="N45" i="29"/>
  <c r="N40" i="29"/>
  <c r="N29" i="29"/>
  <c r="N32" i="29"/>
  <c r="N41" i="29"/>
  <c r="N33" i="29"/>
  <c r="N39" i="29"/>
  <c r="N28" i="29"/>
  <c r="K36" i="29"/>
  <c r="N36" i="29"/>
  <c r="D8" i="10" l="1"/>
  <c r="D10" i="10" s="1"/>
  <c r="C8" i="10"/>
  <c r="C10" i="10" s="1"/>
  <c r="C12" i="10" s="1"/>
  <c r="B8" i="10"/>
  <c r="B10" i="10" s="1"/>
  <c r="B12" i="10" s="1"/>
  <c r="D8" i="9"/>
  <c r="D10" i="9" s="1"/>
  <c r="D12" i="9" s="1"/>
  <c r="C8" i="9"/>
  <c r="C10" i="9" s="1"/>
  <c r="C12" i="9" s="1"/>
  <c r="B8" i="9"/>
  <c r="B10" i="9" s="1"/>
  <c r="B12" i="9" s="1"/>
  <c r="D25" i="8"/>
  <c r="C25" i="8"/>
  <c r="B25" i="8"/>
  <c r="D20" i="8"/>
  <c r="C20" i="8"/>
  <c r="B20" i="8"/>
  <c r="D15" i="8"/>
  <c r="C15" i="8"/>
  <c r="B15" i="8"/>
  <c r="B10" i="8"/>
  <c r="C10" i="8"/>
  <c r="D10" i="8"/>
  <c r="B8" i="6"/>
  <c r="B10" i="6" s="1"/>
  <c r="B12" i="6" s="1"/>
  <c r="C8" i="6"/>
  <c r="C10" i="6" s="1"/>
  <c r="C12" i="6" s="1"/>
  <c r="D8" i="6"/>
  <c r="D10" i="6" s="1"/>
  <c r="D10" i="5"/>
  <c r="C10" i="5"/>
  <c r="B10" i="5"/>
  <c r="F33" i="16"/>
  <c r="E33" i="16"/>
  <c r="D33" i="16"/>
  <c r="C33" i="16"/>
  <c r="B33" i="16"/>
  <c r="C9" i="16"/>
  <c r="C8" i="16"/>
  <c r="C7" i="16"/>
  <c r="D30" i="8" l="1"/>
  <c r="B30" i="8"/>
  <c r="C30" i="8"/>
  <c r="D12" i="10"/>
  <c r="D12" i="6"/>
</calcChain>
</file>

<file path=xl/sharedStrings.xml><?xml version="1.0" encoding="utf-8"?>
<sst xmlns="http://schemas.openxmlformats.org/spreadsheetml/2006/main" count="1458" uniqueCount="560">
  <si>
    <t>Statistical Theme:</t>
  </si>
  <si>
    <t xml:space="preserve">People and Places </t>
  </si>
  <si>
    <t>Data Subset:</t>
  </si>
  <si>
    <t>Tourism</t>
  </si>
  <si>
    <t>Dataset Title:</t>
  </si>
  <si>
    <t>Coverage:</t>
  </si>
  <si>
    <t xml:space="preserve">Northern Ireland </t>
  </si>
  <si>
    <t>Source:</t>
  </si>
  <si>
    <t xml:space="preserve">Tourism Statistics Branch (NISRA) </t>
  </si>
  <si>
    <t>Responsible Statistician:</t>
  </si>
  <si>
    <t>Address:</t>
  </si>
  <si>
    <t>NISRA Tourism Statistics Branch,</t>
  </si>
  <si>
    <t>Netherleigh, Massey Avenue</t>
  </si>
  <si>
    <t>BELFAST</t>
  </si>
  <si>
    <t>BT4 2JP</t>
  </si>
  <si>
    <t>National Statistics Data?</t>
  </si>
  <si>
    <t>Publication Date:</t>
  </si>
  <si>
    <t>Media Enquiries:</t>
  </si>
  <si>
    <r>
      <t>Telephone:</t>
    </r>
    <r>
      <rPr>
        <b/>
        <sz val="12"/>
        <color theme="1"/>
        <rFont val="Arial"/>
        <family val="2"/>
      </rPr>
      <t xml:space="preserve">  </t>
    </r>
    <r>
      <rPr>
        <sz val="12"/>
        <color theme="1"/>
        <rFont val="Arial"/>
        <family val="2"/>
      </rPr>
      <t>028 9052 9604</t>
    </r>
  </si>
  <si>
    <t>Contact</t>
  </si>
  <si>
    <t>Background Notes</t>
  </si>
  <si>
    <t xml:space="preserve">List of Tables </t>
  </si>
  <si>
    <t>1. Rolling Year</t>
  </si>
  <si>
    <t>Table 1.1</t>
  </si>
  <si>
    <t xml:space="preserve">Table 1.2 </t>
  </si>
  <si>
    <t>Table 1.3</t>
  </si>
  <si>
    <t>Table 1.4</t>
  </si>
  <si>
    <t>Table 1.5</t>
  </si>
  <si>
    <t>Table 1.6</t>
  </si>
  <si>
    <t>Table 1.7</t>
  </si>
  <si>
    <t>Table 2.1</t>
  </si>
  <si>
    <t xml:space="preserve">List of Figures </t>
  </si>
  <si>
    <t>Figure 2</t>
  </si>
  <si>
    <t>Figure 3</t>
  </si>
  <si>
    <t>Figure 4</t>
  </si>
  <si>
    <t>Figure 5</t>
  </si>
  <si>
    <t>Figure 6</t>
  </si>
  <si>
    <t>Figure 7</t>
  </si>
  <si>
    <t>Figure 8</t>
  </si>
  <si>
    <t xml:space="preserve">Contents </t>
  </si>
  <si>
    <t xml:space="preserve">(1) All surveys are based on sample surveys and therefore have an associated degree of sampling error. Information on confidence intervals where these are available and sample sizes are provided in the background notes. </t>
  </si>
  <si>
    <t xml:space="preserve">(2) Figures derived from the Northern Ireland Passenger Survey (NIPS) conducted by the Northern Ireland Statistics and Research Agency (NISRA), the Survey of Overseas Travellers (SOT) conducted on behalf of Fáilte Ireland, the Household Travel Survey (HTS) conducted by Central Statistics Office (CSO) and the Northern Ireland Continuous Household Survey (CHS) conducted by NISRA. </t>
  </si>
  <si>
    <t>Holiday</t>
  </si>
  <si>
    <t>Visiting friends/relatives</t>
  </si>
  <si>
    <t>Business</t>
  </si>
  <si>
    <t>Other</t>
  </si>
  <si>
    <t>Total Overnight Trips</t>
  </si>
  <si>
    <t>(2) Figures derived from the Northern Ireland Passenger Survey (NIPS) conducted by the Northern Ireland Statistics and Research Agency (NISRA) and the Survey of Overseas Travellers (SOT) conducted on behalf of Fáilte Ireland.</t>
  </si>
  <si>
    <t>(3) Figures derived from the Household Travel Survey (HTS) conducted by Central Statistics Office (CSO)</t>
  </si>
  <si>
    <t xml:space="preserve">(4) Figures derived from the Northern Ireland Continuous Household Survey (CHS) conducted by NISRA. </t>
  </si>
  <si>
    <t xml:space="preserve">(3) Figures derived from the Household Travel Survey (HTS) conducted by Central Statistics Office (CSO) and the Northern Ireland Continuous Household Survey (CHS) conducted by NISRA. </t>
  </si>
  <si>
    <t xml:space="preserve">(4) Estimates based on a sample size of &lt;30 appear shaded as </t>
  </si>
  <si>
    <t>Total outside NI and RoI Nights</t>
  </si>
  <si>
    <t>Total outside NI Nights</t>
  </si>
  <si>
    <t xml:space="preserve">Total Nights </t>
  </si>
  <si>
    <t xml:space="preserve">(4) Figures derived from the Household Travel Survey (HTS) conducted by Central Statistics Office (CSO) and the Northern Ireland Continuous Household Survey (CHS) conducted by NISRA. </t>
  </si>
  <si>
    <r>
      <t xml:space="preserve">GB Expenditure </t>
    </r>
    <r>
      <rPr>
        <b/>
        <vertAlign val="superscript"/>
        <sz val="12"/>
        <color theme="1"/>
        <rFont val="Arial"/>
        <family val="2"/>
      </rPr>
      <t>(2)</t>
    </r>
  </si>
  <si>
    <r>
      <t xml:space="preserve">Outside UK and RoI Expenditure </t>
    </r>
    <r>
      <rPr>
        <b/>
        <vertAlign val="superscript"/>
        <sz val="12"/>
        <color theme="1"/>
        <rFont val="Arial"/>
        <family val="2"/>
      </rPr>
      <t>(2)</t>
    </r>
  </si>
  <si>
    <t>Total outside UK and RoI Expenditure</t>
  </si>
  <si>
    <t>Total outside NI Expenditure</t>
  </si>
  <si>
    <t>Total Expenditure</t>
  </si>
  <si>
    <t>Year</t>
  </si>
  <si>
    <t>Quarter</t>
  </si>
  <si>
    <t>Overnight Trips</t>
  </si>
  <si>
    <t>Nights during the Overnight Trips</t>
  </si>
  <si>
    <t>Expenditure during the Overnight Trips (£)</t>
  </si>
  <si>
    <t>Q1</t>
  </si>
  <si>
    <t>Q2</t>
  </si>
  <si>
    <t>Q3</t>
  </si>
  <si>
    <t>Q4</t>
  </si>
  <si>
    <t>2. Quarterly Breakdown</t>
  </si>
  <si>
    <t>Visiting friends/ relatives</t>
  </si>
  <si>
    <t xml:space="preserve">Overnight trips </t>
  </si>
  <si>
    <t>Belfast</t>
  </si>
  <si>
    <t>Londonderry</t>
  </si>
  <si>
    <t>pressoffice@economy-ni.gov.uk</t>
  </si>
  <si>
    <t>DfE Communications Office</t>
  </si>
  <si>
    <r>
      <t xml:space="preserve">NI Expenditure </t>
    </r>
    <r>
      <rPr>
        <b/>
        <vertAlign val="superscript"/>
        <sz val="12"/>
        <color theme="1"/>
        <rFont val="Arial"/>
        <family val="2"/>
      </rPr>
      <t>(4)</t>
    </r>
  </si>
  <si>
    <t>(3) Data for calendar years (January - December)</t>
  </si>
  <si>
    <t>(5) Data for Calendar Years - January - December</t>
  </si>
  <si>
    <t>(5) Data for calendar years (January - December)</t>
  </si>
  <si>
    <t>Attraction Category</t>
  </si>
  <si>
    <t>Number of Visitors (Thousands)</t>
  </si>
  <si>
    <t>(%)</t>
  </si>
  <si>
    <t>Country Parks/Parks/Forests</t>
  </si>
  <si>
    <t>Gardens</t>
  </si>
  <si>
    <t>Historic Properties</t>
  </si>
  <si>
    <t>Museum/Art Galleries</t>
  </si>
  <si>
    <t>Visitor/Heritage Centres</t>
  </si>
  <si>
    <t>Wildlife/Zoo/Nature Reserve</t>
  </si>
  <si>
    <t>Places of Worship</t>
  </si>
  <si>
    <t>* Totals may not add to 100% due to rounding</t>
  </si>
  <si>
    <t>Attraction</t>
  </si>
  <si>
    <t>Giant's Causeway World Heritage Site</t>
  </si>
  <si>
    <t>Ulster Museum</t>
  </si>
  <si>
    <t>Derry's Walls</t>
  </si>
  <si>
    <t>The Guildhall</t>
  </si>
  <si>
    <t>1. Percentage change calculated using unrounded figures</t>
  </si>
  <si>
    <t>Room occupancy</t>
  </si>
  <si>
    <t>January</t>
  </si>
  <si>
    <t>Hotels</t>
  </si>
  <si>
    <t>*</t>
  </si>
  <si>
    <t>February</t>
  </si>
  <si>
    <t>March</t>
  </si>
  <si>
    <t>April</t>
  </si>
  <si>
    <t>May</t>
  </si>
  <si>
    <t>June</t>
  </si>
  <si>
    <t>July</t>
  </si>
  <si>
    <t>August</t>
  </si>
  <si>
    <t>September</t>
  </si>
  <si>
    <t>October</t>
  </si>
  <si>
    <t>November</t>
  </si>
  <si>
    <t>December</t>
  </si>
  <si>
    <t>(2) Please note differences between years are calculated using unrounded figures</t>
  </si>
  <si>
    <t>(1)Please note bed-space occupancy figures have been calculated excluding those who have not provided the appropriate breakdown of information</t>
  </si>
  <si>
    <t>Rooms sold</t>
  </si>
  <si>
    <t>Northern Ireland (NI)</t>
  </si>
  <si>
    <t>Notes:</t>
  </si>
  <si>
    <r>
      <t>Other</t>
    </r>
    <r>
      <rPr>
        <b/>
        <vertAlign val="superscript"/>
        <sz val="12"/>
        <color theme="1"/>
        <rFont val="Arial"/>
        <family val="2"/>
      </rPr>
      <t xml:space="preserve"> (1)</t>
    </r>
  </si>
  <si>
    <t>Northern Ireland  - Rolling 12 months</t>
  </si>
  <si>
    <t>Month</t>
  </si>
  <si>
    <t>Ships</t>
  </si>
  <si>
    <t>Passengers</t>
  </si>
  <si>
    <t>Crew</t>
  </si>
  <si>
    <t>Passengers &amp;Crew</t>
  </si>
  <si>
    <t>Feb - Jan</t>
  </si>
  <si>
    <t>Mar - Feb</t>
  </si>
  <si>
    <t>Apr - Mar</t>
  </si>
  <si>
    <t>May - Apr</t>
  </si>
  <si>
    <t>Jun - May</t>
  </si>
  <si>
    <t>Jul - Jun</t>
  </si>
  <si>
    <t>Aug - Jul</t>
  </si>
  <si>
    <t>Sep - Aug</t>
  </si>
  <si>
    <t>Oct - Sep</t>
  </si>
  <si>
    <t>Nov - Oct</t>
  </si>
  <si>
    <t>Dec - Nov</t>
  </si>
  <si>
    <t>Jan - Dec</t>
  </si>
  <si>
    <t>Belfast Figures are obtained from Cruise Belfast</t>
  </si>
  <si>
    <t>Londonderry Figures are obtained from Cruise North West</t>
  </si>
  <si>
    <t>Cruise ships that include more than one Northern Ireland port in their itinerary will be included in the figures for each port at which they dock</t>
  </si>
  <si>
    <r>
      <t xml:space="preserve">Beds sold </t>
    </r>
    <r>
      <rPr>
        <b/>
        <vertAlign val="superscript"/>
        <sz val="12"/>
        <rFont val="Arial"/>
        <family val="2"/>
      </rPr>
      <t>(1)</t>
    </r>
  </si>
  <si>
    <t>Table 1.8</t>
  </si>
  <si>
    <t>Table 1.9</t>
  </si>
  <si>
    <t>Table 1.10</t>
  </si>
  <si>
    <t>Table 1.11</t>
  </si>
  <si>
    <t>Table 1.12</t>
  </si>
  <si>
    <t>Table 1.13</t>
  </si>
  <si>
    <t>Great Britain</t>
  </si>
  <si>
    <t>Outside UK &amp; Ireland</t>
  </si>
  <si>
    <t>Republic of Ireland</t>
  </si>
  <si>
    <t>Northern Ireland</t>
  </si>
  <si>
    <t>Sources: 1959-2010 Northern Ireland Tourist Board; 2010 onwards Northern Ireland Statistics and Research Agency</t>
  </si>
  <si>
    <t>Accommodation for visitors</t>
  </si>
  <si>
    <t>Transport</t>
  </si>
  <si>
    <t>Food &amp; beverage service activities</t>
  </si>
  <si>
    <t>Sporting &amp; recreational activities</t>
  </si>
  <si>
    <t xml:space="preserve">Visiting friends / relatives </t>
  </si>
  <si>
    <t xml:space="preserve">(2) Northern Ireland figures derived from the Northern Ireland Passenger Survey (NIPS) conducted by the Northern Ireland Statistics and Research Agency (NISRA), the Survey of Overseas Travellers (SOT) conducted on behalf of Fáilte Ireland, the Household Travel Survey (HTS) conducted by Central Statistics Office (CSO) and the Northern Ireland Continuous Household Survey (CHS) conducted by NISRA. </t>
  </si>
  <si>
    <t xml:space="preserve">(3) Great Britain figures derived from the International Passegner Survey, Office for National Statistics </t>
  </si>
  <si>
    <t>(4) Republic of Ireland figures derived from the Passenger Card Inquiry, Central Statistics Office</t>
  </si>
  <si>
    <t>Figure 1</t>
  </si>
  <si>
    <t>Colby House</t>
  </si>
  <si>
    <t>Stranmillis Court</t>
  </si>
  <si>
    <t>BT9 5RR</t>
  </si>
  <si>
    <t>Yes</t>
  </si>
  <si>
    <t>Guesthouse, Guest Accom and B&amp;Bs*</t>
  </si>
  <si>
    <t>Guesthouses*</t>
  </si>
  <si>
    <t>B&amp;Bs*</t>
  </si>
  <si>
    <t>Guest Accommodation *</t>
  </si>
  <si>
    <t>*Please note Guesthouse, Bed &amp; Breakfast and Guest Accommodation statistics are 'official statistics' only and do not have National Statistics accreditation. Response rates to these occupancy surveys are low and varied.</t>
  </si>
  <si>
    <t>Source: Northern Ireland Hotel Occupancy Survey</t>
  </si>
  <si>
    <t>Northern Ireland Annual Tourism Statistics</t>
  </si>
  <si>
    <t>Contents</t>
  </si>
  <si>
    <t>Further information on survey methodology can be found in the background notes</t>
  </si>
  <si>
    <t>Carrick-a-Rede Rope Bridge</t>
  </si>
  <si>
    <t>W5</t>
  </si>
  <si>
    <t xml:space="preserve">http://www.cso.ie/en/releasesandpublications/er/ot/overseastraveloctober-december2017/ </t>
  </si>
  <si>
    <t>https://www.ons.gov.uk/peoplepopulationandcommunity/leisureandtourism/datasets/monthlyoverseastravelandtourismreferencetables</t>
  </si>
  <si>
    <t>Table 2</t>
  </si>
  <si>
    <t>028 9025 5163</t>
  </si>
  <si>
    <r>
      <t xml:space="preserve">GB Overnight Trips </t>
    </r>
    <r>
      <rPr>
        <vertAlign val="superscript"/>
        <sz val="12"/>
        <color theme="1"/>
        <rFont val="Arial"/>
        <family val="2"/>
      </rPr>
      <t>(2)</t>
    </r>
  </si>
  <si>
    <r>
      <t xml:space="preserve">Outside UK and RoI Overnight Trips  </t>
    </r>
    <r>
      <rPr>
        <vertAlign val="superscript"/>
        <sz val="12"/>
        <color theme="1"/>
        <rFont val="Arial"/>
        <family val="2"/>
      </rPr>
      <t>(2)</t>
    </r>
  </si>
  <si>
    <r>
      <t xml:space="preserve">NI Overnight Trips </t>
    </r>
    <r>
      <rPr>
        <vertAlign val="superscript"/>
        <sz val="12"/>
        <color theme="1"/>
        <rFont val="Arial"/>
        <family val="2"/>
      </rPr>
      <t>(4)</t>
    </r>
  </si>
  <si>
    <t>Total Overnight Trips from outside NI and ROI</t>
  </si>
  <si>
    <r>
      <t xml:space="preserve">GB Nights </t>
    </r>
    <r>
      <rPr>
        <vertAlign val="superscript"/>
        <sz val="12"/>
        <color theme="1"/>
        <rFont val="Arial"/>
        <family val="2"/>
      </rPr>
      <t>(2)</t>
    </r>
  </si>
  <si>
    <r>
      <t xml:space="preserve">Outside UK and RoI Nights </t>
    </r>
    <r>
      <rPr>
        <vertAlign val="superscript"/>
        <sz val="12"/>
        <color theme="1"/>
        <rFont val="Arial"/>
        <family val="2"/>
      </rPr>
      <t>(2)</t>
    </r>
  </si>
  <si>
    <r>
      <t xml:space="preserve">NI Nights </t>
    </r>
    <r>
      <rPr>
        <vertAlign val="superscript"/>
        <sz val="12"/>
        <color theme="1"/>
        <rFont val="Arial"/>
        <family val="2"/>
      </rPr>
      <t>(4)</t>
    </r>
  </si>
  <si>
    <t>(2)Please note differences between years are calculated using unrounded figures</t>
  </si>
  <si>
    <t>Sept - Aug</t>
  </si>
  <si>
    <t xml:space="preserve">October </t>
  </si>
  <si>
    <t>Jan</t>
  </si>
  <si>
    <t>Feb</t>
  </si>
  <si>
    <t>Mar</t>
  </si>
  <si>
    <t>Apr</t>
  </si>
  <si>
    <t>Jun</t>
  </si>
  <si>
    <t>Jul</t>
  </si>
  <si>
    <t>Aug</t>
  </si>
  <si>
    <t>Sep</t>
  </si>
  <si>
    <t>Oct</t>
  </si>
  <si>
    <t>Nov</t>
  </si>
  <si>
    <t>Dec</t>
  </si>
  <si>
    <t>External Overnight Trips</t>
  </si>
  <si>
    <t xml:space="preserve">     Estimates based on a sample size of 30-49 appear shaded as </t>
  </si>
  <si>
    <t xml:space="preserve">     Estimates based on a sample size of 50-100 appear shaded as </t>
  </si>
  <si>
    <t xml:space="preserve">Number of Nights </t>
  </si>
  <si>
    <t>Expenditure (£)</t>
  </si>
  <si>
    <r>
      <t>1</t>
    </r>
    <r>
      <rPr>
        <sz val="8"/>
        <color theme="1"/>
        <rFont val="Arial"/>
        <family val="2"/>
      </rPr>
      <t>The faint grey line shows the trend had the figures for residents of the Republic of Ireland not been included; users can see that when the overnight trips from the Republic of Ireland are removed the volume of estimated external overnight trips to NI drops; however, the general upward trend remains the same. This is the longest timescale available as data for NI tourism begins in 1959.</t>
    </r>
  </si>
  <si>
    <t xml:space="preserve">             -  </t>
  </si>
  <si>
    <t xml:space="preserve">                   -  </t>
  </si>
  <si>
    <t xml:space="preserve">              -  </t>
  </si>
  <si>
    <t xml:space="preserve">                  -  </t>
  </si>
  <si>
    <t xml:space="preserve">                 -  </t>
  </si>
  <si>
    <t xml:space="preserve">                     -  </t>
  </si>
  <si>
    <t>-</t>
  </si>
  <si>
    <t xml:space="preserve">Note: There have been minor changes to the methodology and sources used to measure external overnight trips to Northern Ireland, but the graph still paints a representative picture of the trend over time. Figures for residents of the Republic of Ireland have been included from 2000 onwards (RoI made up approximately 13% of the total external overnight trips in 2000 and 21% in 2018). </t>
  </si>
  <si>
    <t>Accommodation for Visitors</t>
  </si>
  <si>
    <t>Food and Beverage serving activities</t>
  </si>
  <si>
    <t>Passenger Transport</t>
  </si>
  <si>
    <t>Tourism Jobs</t>
  </si>
  <si>
    <t>Non-Tourism Jobs</t>
  </si>
  <si>
    <t>Total</t>
  </si>
  <si>
    <t>Table 2 external</t>
  </si>
  <si>
    <t xml:space="preserve">https://www.cso.ie/px/pxeirestat/Database/eirestat/Tourism%20and%20Travel%20Quarterly%20Series/Tourism%20and%20Travel%20Quarterly%20Series_statbank.asp?sp=Tourism%20and%20Travel%20Quarterly%20Series&amp;ProductID=DB_TM
</t>
  </si>
  <si>
    <t>statsbank tmq19</t>
  </si>
  <si>
    <t>Great Britain (GB)</t>
  </si>
  <si>
    <t>Outside UK and ROI</t>
  </si>
  <si>
    <t>Republic of Ireland (ROI)</t>
  </si>
  <si>
    <t>Passengers &amp; Crew</t>
  </si>
  <si>
    <t>Estimated number of overnight trips, nights and expenditure in NI (all visitors)</t>
  </si>
  <si>
    <t>Estimated number of overnight trips in NI (all visitors) by reason for visit</t>
  </si>
  <si>
    <t>Estimated number of overnight trips in NI by market</t>
  </si>
  <si>
    <t>Estimated number of external overnight trips, nights and expenditure in NI (excluding NI residents)</t>
  </si>
  <si>
    <t>Estimated number of overnight trips to NI by reason for visit</t>
  </si>
  <si>
    <t>Estimated nights spent in NI (all visitors)</t>
  </si>
  <si>
    <t>Estimated expenditure (£) spent in NI (all visitors)</t>
  </si>
  <si>
    <t>Overnight trips taken by NI residents by destination</t>
  </si>
  <si>
    <t xml:space="preserve">Northern Ireland Hotel, Guesthouse, Bed &amp; Breakfast and Guest Accommodation rooms and beds sold by year </t>
  </si>
  <si>
    <t>Number of visits by attraction category</t>
  </si>
  <si>
    <t>Number of cruise ships and maximum passenger and crew numbers to Northern Ireland by port</t>
  </si>
  <si>
    <t>Estimated number of overnight trips, nights and expenditure in NI (all visitors) by quarter</t>
  </si>
  <si>
    <t>Number of visitors by place of origin</t>
  </si>
  <si>
    <t>Estimated number of overnight visitors by place of origin</t>
  </si>
  <si>
    <t>Figure 9</t>
  </si>
  <si>
    <t>Figure 10</t>
  </si>
  <si>
    <t>Estimated spend by overnight visitors by place of origin</t>
  </si>
  <si>
    <t xml:space="preserve">Change in estimated number of overnight visitors by place of origin </t>
  </si>
  <si>
    <t>Percentage of estimated overnight trips by reason</t>
  </si>
  <si>
    <t>Annual external overnight trips to Northern Ireland (1959-)</t>
  </si>
  <si>
    <t>Estimated rolling twelve month hotel room nights sold</t>
  </si>
  <si>
    <t xml:space="preserve">Top 10 responding Visitor Attractions (excluding Country Parks/Parks/Forests &amp; Gardens) </t>
  </si>
  <si>
    <t>Employee jobs in tourism related industries</t>
  </si>
  <si>
    <t>Proportion of external overnight trips by reason in UK, Republic of Ireland and Northern Ireland</t>
  </si>
  <si>
    <r>
      <t>ROI Overnight Trips</t>
    </r>
    <r>
      <rPr>
        <sz val="12"/>
        <color rgb="FFFF0000"/>
        <rFont val="Arial"/>
        <family val="2"/>
      </rPr>
      <t>*</t>
    </r>
    <r>
      <rPr>
        <sz val="12"/>
        <color theme="1"/>
        <rFont val="Arial"/>
        <family val="2"/>
      </rPr>
      <t xml:space="preserve"> </t>
    </r>
    <r>
      <rPr>
        <vertAlign val="superscript"/>
        <sz val="12"/>
        <color theme="1"/>
        <rFont val="Arial"/>
        <family val="2"/>
      </rPr>
      <t>(3)</t>
    </r>
  </si>
  <si>
    <r>
      <t>RoI Nights</t>
    </r>
    <r>
      <rPr>
        <sz val="12"/>
        <color rgb="FFFF0000"/>
        <rFont val="Arial"/>
        <family val="2"/>
      </rPr>
      <t>*</t>
    </r>
    <r>
      <rPr>
        <sz val="12"/>
        <color theme="1"/>
        <rFont val="Arial"/>
        <family val="2"/>
      </rPr>
      <t xml:space="preserve"> </t>
    </r>
    <r>
      <rPr>
        <vertAlign val="superscript"/>
        <sz val="12"/>
        <color theme="1"/>
        <rFont val="Arial"/>
        <family val="2"/>
      </rPr>
      <t>(3)</t>
    </r>
  </si>
  <si>
    <r>
      <t>RoI Expenditure</t>
    </r>
    <r>
      <rPr>
        <sz val="12"/>
        <color rgb="FFFF0000"/>
        <rFont val="Arial"/>
        <family val="2"/>
      </rPr>
      <t>*</t>
    </r>
    <r>
      <rPr>
        <sz val="12"/>
        <color theme="1"/>
        <rFont val="Arial"/>
        <family val="2"/>
      </rPr>
      <t xml:space="preserve"> </t>
    </r>
    <r>
      <rPr>
        <b/>
        <vertAlign val="superscript"/>
        <sz val="12"/>
        <color theme="1"/>
        <rFont val="Arial"/>
        <family val="2"/>
      </rPr>
      <t>(3)</t>
    </r>
  </si>
  <si>
    <t>Total external</t>
  </si>
  <si>
    <t>Republic of Ireland (ROI)*</t>
  </si>
  <si>
    <t>Pickie Fun Park</t>
  </si>
  <si>
    <t>Mount Stewart House &amp; Gardens</t>
  </si>
  <si>
    <t>(6) Breakdowns may not add to totals due to rounding</t>
  </si>
  <si>
    <t>joanne.henderson@nisra.gov.uk</t>
  </si>
  <si>
    <t>Joanne Henderson</t>
  </si>
  <si>
    <t>2013-2019</t>
  </si>
  <si>
    <t>Years of Data:</t>
  </si>
  <si>
    <t>Table 1.1 Estimated number of overnight trips, nights and expenditure in NI (all visitors), 2013-2019</t>
  </si>
  <si>
    <t>% Change  
(2018-2019)</t>
  </si>
  <si>
    <t>Data correct as at 22/10/20</t>
  </si>
  <si>
    <t>Northern Ireland hotel, Guesthouse, Bed &amp; Breakfast and Guest Accommodation occupancy rates by year</t>
  </si>
  <si>
    <t>Table 1.2 Estimated number of overnight trips in NI (all visitors) by reason for visit, 2013-2019</t>
  </si>
  <si>
    <t>% Change  (2018-2019)</t>
  </si>
  <si>
    <t>Table 1.3 Estimated number of overnight trips in NI by market, 2013-2019</t>
  </si>
  <si>
    <r>
      <t>Table 1.4 Estimated number of external overnight trips, nights and expenditure in NI (</t>
    </r>
    <r>
      <rPr>
        <b/>
        <sz val="12"/>
        <color rgb="FFFF0000"/>
        <rFont val="Arial"/>
        <family val="2"/>
      </rPr>
      <t>excluding NI residents</t>
    </r>
    <r>
      <rPr>
        <b/>
        <sz val="12"/>
        <color theme="1"/>
        <rFont val="Arial"/>
        <family val="2"/>
      </rPr>
      <t>), 2013 - 2019</t>
    </r>
  </si>
  <si>
    <r>
      <t xml:space="preserve">GB Overnight Trips </t>
    </r>
    <r>
      <rPr>
        <b/>
        <vertAlign val="superscript"/>
        <sz val="12"/>
        <color theme="1"/>
        <rFont val="Arial"/>
        <family val="2"/>
      </rPr>
      <t>(2)</t>
    </r>
  </si>
  <si>
    <r>
      <t>RoI Overnight Trips</t>
    </r>
    <r>
      <rPr>
        <b/>
        <sz val="12"/>
        <color rgb="FFFF0000"/>
        <rFont val="Arial"/>
        <family val="2"/>
      </rPr>
      <t>*</t>
    </r>
    <r>
      <rPr>
        <b/>
        <sz val="12"/>
        <color theme="1"/>
        <rFont val="Arial"/>
        <family val="2"/>
      </rPr>
      <t xml:space="preserve"> </t>
    </r>
    <r>
      <rPr>
        <b/>
        <vertAlign val="superscript"/>
        <sz val="12"/>
        <color theme="1"/>
        <rFont val="Arial"/>
        <family val="2"/>
      </rPr>
      <t>(3)</t>
    </r>
  </si>
  <si>
    <r>
      <t xml:space="preserve">NI Overnight Trips </t>
    </r>
    <r>
      <rPr>
        <b/>
        <vertAlign val="superscript"/>
        <sz val="12"/>
        <color theme="1"/>
        <rFont val="Arial"/>
        <family val="2"/>
      </rPr>
      <t>(3)</t>
    </r>
  </si>
  <si>
    <r>
      <t xml:space="preserve">Total Overnight Trips </t>
    </r>
    <r>
      <rPr>
        <b/>
        <vertAlign val="superscript"/>
        <sz val="12"/>
        <color theme="1"/>
        <rFont val="Arial"/>
        <family val="2"/>
      </rPr>
      <t>(2,3)</t>
    </r>
  </si>
  <si>
    <t>Table 1.5 Estimated number of overnight trips to NI by reason for visit, 2013-2019</t>
  </si>
  <si>
    <t>Table 1.6 Estimated nights spent in NI (all visitors), 2013-2019</t>
  </si>
  <si>
    <t>Total Overnight Trips from outside NI ("External visitors")</t>
  </si>
  <si>
    <r>
      <t xml:space="preserve">Outside UK and RoI Overnight Trips </t>
    </r>
    <r>
      <rPr>
        <b/>
        <vertAlign val="superscript"/>
        <sz val="12"/>
        <color theme="1"/>
        <rFont val="Arial"/>
        <family val="2"/>
      </rPr>
      <t xml:space="preserve">(2) </t>
    </r>
    <r>
      <rPr>
        <b/>
        <vertAlign val="superscript"/>
        <sz val="14"/>
        <color theme="1"/>
        <rFont val="Arial"/>
        <family val="2"/>
      </rPr>
      <t>("External visitors")</t>
    </r>
  </si>
  <si>
    <r>
      <t>Table 1.7 Estimated</t>
    </r>
    <r>
      <rPr>
        <b/>
        <vertAlign val="superscript"/>
        <sz val="12"/>
        <color theme="1"/>
        <rFont val="Arial"/>
        <family val="2"/>
      </rPr>
      <t xml:space="preserve"> </t>
    </r>
    <r>
      <rPr>
        <b/>
        <sz val="12"/>
        <color theme="1"/>
        <rFont val="Arial"/>
        <family val="2"/>
      </rPr>
      <t>expenditure (£) spent in NI (all visitors), 2013-2019</t>
    </r>
  </si>
  <si>
    <t>Source: Continuous Household Survey, NISRA</t>
  </si>
  <si>
    <t>2) Great Britain (GB) includes the Channel Islands and the Isle of Man</t>
  </si>
  <si>
    <t>3) The estimates may be subject to revision due to improvements to the survey/analysis methodology or the inclusion of data returned after the publication date.</t>
  </si>
  <si>
    <t>1) All surveys are based on sample surveys and therefore have an associated degree of sampling error. Further information on confidence intervals on the CHS is available in the background notes and within the Domestic Tourism report.</t>
  </si>
  <si>
    <t>Table 1.8: Overnight trips taken by NI residents by destination, 2013-2019</t>
  </si>
  <si>
    <t>Bed occupancy</t>
  </si>
  <si>
    <t xml:space="preserve">Room occupancy </t>
  </si>
  <si>
    <r>
      <t>Bed occupancy</t>
    </r>
    <r>
      <rPr>
        <b/>
        <vertAlign val="superscript"/>
        <sz val="12"/>
        <rFont val="Arial Narrow"/>
        <family val="2"/>
      </rPr>
      <t>(1)</t>
    </r>
  </si>
  <si>
    <t>Change in occupancy rates 2018-2019 (percentage points)</t>
  </si>
  <si>
    <t>Table 1.9 Northern Ireland hotel, guesthouse, bed &amp; breakfast and guest accommodation occupancy rates by year, 2013-2019</t>
  </si>
  <si>
    <r>
      <rPr>
        <sz val="12"/>
        <color theme="1"/>
        <rFont val="Arial"/>
        <family val="2"/>
      </rPr>
      <t xml:space="preserve">Further information on Official Statistics can be found on the </t>
    </r>
    <r>
      <rPr>
        <u/>
        <sz val="12"/>
        <color theme="10"/>
        <rFont val="Arial"/>
        <family val="2"/>
      </rPr>
      <t>NISRA website.</t>
    </r>
  </si>
  <si>
    <t>Table 1.10 Northern Ireland Hotel, Guesthouse, Bed &amp; Breakfast and Guest Accommodation rooms and beds sold by year, 2013-2019</t>
  </si>
  <si>
    <t>Rooms sold change</t>
  </si>
  <si>
    <r>
      <t xml:space="preserve">Beds sold change </t>
    </r>
    <r>
      <rPr>
        <b/>
        <vertAlign val="superscript"/>
        <sz val="12"/>
        <rFont val="Arial"/>
        <family val="2"/>
      </rPr>
      <t>(1)</t>
    </r>
  </si>
  <si>
    <r>
      <rPr>
        <sz val="11"/>
        <color theme="1"/>
        <rFont val="Arial#"/>
      </rPr>
      <t xml:space="preserve">Further information on Official Statistics can be found on the </t>
    </r>
    <r>
      <rPr>
        <u/>
        <sz val="11"/>
        <color theme="10"/>
        <rFont val="Arial#"/>
      </rPr>
      <t>NISRA website.</t>
    </r>
  </si>
  <si>
    <t>Source: NISRA Occupancy Survey</t>
  </si>
  <si>
    <t>Source: NISRA, Visitor Attraction Survey</t>
  </si>
  <si>
    <t>Table 1.11: Number of visits by attraction category 2019</t>
  </si>
  <si>
    <t xml:space="preserve">Table 1.12: Top ten participating visitor attractions 2019 (excluding country parks/parks/forests/gardens) </t>
  </si>
  <si>
    <t>Table 1.13: Number of cruise ships and maximum passenger and crew numbers to Northern Ireland by port 2013-2019</t>
  </si>
  <si>
    <t>Percentage change (2018-2019)</t>
  </si>
  <si>
    <t>Oct - Sept</t>
  </si>
  <si>
    <t>Percentage (%) change (2018-2019)</t>
  </si>
  <si>
    <t>* 2019 figures relating to ROI overnight trips should be treated with some caution - please see background note 16</t>
  </si>
  <si>
    <t>Figure 1: Number of Overnight Trips by place of origin 2019</t>
  </si>
  <si>
    <t>Figure 2: Estimated number of overnight visitors by place of origin 2013-2019</t>
  </si>
  <si>
    <t>Figure 3: Estimated spend by overnight trips by place of origin 2013-2019</t>
  </si>
  <si>
    <t>Figure 4: Change in estimated number of overnight visitors by place of origin 2018-2019</t>
  </si>
  <si>
    <t>Republic of Ireland (+165k)</t>
  </si>
  <si>
    <t>Outside GB and Ireland (-10k)</t>
  </si>
  <si>
    <t>Northern Ireland (+144k)</t>
  </si>
  <si>
    <t>Figure 5: Annual External Overnight Trips to Northern Ireland (1959-2019)</t>
  </si>
  <si>
    <t>GB and overseas trips</t>
  </si>
  <si>
    <t>Figure 6: Percentage of estimated overnight trips by reason in Northern Ireland 2019</t>
  </si>
  <si>
    <t>January - December 2019</t>
  </si>
  <si>
    <t>Figure 7: Estimated rolling twelve month hotel room nights sold (2013-2019)</t>
  </si>
  <si>
    <t xml:space="preserve">Figure 8: Top 10 responding Visitor Attractions (excluding Country Parks/Parks/Forests &amp; Gardens) 2019 (Thousands) </t>
  </si>
  <si>
    <t>Figure 9: Employee jobs in tourism related industries 2019</t>
  </si>
  <si>
    <t>(2) Figures derived from the Business Register and Employment Survey (BRES) 2019(Economic &amp; Labour Markets Statistics Branch, NISRA)</t>
  </si>
  <si>
    <t>Great Britain (+37k)</t>
  </si>
  <si>
    <r>
      <t xml:space="preserve">Figure 10: Proportion of </t>
    </r>
    <r>
      <rPr>
        <b/>
        <u/>
        <sz val="12"/>
        <color theme="1"/>
        <rFont val="Arial"/>
        <family val="2"/>
      </rPr>
      <t>external</t>
    </r>
    <r>
      <rPr>
        <b/>
        <sz val="12"/>
        <color theme="1"/>
        <rFont val="Arial"/>
        <family val="2"/>
      </rPr>
      <t xml:space="preserve"> overnight trips by reason in UK, Republic of Ireland and Northern Ireland, 2019</t>
    </r>
  </si>
  <si>
    <t>Figure 11: Reason for Overnight Trip 2019</t>
  </si>
  <si>
    <t>Holiday (2.7m)</t>
  </si>
  <si>
    <t>Visiting friends/relatives (2.m)</t>
  </si>
  <si>
    <t>Business (0.5m)</t>
  </si>
  <si>
    <t>Other (0.2m)</t>
  </si>
  <si>
    <t>External</t>
  </si>
  <si>
    <t>Domestic</t>
  </si>
  <si>
    <t>10.8 million</t>
  </si>
  <si>
    <t>40.6 million</t>
  </si>
  <si>
    <t>3.0 million</t>
  </si>
  <si>
    <t>Great Britain (40.6 million external visitors)</t>
  </si>
  <si>
    <t>Northern Ireland (3.0 milion external visitors)</t>
  </si>
  <si>
    <t>Republic of Ireland (10.8m external visitors)</t>
  </si>
  <si>
    <t xml:space="preserve">Great Britain </t>
  </si>
  <si>
    <t xml:space="preserve">Other Overseas </t>
  </si>
  <si>
    <t xml:space="preserve">Total </t>
  </si>
  <si>
    <t>Number of Nights</t>
  </si>
  <si>
    <t>Annual change (2018-2019) - %</t>
  </si>
  <si>
    <t>Annual</t>
  </si>
  <si>
    <t>Peak Season</t>
  </si>
  <si>
    <t>Notes: Peak season = April to September inclusive</t>
  </si>
  <si>
    <t>Data correct as at 22/10/2020</t>
  </si>
  <si>
    <t>Source: NISRA, Self Catering Survey</t>
  </si>
  <si>
    <t>Table 1.14</t>
  </si>
  <si>
    <t>Table 1.14: Number of annual and peak season weeks sold 2013 to 2019</t>
  </si>
  <si>
    <t>Further information on survey methodology can be found in the background notes of the Visitor Attraction Survey</t>
  </si>
  <si>
    <t>Further information on survey methodology can be found in the background notes of the Self Catering Survey</t>
  </si>
  <si>
    <t>Further information can be found in the background notes</t>
  </si>
  <si>
    <t>Table 1.15</t>
  </si>
  <si>
    <t>Source: Business Register and Employment Survey</t>
  </si>
  <si>
    <t>Food and beverage serving activities</t>
  </si>
  <si>
    <t>All tourism related jobs</t>
  </si>
  <si>
    <t>All employee jobs</t>
  </si>
  <si>
    <t>% tourism related jobs</t>
  </si>
  <si>
    <t>Table 1.15: Number of Full-Time and Part-Time Employee Jobs in Tourism related industries</t>
  </si>
  <si>
    <t>All Full-time employee jobs</t>
  </si>
  <si>
    <t>All Part-time employee jobs</t>
  </si>
  <si>
    <t>Non Tourism Jobs</t>
  </si>
  <si>
    <t>Change (2017 - 2019)</t>
  </si>
  <si>
    <t>Number of Full-Time and Part-Time Employee Jobs in Tourism related industries</t>
  </si>
  <si>
    <t>* 2018 and 2019 figures relating to ROI overnight trips should be treated with some caution - please see background notes</t>
  </si>
  <si>
    <t>Confidence Interval</t>
  </si>
  <si>
    <t>High</t>
  </si>
  <si>
    <t>Low</t>
  </si>
  <si>
    <t>Close</t>
  </si>
  <si>
    <t>95% confidence lower point 2019</t>
  </si>
  <si>
    <t>Open</t>
  </si>
  <si>
    <t>Figure 12 Estimated number of overnight trips in Northern Ireland 2013-2019 with associated confidence intervals</t>
  </si>
  <si>
    <t>Figure 13 Estimated expenditure (£m) associated with overnight trips in Northern Ireland 2013-2019 with associated confidence intervals</t>
  </si>
  <si>
    <t>Figure 14 Estimated expenditure during Overnight Trips - deflated using CPIH</t>
  </si>
  <si>
    <t>Confidence interval</t>
  </si>
  <si>
    <t>External spend (deflated by CPIH)</t>
  </si>
  <si>
    <t>External spend (as reported)</t>
  </si>
  <si>
    <t>TOURISM</t>
  </si>
  <si>
    <t>SIC07</t>
  </si>
  <si>
    <t>SIC07 Description</t>
  </si>
  <si>
    <t xml:space="preserve">Accommodation for visitors       </t>
  </si>
  <si>
    <t>Headline</t>
  </si>
  <si>
    <t>Section</t>
  </si>
  <si>
    <t xml:space="preserve"> Hotels and similar accommodation     </t>
  </si>
  <si>
    <t>Services</t>
  </si>
  <si>
    <t>I</t>
  </si>
  <si>
    <t xml:space="preserve"> Youth hostels       </t>
  </si>
  <si>
    <t xml:space="preserve"> Recreational vehicle parks, trailer parks &amp; camping grounds </t>
  </si>
  <si>
    <t xml:space="preserve"> Holiday centres and villages     </t>
  </si>
  <si>
    <t xml:space="preserve"> Other holiday and other collective accommodation   </t>
  </si>
  <si>
    <t xml:space="preserve"> Other accommodation       </t>
  </si>
  <si>
    <t xml:space="preserve">Food and beverage serving activities     </t>
  </si>
  <si>
    <t xml:space="preserve"> Licensed restaurants       </t>
  </si>
  <si>
    <t xml:space="preserve"> Unlicensed restaurants and cafes     </t>
  </si>
  <si>
    <t xml:space="preserve"> Take-away food shops and mobile food stands  </t>
  </si>
  <si>
    <t xml:space="preserve"> Other food services      </t>
  </si>
  <si>
    <t xml:space="preserve"> Event Catering Activities      </t>
  </si>
  <si>
    <t xml:space="preserve"> Licensed clubs       </t>
  </si>
  <si>
    <t xml:space="preserve"> Public houses and bars     </t>
  </si>
  <si>
    <t xml:space="preserve">Passenger transport        </t>
  </si>
  <si>
    <t xml:space="preserve"> Passenger rail transport, interurban     </t>
  </si>
  <si>
    <t>H</t>
  </si>
  <si>
    <t xml:space="preserve"> Taxi Operation       </t>
  </si>
  <si>
    <t xml:space="preserve"> Other passenger land transport     </t>
  </si>
  <si>
    <t xml:space="preserve"> Sea and coastal passenger water transport   </t>
  </si>
  <si>
    <t xml:space="preserve"> Inland passenger water transport     </t>
  </si>
  <si>
    <t xml:space="preserve"> Scheduled passenger air transport     </t>
  </si>
  <si>
    <t xml:space="preserve"> Non-scheduled passenger air transport     </t>
  </si>
  <si>
    <t xml:space="preserve"> Renting &amp; leasing of cars and light motor vehicles</t>
  </si>
  <si>
    <t>N</t>
  </si>
  <si>
    <t xml:space="preserve"> Renting &amp; leasing of passenger water transport equipment </t>
  </si>
  <si>
    <t xml:space="preserve"> Renting &amp; leasing of passenger air transport equipment </t>
  </si>
  <si>
    <t xml:space="preserve">Sporting &amp; recreational activities      </t>
  </si>
  <si>
    <t xml:space="preserve"> Gambling &amp; betting activities     </t>
  </si>
  <si>
    <t>R</t>
  </si>
  <si>
    <t xml:space="preserve"> Operation of sports facilities     </t>
  </si>
  <si>
    <t xml:space="preserve"> Other sports activities      </t>
  </si>
  <si>
    <t xml:space="preserve"> Activities of amusement parks and theme parks  </t>
  </si>
  <si>
    <t xml:space="preserve"> Other amusement and recreation activities n.e.c.   </t>
  </si>
  <si>
    <t xml:space="preserve"> Renting and leasing of recreational and sports goods </t>
  </si>
  <si>
    <t xml:space="preserve">Other         </t>
  </si>
  <si>
    <t xml:space="preserve"> Travel agency activities      </t>
  </si>
  <si>
    <t xml:space="preserve"> Tour operator activities      </t>
  </si>
  <si>
    <t xml:space="preserve"> Activities of tour guides     </t>
  </si>
  <si>
    <t xml:space="preserve"> Other reservation service activities n.e.c.    </t>
  </si>
  <si>
    <t xml:space="preserve"> Performing arts       </t>
  </si>
  <si>
    <t xml:space="preserve"> Support Activities for the performing arts   </t>
  </si>
  <si>
    <t xml:space="preserve"> Artistic creation       </t>
  </si>
  <si>
    <t xml:space="preserve"> Operation of arts facilities     </t>
  </si>
  <si>
    <t xml:space="preserve"> Museums activities       </t>
  </si>
  <si>
    <t xml:space="preserve"> Operation of historical sites &amp; buildings &amp; similar attractions</t>
  </si>
  <si>
    <t xml:space="preserve"> Botanical &amp; zoological gardens and nature reserves activities </t>
  </si>
  <si>
    <t xml:space="preserve"> Activities of exhibition and fair organisers   </t>
  </si>
  <si>
    <t xml:space="preserve"> Activities of conference organisers     </t>
  </si>
  <si>
    <t xml:space="preserve"> Letting and operating of conference and exhibition centres </t>
  </si>
  <si>
    <t>L</t>
  </si>
  <si>
    <t>Tourism Related Industries (SIC)</t>
  </si>
  <si>
    <t>Consumer Price Inflation Series - ONS</t>
  </si>
  <si>
    <t>Figure 11</t>
  </si>
  <si>
    <t>Reason for Overnight Trips</t>
  </si>
  <si>
    <t>Figure 12</t>
  </si>
  <si>
    <t>Estimated number of overnight trips in Northern Ireland 2013-2019 with associated confidence intervals</t>
  </si>
  <si>
    <t>Estimated expenditure during overnight trips in Northern Ireland 2013-2019 with associated confidence intervals</t>
  </si>
  <si>
    <t>Figure 13</t>
  </si>
  <si>
    <t>Figure 14</t>
  </si>
  <si>
    <t>Estimated Expendute during External overnight trips deflated using CPIH</t>
  </si>
  <si>
    <t>Table 1.16: Gross weekly median pay (£) for Tourism industry for NI, 2013-2019</t>
  </si>
  <si>
    <t>x</t>
  </si>
  <si>
    <t>Change (2018 - 2019)</t>
  </si>
  <si>
    <t>Source: Annual Survey of Hours and Earnings</t>
  </si>
  <si>
    <t>Employees on adult rates whose pay for the survey pay-period was not affected by absence.</t>
  </si>
  <si>
    <t>x - sample size too small for reliable estimate</t>
  </si>
  <si>
    <t>Table 1.16</t>
  </si>
  <si>
    <t>Table 1.17</t>
  </si>
  <si>
    <t>Number of annual and peak season weeks sold</t>
  </si>
  <si>
    <t>Gross weekly median pay (£) for Tourism industry for NI</t>
  </si>
  <si>
    <t>Median paid hours worked</t>
  </si>
  <si>
    <t xml:space="preserve">Top ten participating visitor attractions (excluding country parks/parks/forests/gardens) </t>
  </si>
  <si>
    <t>(please note staff are currently working from home so contact by email may be quicker)</t>
  </si>
  <si>
    <t>tourismstatistics@nisra.gov.uk</t>
  </si>
  <si>
    <t>Table 1.18</t>
  </si>
  <si>
    <t>PFG Indicator 30- Total External Spend (deflated by CPIH)</t>
  </si>
  <si>
    <t>Table 1.17: Median paid hours worked 2013-2019</t>
  </si>
  <si>
    <t>Table 1.18: External Tourism spend (PFG Indicator 30)</t>
  </si>
  <si>
    <t>Change (2015 - 2019)</t>
  </si>
  <si>
    <t>Estimated external Tourism spend £m (as published)</t>
  </si>
  <si>
    <t>External Tourism Spend deflated using the CPIH £m</t>
  </si>
  <si>
    <t>95% lowest estimated external deflated spend £m</t>
  </si>
  <si>
    <t>95% highest estimated external deflated spend £m</t>
  </si>
  <si>
    <t>Note: these are rounded figures. Change based on unrounded figures</t>
  </si>
  <si>
    <t>n/a</t>
  </si>
  <si>
    <t>Statistically significant change since 2015?</t>
  </si>
  <si>
    <t>Total (135 Responding attractions)</t>
  </si>
  <si>
    <r>
      <t>Change 2018-2019 (%)</t>
    </r>
    <r>
      <rPr>
        <b/>
        <vertAlign val="superscript"/>
        <sz val="11"/>
        <color theme="1"/>
        <rFont val="Calibri"/>
        <family val="2"/>
        <scheme val="minor"/>
      </rPr>
      <t>1</t>
    </r>
  </si>
  <si>
    <t>Dundonald International Ice Bowl</t>
  </si>
  <si>
    <t>Ballyronan Marina</t>
  </si>
  <si>
    <t>­</t>
  </si>
  <si>
    <t>Estimate on ticket sales</t>
  </si>
  <si>
    <t>Dundonald International Ice Bowl*</t>
  </si>
  <si>
    <r>
      <t xml:space="preserve">Giant's Causeway*  </t>
    </r>
    <r>
      <rPr>
        <sz val="11"/>
        <color theme="1"/>
        <rFont val="Calibri"/>
        <family val="2"/>
      </rPr>
      <t>↓</t>
    </r>
  </si>
  <si>
    <t>Ulster Museum** ↓</t>
  </si>
  <si>
    <t>Carrick-a-Rede Rope Bridge*  ↓</t>
  </si>
  <si>
    <t>Pickie Fun Park** ↓</t>
  </si>
  <si>
    <t>W5* ↓</t>
  </si>
  <si>
    <r>
      <t xml:space="preserve">Derry's Walls** </t>
    </r>
    <r>
      <rPr>
        <sz val="11"/>
        <color theme="1"/>
        <rFont val="Calibri"/>
        <family val="2"/>
      </rPr>
      <t>↑</t>
    </r>
  </si>
  <si>
    <t>The Guildhall** ↑</t>
  </si>
  <si>
    <t>Ballyronan Marina** ↑</t>
  </si>
  <si>
    <t>Mount Stewart* ↑</t>
  </si>
  <si>
    <t>Data corrrect as at 22/10/20</t>
  </si>
  <si>
    <t>Percentage (%) Change  (2018-2019) (2)</t>
  </si>
  <si>
    <t>Quarterly figures</t>
  </si>
  <si>
    <r>
      <t xml:space="preserve">Table 2.1 Estimated number of overnight trips, nights and expenditure in NI </t>
    </r>
    <r>
      <rPr>
        <b/>
        <sz val="12"/>
        <rFont val="Arial"/>
        <family val="2"/>
      </rPr>
      <t>(all visitors</t>
    </r>
    <r>
      <rPr>
        <b/>
        <sz val="12"/>
        <color theme="1"/>
        <rFont val="Arial"/>
        <family val="2"/>
      </rPr>
      <t>) by quarter, 2011-2019</t>
    </r>
  </si>
  <si>
    <t>Jan-Dec 2011</t>
  </si>
  <si>
    <t>Apr 2011-Mar 2012</t>
  </si>
  <si>
    <t>Jul 2011-Jun 2012</t>
  </si>
  <si>
    <t>Oct 2011-Sept 2012</t>
  </si>
  <si>
    <t>Jan-Dec 2012</t>
  </si>
  <si>
    <t>Apr 2012-Mar 2013</t>
  </si>
  <si>
    <t>Jul 2012-Jun 2013</t>
  </si>
  <si>
    <t>Oct 2012-Sept 2013</t>
  </si>
  <si>
    <t>Jan - Dec 2013</t>
  </si>
  <si>
    <t>Apr 2013-Mar 2014</t>
  </si>
  <si>
    <t>Rolling year (12 months data)</t>
  </si>
  <si>
    <t>Jul 2013-Jun 2014</t>
  </si>
  <si>
    <t>Oct 2013-Sept 2014</t>
  </si>
  <si>
    <t>Jan - Dec 2014</t>
  </si>
  <si>
    <t>Apr 2014 - Mar 2015</t>
  </si>
  <si>
    <t>Jul 2014-Jun 2015</t>
  </si>
  <si>
    <t>Oct 2014-Sept 2015</t>
  </si>
  <si>
    <t>Jan - Dec 2015</t>
  </si>
  <si>
    <t>Apr 2015-Mar 2016</t>
  </si>
  <si>
    <t>Jul 2015-Jun 2016</t>
  </si>
  <si>
    <t>Oct 2015 - Sept 2016</t>
  </si>
  <si>
    <t>Jan - Dec 2016</t>
  </si>
  <si>
    <t>Apr 2016- Mar 2017</t>
  </si>
  <si>
    <t>Jul 2016-Jun 2017</t>
  </si>
  <si>
    <t>Oct 2016-Sept 2017</t>
  </si>
  <si>
    <t>Jan - Dec 2017</t>
  </si>
  <si>
    <t>Apr 2017-Mar 2018</t>
  </si>
  <si>
    <t>Jul 2017-Jun 2018</t>
  </si>
  <si>
    <t>Oct 2017-Sept 2018</t>
  </si>
  <si>
    <t>Jan - Dec 2018</t>
  </si>
  <si>
    <t>Apr 2018-Mar 2019</t>
  </si>
  <si>
    <t>Jul 2018-Jun 2019</t>
  </si>
  <si>
    <t>Oct 2018-Sept 2019</t>
  </si>
  <si>
    <t>Jan - Dec 2019</t>
  </si>
  <si>
    <t>Due to COVID-19, NISRA has found it hard to chase up responses and are conscious that this is not a complete list as some attractions remain closed.</t>
  </si>
  <si>
    <t>(4) Data based on CPIH Baseline 2015</t>
  </si>
  <si>
    <t>Source: CPIH</t>
  </si>
  <si>
    <t xml:space="preserve">4.Tourism statistics have undergone assessment by the UK Statistics Authority. In May 2017 the Office for Statistics Regulation completed their review and confirmed the designation of new National Statistics on:
Northern Ireland Annual Tourism Statistics
Northern Ireland Quarterly Tourism Statistics
External Overnight Trips to Northern Ireland
Northern Ireland Domestic Tourism
Northern Ireland Hotel Occupancy
Northern Ireland Local Government District Tourism Statistics
National Statistics status means that official statistics meet the highest standards of trustworthiness, quality and value. Due to an issue with one of the sources (see background note 18), the quarterly statistics published for quarters 2 and 3 did not have this badge and were published as Official statistics excluding RoI residents. However, this current publication incorporates a complete picture of all 2019 data again and includes updated quarterly statistics.
</t>
  </si>
  <si>
    <t xml:space="preserve">6. Due to the nature of household surveys in Northern Ireland, users should be aware that statistics on overnight trips in Northern Ireland residents aged under 16 are excluded. NISRA has also increased the sample size of the underlying survey used to measure domestic tourism from April 2017. </t>
  </si>
  <si>
    <t>As background note 1 also indicated, users should be aware of response rates to all the “supply” side of tourism statistics, i.e. occupancy surveys, Visitor Attraction survey and self-catering as it has proven difficult to chase up responses when establishments are closed and NISRA are unsure if people are furloughed who may usually supply figures.</t>
  </si>
  <si>
    <t xml:space="preserve">11. The vast majority of cruise ships visit Northern Ireland on a single day basis, docking in the morning and then leaving in the evening. Thus under UN definitions cruise ship visits are considered day-trips and excluded from the overnight trips figures outlined in section 1. To address this statistics from Visit Belfast, Cruise North West and Newry &amp; Mourne Council relating to 
Warrenpoint port are included. Cruise ships can also drop anchor and tender passengers ashore at other parts of Northern Ireland (Bangor &amp; Portrush).
</t>
  </si>
  <si>
    <t>12. NISRA can use the Continuous Household Survey to measure the number of trips Northern Ireland residents take outside Northern Ireland. These statistics are not presented in detail in this report but they do give some context. As noted in Table 1 the number of domestic overnight trips or staycations (that is Northern Ireland residents spending a night away from their home within NI) is estimated to have increased by 7% between 2018 and 2019. There was also an increase of 5% in the number of overnight trips taken by Northern Ireland outside of NI. More information can be found in the Domestic tourism report and extra table and table 1.8</t>
  </si>
  <si>
    <t>Twitter</t>
  </si>
  <si>
    <t>Facebook</t>
  </si>
  <si>
    <t>YouTube</t>
  </si>
  <si>
    <t>When you are join the list, we will notify you by email of:</t>
  </si>
  <si>
    <t>You can be removed from the list at any time.</t>
  </si>
  <si>
    <t xml:space="preserve">17. Data from the 2018 and 2019 Household Travel Survey (HTS), provided by Central Statistics Office (CSO), relating to the number of visitors coming to Northern Ireland from the Republic of Ireland (ROI), should be considered as interim data that may be subject to future revision. They are based on a statistical adjustment of the data which began in 2018, and therefore may be subject to revision in the future. For more information on this adjustment, please refer to the Methodology Note on Review of Household Travel Survey 2018 at this link. NISRA have assess that the quality of this data is comparable to the historic series. </t>
  </si>
  <si>
    <r>
      <t xml:space="preserve">Outcome 10 states that </t>
    </r>
    <r>
      <rPr>
        <b/>
        <sz val="12"/>
        <color theme="1"/>
        <rFont val="Arial"/>
        <family val="2"/>
      </rPr>
      <t>“we have created a place where people want to live, and work, to visit and invest”</t>
    </r>
    <r>
      <rPr>
        <sz val="12"/>
        <color theme="1"/>
        <rFont val="Arial"/>
        <family val="2"/>
      </rPr>
      <t xml:space="preserve">. Five indicators fall under this outcome and are used to assess whether this has been achieved. One of these uses tourism statistics -  Indicator 30 </t>
    </r>
    <r>
      <rPr>
        <b/>
        <sz val="12"/>
        <color theme="1"/>
        <rFont val="Arial"/>
        <family val="2"/>
      </rPr>
      <t>“Total Spend by external visitors”</t>
    </r>
    <r>
      <rPr>
        <sz val="12"/>
        <color theme="1"/>
        <rFont val="Arial"/>
        <family val="2"/>
      </rPr>
      <t xml:space="preserve">. In order to truly assess if there has been a change in tourism spend, the UK Consumer Price Inflation including owner occupies’ housing costs (CPIH) is used to take effect of inflation. </t>
    </r>
  </si>
  <si>
    <r>
      <rPr>
        <sz val="12"/>
        <rFont val="Arial"/>
        <family val="2"/>
      </rPr>
      <t>1. This report presents a summary of tourism statistics. More detailed data are available at this</t>
    </r>
    <r>
      <rPr>
        <u/>
        <sz val="12"/>
        <color theme="10"/>
        <rFont val="Arial"/>
        <family val="2"/>
      </rPr>
      <t xml:space="preserve"> link. </t>
    </r>
    <r>
      <rPr>
        <sz val="12"/>
        <rFont val="Arial"/>
        <family val="2"/>
      </rPr>
      <t xml:space="preserve">It should be noted that this publication uses data collected before the onset of the Covid-19 pandemic. Since then, COVID-19 has impacted all face to face interviews and they stopped on the 17th March 2020. The pandemic also saw the closure of much of the hospitality sector. This has impacted on response rates to all “supply” tourism surveys (occupancy surveys, self catering and visitor attraction) as establishments have been closed with no way to contact and chase up responses to the 2019 surveys. </t>
    </r>
  </si>
  <si>
    <r>
      <rPr>
        <sz val="12"/>
        <rFont val="Arial"/>
        <family val="2"/>
      </rPr>
      <t xml:space="preserve">2. Tourism data is derived from a variety of sources, more information on these sources can also be found at this </t>
    </r>
    <r>
      <rPr>
        <u/>
        <sz val="12"/>
        <color theme="10"/>
        <rFont val="Arial"/>
        <family val="2"/>
      </rPr>
      <t xml:space="preserve">link. </t>
    </r>
  </si>
  <si>
    <r>
      <rPr>
        <sz val="12"/>
        <rFont val="Arial"/>
        <family val="2"/>
      </rPr>
      <t>Tourism estimates are designed to provide timely data on tourism activity in Northern Ireland. The estimates may be subject to revision due to improvements to the survey/analysis methodology or the inclusion of data returned after the publication date. The figures in this document are the most up-to-date available at the time of publication. Northern Ireland Tourism statistics have undergone a series of organisational changes and revisions to methodology. Information on the sources, the data quality of each source and any revisions or changes in methodology can be accessed at this</t>
    </r>
    <r>
      <rPr>
        <u/>
        <sz val="12"/>
        <color theme="10"/>
        <rFont val="Arial"/>
        <family val="2"/>
      </rPr>
      <t xml:space="preserve"> link.</t>
    </r>
  </si>
  <si>
    <r>
      <rPr>
        <sz val="12"/>
        <rFont val="Arial"/>
        <family val="2"/>
      </rPr>
      <t xml:space="preserve">3. The production of tourism statistics is conducted in line with the </t>
    </r>
    <r>
      <rPr>
        <u/>
        <sz val="12"/>
        <color theme="10"/>
        <rFont val="Arial"/>
        <family val="2"/>
      </rPr>
      <t xml:space="preserve">UK Statistics Authority Code of Practice for Official Statistics. </t>
    </r>
    <r>
      <rPr>
        <sz val="12"/>
        <rFont val="Arial"/>
        <family val="2"/>
      </rPr>
      <t xml:space="preserve">This means that the statistics 
a. meet identified user needs,
b. are well explained and readily accessible,
c. are produced according to sound methods, and
d. are managed impartially and objectively in the public interest.
</t>
    </r>
  </si>
  <si>
    <r>
      <rPr>
        <sz val="12"/>
        <rFont val="Arial"/>
        <family val="2"/>
      </rPr>
      <t>5. NISRA uses the Survey of Overseas Travellers run by Fáilte Ireland to gain information on the visitors who took overnight trips in Northern Ireland and exited</t>
    </r>
    <r>
      <rPr>
        <u/>
        <sz val="12"/>
        <color theme="10"/>
        <rFont val="Arial"/>
        <family val="2"/>
      </rPr>
      <t xml:space="preserve"> </t>
    </r>
    <r>
      <rPr>
        <sz val="12"/>
        <rFont val="Arial"/>
        <family val="2"/>
      </rPr>
      <t>through Republic of Ireland ports. Information on Northern Ireland overnight trips is also now collected through a separate survey carried out by Central Statistics</t>
    </r>
    <r>
      <rPr>
        <u/>
        <sz val="12"/>
        <color theme="10"/>
        <rFont val="Arial"/>
        <family val="2"/>
      </rPr>
      <t xml:space="preserve"> </t>
    </r>
    <r>
      <rPr>
        <sz val="12"/>
        <rFont val="Arial"/>
        <family val="2"/>
      </rPr>
      <t>Office Ireland. NISRA researched the two sources and presented and agreed the findings at the All-Ireland tourism statistics meeting with all relevant providers and</t>
    </r>
    <r>
      <rPr>
        <u/>
        <sz val="12"/>
        <color theme="10"/>
        <rFont val="Arial"/>
        <family val="2"/>
      </rPr>
      <t xml:space="preserve"> </t>
    </r>
    <r>
      <rPr>
        <sz val="12"/>
        <rFont val="Arial"/>
        <family val="2"/>
      </rPr>
      <t>users of the data. The findings can be accessed at</t>
    </r>
    <r>
      <rPr>
        <u/>
        <sz val="12"/>
        <color theme="10"/>
        <rFont val="Arial"/>
        <family val="2"/>
      </rPr>
      <t xml:space="preserve"> link. </t>
    </r>
    <r>
      <rPr>
        <sz val="12"/>
        <rFont val="Arial"/>
        <family val="2"/>
      </rPr>
      <t xml:space="preserve">By way of an update, CSO have informed NISRA that they did begin to trial face to face data collection in the Passenger Card Inquiry at the start of 2020, however due to COVID this has stopped again from March 2020. This trial had only started in one port so will not provide enough of a sample to explore this at this stage.
</t>
    </r>
  </si>
  <si>
    <r>
      <rPr>
        <sz val="12"/>
        <rFont val="Arial"/>
        <family val="2"/>
      </rPr>
      <t>7. While the statistics are produced in as timely a way as possible, it is realised that early indicators would be useful. Early tourism indicators are published at this</t>
    </r>
    <r>
      <rPr>
        <u/>
        <sz val="12"/>
        <color theme="10"/>
        <rFont val="Arial"/>
        <family val="2"/>
      </rPr>
      <t xml:space="preserve"> link</t>
    </r>
    <r>
      <rPr>
        <sz val="12"/>
        <rFont val="Arial"/>
        <family val="2"/>
      </rPr>
      <t xml:space="preserve"> and are updated monthly. This includes numbers of departing passengers through air and sea ports, cruise ship data and occupancy in hotels, guesthouses, guest accommodation and bed&amp;breakfast</t>
    </r>
  </si>
  <si>
    <r>
      <rPr>
        <sz val="12"/>
        <rFont val="Arial"/>
        <family val="2"/>
      </rPr>
      <t>8. Tourism statistics systems are designed to collect information for Northern Ireland as a whole. However, respondents do indicate where they stay during these</t>
    </r>
    <r>
      <rPr>
        <u/>
        <sz val="12"/>
        <color theme="10"/>
        <rFont val="Arial"/>
        <family val="2"/>
      </rPr>
      <t xml:space="preserve"> </t>
    </r>
    <r>
      <rPr>
        <sz val="12"/>
        <rFont val="Arial"/>
        <family val="2"/>
      </rPr>
      <t xml:space="preserve">overnight trips allowing for some analysis at Local Area level. The most recent (2018) results published at this level can be found at this </t>
    </r>
    <r>
      <rPr>
        <u/>
        <sz val="12"/>
        <color theme="10"/>
        <rFont val="Arial"/>
        <family val="2"/>
      </rPr>
      <t>link.</t>
    </r>
    <r>
      <rPr>
        <sz val="12"/>
        <rFont val="Arial"/>
        <family val="2"/>
      </rPr>
      <t xml:space="preserve"> The 2019 Local Government results will be published during November 2020.</t>
    </r>
  </si>
  <si>
    <r>
      <rPr>
        <sz val="12"/>
        <rFont val="Arial"/>
        <family val="2"/>
      </rPr>
      <t>9. The estimates in this bulletin are derived from sample surveys and are therefore subject to sampling errors. Sampling errors are determined both by the sample design and by the sample size. Generally speaking, the larger the sample supporting a particular estimate, the smaller the associated sampling error. Confidence intervals around the estimates of all overnight trips in Northern Ireland stands at +/-4% for the year (associated expenditure at +/- 6%). Note: Based on the survey design confidence intervals for domestic tourism trips stands at +/-7% and external trips at +/-4%. Information on confidence intervals in Northern Ireland tourism statistics can be accessed at this</t>
    </r>
    <r>
      <rPr>
        <u/>
        <sz val="12"/>
        <color theme="10"/>
        <rFont val="Arial"/>
        <family val="2"/>
      </rPr>
      <t xml:space="preserve"> link.</t>
    </r>
  </si>
  <si>
    <r>
      <rPr>
        <sz val="12"/>
        <rFont val="Arial"/>
        <family val="2"/>
      </rPr>
      <t xml:space="preserve">10. This report includes a section on “Jobs in Tourism Related Industries”. The definition of tourism related industries can be found at this </t>
    </r>
    <r>
      <rPr>
        <u/>
        <sz val="12"/>
        <color theme="10"/>
        <rFont val="Arial"/>
        <family val="2"/>
      </rPr>
      <t xml:space="preserve">link. </t>
    </r>
  </si>
  <si>
    <r>
      <rPr>
        <sz val="12"/>
        <rFont val="Arial"/>
        <family val="2"/>
      </rPr>
      <t xml:space="preserve">Estimates on the number of jobs is from Business Register and Employment Survey (BRES). The BRES is carried out annually but can only produce estimates for tourism jobs every 2 years due to changing sample sizes.   Therefore the latest tourism characteristic industries breakdown available is for 2019. More information on the BRES, including details of its release schedule and the associated methodology can be accessed at this </t>
    </r>
    <r>
      <rPr>
        <u/>
        <sz val="12"/>
        <color theme="10"/>
        <rFont val="Arial"/>
        <family val="2"/>
      </rPr>
      <t>link.</t>
    </r>
  </si>
  <si>
    <r>
      <rPr>
        <sz val="12"/>
        <rFont val="Arial"/>
        <family val="2"/>
      </rPr>
      <t>Information on weekly earnings and hours worked in the tourism related industries has also been included for the first time in this release. The data is from the Annual Survey of Hours and Earnings (ASHE) which is carried out annually. The latest data is for 2019 which was published in October 2019. More information on the ASHE can be accessed at this</t>
    </r>
    <r>
      <rPr>
        <u/>
        <sz val="12"/>
        <color theme="10"/>
        <rFont val="Arial"/>
        <family val="2"/>
      </rPr>
      <t xml:space="preserve"> link.</t>
    </r>
  </si>
  <si>
    <r>
      <rPr>
        <sz val="12"/>
        <rFont val="Arial"/>
        <family val="2"/>
      </rPr>
      <t>13. External overnight trips figures from January 2012 to December 2015 were revised on 12th August 2016 due to a revised weighting mechanism for the</t>
    </r>
    <r>
      <rPr>
        <u/>
        <sz val="12"/>
        <color theme="10"/>
        <rFont val="Arial"/>
        <family val="2"/>
      </rPr>
      <t xml:space="preserve"> </t>
    </r>
    <r>
      <rPr>
        <sz val="12"/>
        <rFont val="Arial"/>
        <family val="2"/>
      </rPr>
      <t>Household Travel Survey, conducted by Central Statistics Office regarding overnight visitors to Northern Ireland from the Republic of Ireland. The HTS data for 2016</t>
    </r>
    <r>
      <rPr>
        <u/>
        <sz val="12"/>
        <color theme="10"/>
        <rFont val="Arial"/>
        <family val="2"/>
      </rPr>
      <t xml:space="preserve"> </t>
    </r>
    <r>
      <rPr>
        <sz val="12"/>
        <rFont val="Arial"/>
        <family val="2"/>
      </rPr>
      <t>was revised in 2017 due to a weighting revision. This caused minimal change which was less than 1%.</t>
    </r>
    <r>
      <rPr>
        <u/>
        <sz val="12"/>
        <color theme="10"/>
        <rFont val="Arial"/>
        <family val="2"/>
      </rPr>
      <t xml:space="preserve">
</t>
    </r>
    <r>
      <rPr>
        <sz val="12"/>
        <rFont val="Arial"/>
        <family val="2"/>
      </rPr>
      <t xml:space="preserve">Full information on the revision of tourism statistics can be found at </t>
    </r>
    <r>
      <rPr>
        <u/>
        <sz val="12"/>
        <color theme="10"/>
        <rFont val="Arial"/>
        <family val="2"/>
      </rPr>
      <t xml:space="preserve">Tourism Statistics Branch Revision Policy.
</t>
    </r>
  </si>
  <si>
    <r>
      <rPr>
        <sz val="12"/>
        <rFont val="Arial"/>
        <family val="2"/>
      </rPr>
      <t xml:space="preserve">14. A quality report on Tourism Statistics can be found at this </t>
    </r>
    <r>
      <rPr>
        <u/>
        <sz val="12"/>
        <color theme="10"/>
        <rFont val="Arial"/>
        <family val="2"/>
      </rPr>
      <t>link.</t>
    </r>
    <r>
      <rPr>
        <sz val="12"/>
        <rFont val="Arial"/>
        <family val="2"/>
      </rPr>
      <t xml:space="preserve">
It should be noted that NISRA are aware that due to COVID-19, response rates have been lower in all surveys as staff were unable to work from the office. (background note 1 and 9). It is also important to note that NISRA were unable to get the ferry passenger numbers for December for one of the sources. NISRA have estimated this figure using previous years data (and as this was pre COVID are confident in this estimation). NISRA will revise the overall trends of trips/nights/spend when the data on ferry passengers is available but it is unlikely to impact on the overall trend.
</t>
    </r>
  </si>
  <si>
    <t>15.  Follow NISRA on</t>
  </si>
  <si>
    <r>
      <rPr>
        <sz val="12"/>
        <rFont val="Arial"/>
        <family val="2"/>
      </rPr>
      <t xml:space="preserve">16.    If you would like to be kept up to date on NISRA tourism statistics please join our </t>
    </r>
    <r>
      <rPr>
        <u/>
        <sz val="12"/>
        <color theme="10"/>
        <rFont val="Arial"/>
        <family val="2"/>
      </rPr>
      <t>mailing list.</t>
    </r>
  </si>
  <si>
    <t>·       new NI tourism statistical publications that have been released</t>
  </si>
  <si>
    <t>·       any delays or changes being made to tourism statistical publications</t>
  </si>
  <si>
    <t>·       user engagement exercises</t>
  </si>
  <si>
    <r>
      <rPr>
        <sz val="12"/>
        <rFont val="Arial"/>
        <family val="2"/>
      </rPr>
      <t>18. Tourism Statistics in Northern Ireland are used to help monitor the</t>
    </r>
    <r>
      <rPr>
        <u/>
        <sz val="12"/>
        <color theme="10"/>
        <rFont val="Arial"/>
        <family val="2"/>
      </rPr>
      <t xml:space="preserve"> Draft Northern Ireland Programme for Government (PFG). </t>
    </r>
  </si>
  <si>
    <r>
      <rPr>
        <sz val="12"/>
        <rFont val="Arial"/>
        <family val="2"/>
      </rPr>
      <t>The NI Civil Service Outcomes Delivery Plan (ODP) sets out the actions put in place with the objective of improving wellbeing for all by tackling disadvantage and</t>
    </r>
    <r>
      <rPr>
        <u/>
        <sz val="12"/>
        <color theme="10"/>
        <rFont val="Arial"/>
        <family val="2"/>
      </rPr>
      <t xml:space="preserve"> </t>
    </r>
    <r>
      <rPr>
        <sz val="12"/>
        <rFont val="Arial"/>
        <family val="2"/>
      </rPr>
      <t xml:space="preserve">driving economic growth. The most </t>
    </r>
    <r>
      <rPr>
        <u/>
        <sz val="12"/>
        <color theme="10"/>
        <rFont val="Arial"/>
        <family val="2"/>
      </rPr>
      <t>recent update</t>
    </r>
    <r>
      <rPr>
        <sz val="12"/>
        <rFont val="Arial"/>
        <family val="2"/>
      </rPr>
      <t xml:space="preserve"> to this was published in December 2019.</t>
    </r>
  </si>
  <si>
    <r>
      <rPr>
        <sz val="12"/>
        <rFont val="Arial"/>
        <family val="2"/>
      </rPr>
      <t>Readers of this report may also be interested in the Nation Brands Index which is another indicator under Outcome 10. The Executive Office in Northern Ireland use</t>
    </r>
    <r>
      <rPr>
        <u/>
        <sz val="12"/>
        <color theme="10"/>
        <rFont val="Arial"/>
        <family val="2"/>
      </rPr>
      <t xml:space="preserve"> </t>
    </r>
    <r>
      <rPr>
        <sz val="12"/>
        <rFont val="Arial"/>
        <family val="2"/>
      </rPr>
      <t>the Anholt Ipsos Nation Brands Index. The most recent results for 2019 were published at this</t>
    </r>
    <r>
      <rPr>
        <u/>
        <sz val="12"/>
        <color theme="10"/>
        <rFont val="Arial"/>
        <family val="2"/>
      </rPr>
      <t xml:space="preserve"> link. </t>
    </r>
    <r>
      <rPr>
        <sz val="12"/>
        <rFont val="Arial"/>
        <family val="2"/>
      </rPr>
      <t xml:space="preserve">They showed that Northern Ireland’s international reputation remains stable, achieving a mid-level ranking of the 50 nations included. The reputation is strongest within the UK and European nations. “Natural beauty” was the attribute with the highest score in 2019 (and has been in all previous years).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</si>
</sst>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_-;\-* #,##0_-;_-* &quot;-&quot;??_-;_-@_-"/>
    <numFmt numFmtId="165" formatCode="0\ %&quot;points&quot;"/>
    <numFmt numFmtId="166" formatCode="\+0;\-0;0\ "/>
    <numFmt numFmtId="167" formatCode="_-* #,##0.0_-;\-* #,##0.0_-;_-* &quot;-&quot;??_-;_-@_-"/>
    <numFmt numFmtId="168" formatCode="0.0"/>
    <numFmt numFmtId="169" formatCode="0%\ &quot;points&quot;"/>
    <numFmt numFmtId="170" formatCode="#,##0.0"/>
  </numFmts>
  <fonts count="75">
    <font>
      <sz val="11"/>
      <color theme="1"/>
      <name val="Calibri"/>
      <family val="2"/>
      <scheme val="minor"/>
    </font>
    <font>
      <sz val="12"/>
      <color theme="1"/>
      <name val="Arial"/>
      <family val="2"/>
    </font>
    <font>
      <sz val="12"/>
      <color theme="1"/>
      <name val="Arial"/>
      <family val="2"/>
    </font>
    <font>
      <sz val="12"/>
      <color theme="1"/>
      <name val="Arial"/>
      <family val="2"/>
    </font>
    <font>
      <sz val="11"/>
      <color theme="1"/>
      <name val="Calibri"/>
      <family val="2"/>
      <scheme val="minor"/>
    </font>
    <font>
      <sz val="10"/>
      <name val="Arial"/>
      <family val="2"/>
    </font>
    <font>
      <b/>
      <sz val="14"/>
      <name val="Arial"/>
      <family val="2"/>
    </font>
    <font>
      <b/>
      <sz val="14"/>
      <color indexed="18"/>
      <name val="Arial"/>
      <family val="2"/>
    </font>
    <font>
      <sz val="14"/>
      <name val="Arial"/>
      <family val="2"/>
    </font>
    <font>
      <sz val="14"/>
      <color indexed="18"/>
      <name val="Arial"/>
      <family val="2"/>
    </font>
    <font>
      <u/>
      <sz val="11"/>
      <color theme="10"/>
      <name val="Calibri"/>
      <family val="2"/>
    </font>
    <font>
      <sz val="12"/>
      <color theme="1"/>
      <name val="Arial"/>
      <family val="2"/>
    </font>
    <font>
      <u/>
      <sz val="14"/>
      <name val="Arial"/>
      <family val="2"/>
    </font>
    <font>
      <b/>
      <sz val="12"/>
      <color theme="1"/>
      <name val="Arial"/>
      <family val="2"/>
    </font>
    <font>
      <b/>
      <u/>
      <sz val="14"/>
      <name val="Arial"/>
      <family val="2"/>
    </font>
    <font>
      <u/>
      <sz val="10"/>
      <color indexed="12"/>
      <name val="Arial"/>
      <family val="2"/>
    </font>
    <font>
      <u/>
      <sz val="12"/>
      <color theme="10"/>
      <name val="Arial"/>
      <family val="2"/>
    </font>
    <font>
      <b/>
      <sz val="12"/>
      <name val="Arial"/>
      <family val="2"/>
    </font>
    <font>
      <b/>
      <vertAlign val="superscript"/>
      <sz val="12"/>
      <color theme="1"/>
      <name val="Arial"/>
      <family val="2"/>
    </font>
    <font>
      <i/>
      <sz val="10"/>
      <color theme="1"/>
      <name val="Arial"/>
      <family val="2"/>
    </font>
    <font>
      <sz val="10"/>
      <color theme="1"/>
      <name val="Arial"/>
      <family val="2"/>
    </font>
    <font>
      <i/>
      <sz val="12"/>
      <color theme="1"/>
      <name val="Arial"/>
      <family val="2"/>
    </font>
    <font>
      <b/>
      <i/>
      <sz val="12"/>
      <color theme="1"/>
      <name val="Arial"/>
      <family val="2"/>
    </font>
    <font>
      <b/>
      <sz val="12"/>
      <color rgb="FFFF0000"/>
      <name val="Arial"/>
      <family val="2"/>
    </font>
    <font>
      <b/>
      <u/>
      <sz val="12"/>
      <color theme="1"/>
      <name val="Arial"/>
      <family val="2"/>
    </font>
    <font>
      <sz val="12"/>
      <name val="Arial"/>
      <family val="2"/>
    </font>
    <font>
      <b/>
      <sz val="11"/>
      <color theme="1"/>
      <name val="Calibri"/>
      <family val="2"/>
      <scheme val="minor"/>
    </font>
    <font>
      <sz val="8"/>
      <color theme="1"/>
      <name val="Arial"/>
      <family val="2"/>
    </font>
    <font>
      <sz val="10"/>
      <name val="Arial"/>
      <family val="2"/>
    </font>
    <font>
      <b/>
      <sz val="10"/>
      <name val="Arial"/>
      <family val="2"/>
    </font>
    <font>
      <sz val="11"/>
      <color indexed="8"/>
      <name val="Calibri"/>
      <family val="2"/>
    </font>
    <font>
      <i/>
      <sz val="10"/>
      <color rgb="FF000000"/>
      <name val="Arial"/>
      <family val="2"/>
    </font>
    <font>
      <i/>
      <sz val="10"/>
      <name val="Arial"/>
      <family val="2"/>
    </font>
    <font>
      <b/>
      <vertAlign val="superscript"/>
      <sz val="12"/>
      <name val="Arial"/>
      <family val="2"/>
    </font>
    <font>
      <sz val="12"/>
      <color theme="1"/>
      <name val="Calibri"/>
      <family val="2"/>
      <scheme val="minor"/>
    </font>
    <font>
      <b/>
      <i/>
      <sz val="12"/>
      <name val="Arial"/>
      <family val="2"/>
    </font>
    <font>
      <i/>
      <sz val="12"/>
      <name val="Arial"/>
      <family val="2"/>
    </font>
    <font>
      <i/>
      <sz val="8"/>
      <color theme="1"/>
      <name val="Arial"/>
      <family val="2"/>
    </font>
    <font>
      <i/>
      <sz val="11"/>
      <color theme="1"/>
      <name val="Calibri"/>
      <family val="2"/>
      <scheme val="minor"/>
    </font>
    <font>
      <b/>
      <u/>
      <sz val="10"/>
      <color theme="1"/>
      <name val="Arial"/>
      <family val="2"/>
    </font>
    <font>
      <i/>
      <sz val="8"/>
      <name val="Arial"/>
      <family val="2"/>
    </font>
    <font>
      <b/>
      <sz val="10"/>
      <color theme="1"/>
      <name val="Arial"/>
      <family val="2"/>
    </font>
    <font>
      <u/>
      <sz val="8"/>
      <color indexed="12"/>
      <name val="Arial"/>
      <family val="2"/>
    </font>
    <font>
      <b/>
      <vertAlign val="superscript"/>
      <sz val="11"/>
      <color theme="1"/>
      <name val="Calibri"/>
      <family val="2"/>
      <scheme val="minor"/>
    </font>
    <font>
      <vertAlign val="superscript"/>
      <sz val="12"/>
      <color theme="1"/>
      <name val="Arial"/>
      <family val="2"/>
    </font>
    <font>
      <sz val="12"/>
      <color rgb="FF000000"/>
      <name val="Arial"/>
      <family val="2"/>
    </font>
    <font>
      <vertAlign val="superscript"/>
      <sz val="10"/>
      <color theme="1"/>
      <name val="Arial"/>
      <family val="2"/>
    </font>
    <font>
      <b/>
      <i/>
      <sz val="10"/>
      <color rgb="FFFF0000"/>
      <name val="Arial"/>
      <family val="2"/>
    </font>
    <font>
      <sz val="12"/>
      <color rgb="FFFF0000"/>
      <name val="Arial"/>
      <family val="2"/>
    </font>
    <font>
      <b/>
      <vertAlign val="superscript"/>
      <sz val="14"/>
      <color theme="1"/>
      <name val="Arial"/>
      <family val="2"/>
    </font>
    <font>
      <b/>
      <sz val="12"/>
      <name val="Arial Narrow"/>
      <family val="2"/>
    </font>
    <font>
      <b/>
      <vertAlign val="superscript"/>
      <sz val="12"/>
      <name val="Arial Narrow"/>
      <family val="2"/>
    </font>
    <font>
      <b/>
      <i/>
      <sz val="12"/>
      <name val="Arial Narrow"/>
      <family val="2"/>
    </font>
    <font>
      <u/>
      <sz val="12"/>
      <color theme="10"/>
      <name val="Calibri"/>
      <family val="2"/>
    </font>
    <font>
      <u/>
      <sz val="11"/>
      <color theme="10"/>
      <name val="Arial#"/>
    </font>
    <font>
      <sz val="11"/>
      <color theme="1"/>
      <name val="Arial#"/>
    </font>
    <font>
      <i/>
      <sz val="11"/>
      <color theme="1"/>
      <name val="Arial"/>
      <family val="2"/>
    </font>
    <font>
      <b/>
      <i/>
      <sz val="11"/>
      <color theme="1"/>
      <name val="Arial"/>
      <family val="2"/>
    </font>
    <font>
      <i/>
      <sz val="12"/>
      <color indexed="8"/>
      <name val="Arial"/>
      <family val="2"/>
    </font>
    <font>
      <b/>
      <i/>
      <sz val="12"/>
      <color indexed="8"/>
      <name val="Arial"/>
      <family val="2"/>
    </font>
    <font>
      <u/>
      <sz val="12"/>
      <color indexed="12"/>
      <name val="Arial"/>
      <family val="2"/>
    </font>
    <font>
      <sz val="11"/>
      <color theme="1"/>
      <name val="Arial"/>
      <family val="2"/>
    </font>
    <font>
      <u/>
      <sz val="11"/>
      <color theme="10"/>
      <name val="Arial"/>
      <family val="2"/>
    </font>
    <font>
      <u/>
      <sz val="10"/>
      <color theme="10"/>
      <name val="Arial"/>
      <family val="2"/>
    </font>
    <font>
      <b/>
      <sz val="11"/>
      <color theme="1"/>
      <name val="Arial"/>
      <family val="2"/>
    </font>
    <font>
      <sz val="8"/>
      <name val="Verdana"/>
      <family val="2"/>
    </font>
    <font>
      <b/>
      <sz val="11"/>
      <color indexed="8"/>
      <name val="Arial"/>
      <family val="2"/>
    </font>
    <font>
      <sz val="11"/>
      <color indexed="8"/>
      <name val="Arial"/>
      <family val="2"/>
    </font>
    <font>
      <b/>
      <i/>
      <sz val="10"/>
      <color theme="1"/>
      <name val="Arial"/>
      <family val="2"/>
    </font>
    <font>
      <b/>
      <i/>
      <sz val="11"/>
      <color theme="1"/>
      <name val="Calibri"/>
      <family val="2"/>
      <scheme val="minor"/>
    </font>
    <font>
      <b/>
      <sz val="11"/>
      <color rgb="FF00205B"/>
      <name val="Calibri"/>
      <family val="2"/>
      <scheme val="minor"/>
    </font>
    <font>
      <sz val="8"/>
      <name val="Arial"/>
      <family val="2"/>
    </font>
    <font>
      <i/>
      <sz val="13"/>
      <name val="Arial"/>
      <family val="2"/>
    </font>
    <font>
      <sz val="11"/>
      <color theme="1"/>
      <name val="Calibri"/>
      <family val="2"/>
    </font>
    <font>
      <b/>
      <sz val="12"/>
      <color theme="1"/>
      <name val="Ar#"/>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00B050"/>
        <bgColor indexed="64"/>
      </patternFill>
    </fill>
  </fills>
  <borders count="55">
    <border>
      <left/>
      <right/>
      <top/>
      <bottom/>
      <diagonal/>
    </border>
    <border>
      <left/>
      <right/>
      <top style="medium">
        <color auto="1"/>
      </top>
      <bottom style="medium">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diagonal/>
    </border>
    <border>
      <left style="thin">
        <color auto="1"/>
      </left>
      <right style="thin">
        <color auto="1"/>
      </right>
      <top/>
      <bottom/>
      <diagonal/>
    </border>
    <border>
      <left/>
      <right/>
      <top/>
      <bottom style="thick">
        <color indexed="64"/>
      </bottom>
      <diagonal/>
    </border>
    <border>
      <left/>
      <right style="mediumDashed">
        <color indexed="64"/>
      </right>
      <top/>
      <bottom/>
      <diagonal/>
    </border>
    <border>
      <left/>
      <right style="mediumDashed">
        <color indexed="64"/>
      </right>
      <top/>
      <bottom style="thick">
        <color indexed="64"/>
      </bottom>
      <diagonal/>
    </border>
    <border>
      <left style="thin">
        <color auto="1"/>
      </left>
      <right/>
      <top/>
      <bottom/>
      <diagonal/>
    </border>
    <border>
      <left/>
      <right style="thin">
        <color auto="1"/>
      </right>
      <top/>
      <bottom/>
      <diagonal/>
    </border>
    <border>
      <left/>
      <right/>
      <top style="thick">
        <color indexed="64"/>
      </top>
      <bottom/>
      <diagonal/>
    </border>
    <border>
      <left style="mediumDashed">
        <color indexed="64"/>
      </left>
      <right/>
      <top style="thick">
        <color indexed="64"/>
      </top>
      <bottom/>
      <diagonal/>
    </border>
    <border>
      <left/>
      <right style="mediumDashed">
        <color indexed="64"/>
      </right>
      <top style="thick">
        <color indexed="64"/>
      </top>
      <bottom/>
      <diagonal/>
    </border>
    <border>
      <left style="mediumDashed">
        <color indexed="64"/>
      </left>
      <right/>
      <top/>
      <bottom style="thick">
        <color indexed="64"/>
      </bottom>
      <diagonal/>
    </border>
    <border>
      <left style="mediumDashed">
        <color indexed="64"/>
      </left>
      <right/>
      <top/>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Dashed">
        <color indexed="64"/>
      </right>
      <top style="medium">
        <color indexed="64"/>
      </top>
      <bottom/>
      <diagonal/>
    </border>
    <border>
      <left style="mediumDashed">
        <color indexed="64"/>
      </left>
      <right/>
      <top style="medium">
        <color indexed="64"/>
      </top>
      <bottom/>
      <diagonal/>
    </border>
    <border>
      <left/>
      <right style="mediumDashed">
        <color indexed="64"/>
      </right>
      <top style="medium">
        <color indexed="64"/>
      </top>
      <bottom/>
      <diagonal/>
    </border>
    <border>
      <left/>
      <right style="medium">
        <color indexed="64"/>
      </right>
      <top style="medium">
        <color indexed="64"/>
      </top>
      <bottom/>
      <diagonal/>
    </border>
    <border>
      <left style="medium">
        <color indexed="64"/>
      </left>
      <right style="mediumDashed">
        <color indexed="64"/>
      </right>
      <top/>
      <bottom style="thick">
        <color indexed="64"/>
      </bottom>
      <diagonal/>
    </border>
    <border>
      <left/>
      <right style="medium">
        <color indexed="64"/>
      </right>
      <top/>
      <bottom style="thick">
        <color indexed="64"/>
      </bottom>
      <diagonal/>
    </border>
    <border>
      <left style="medium">
        <color indexed="64"/>
      </left>
      <right style="mediumDashed">
        <color indexed="64"/>
      </right>
      <top/>
      <bottom/>
      <diagonal/>
    </border>
    <border>
      <left/>
      <right style="medium">
        <color indexed="64"/>
      </right>
      <top/>
      <bottom/>
      <diagonal/>
    </border>
    <border>
      <left style="medium">
        <color indexed="64"/>
      </left>
      <right style="mediumDashed">
        <color indexed="64"/>
      </right>
      <top/>
      <bottom style="medium">
        <color indexed="64"/>
      </bottom>
      <diagonal/>
    </border>
    <border>
      <left style="mediumDashed">
        <color indexed="64"/>
      </left>
      <right/>
      <top/>
      <bottom style="medium">
        <color indexed="64"/>
      </bottom>
      <diagonal/>
    </border>
    <border>
      <left/>
      <right style="mediumDashed">
        <color indexed="64"/>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indexed="64"/>
      </right>
      <top style="thick">
        <color indexed="64"/>
      </top>
      <bottom/>
      <diagonal/>
    </border>
  </borders>
  <cellStyleXfs count="31">
    <xf numFmtId="0" fontId="0" fillId="0" borderId="0"/>
    <xf numFmtId="43" fontId="4" fillId="0" borderId="0" applyFont="0" applyFill="0" applyBorder="0" applyAlignment="0" applyProtection="0"/>
    <xf numFmtId="9" fontId="4" fillId="0" borderId="0" applyFont="0" applyFill="0" applyBorder="0" applyAlignment="0" applyProtection="0"/>
    <xf numFmtId="0" fontId="5" fillId="0" borderId="0"/>
    <xf numFmtId="0" fontId="10"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5" fillId="0" borderId="0"/>
    <xf numFmtId="0" fontId="5" fillId="0" borderId="0"/>
    <xf numFmtId="0" fontId="28" fillId="0" borderId="0"/>
    <xf numFmtId="9" fontId="5"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0" fontId="3" fillId="0" borderId="0"/>
    <xf numFmtId="43" fontId="3"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43"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0" fontId="5" fillId="0" borderId="0"/>
    <xf numFmtId="43" fontId="4" fillId="0" borderId="0" applyFont="0" applyFill="0" applyBorder="0" applyAlignment="0" applyProtection="0"/>
    <xf numFmtId="0" fontId="65" fillId="0" borderId="0"/>
    <xf numFmtId="0" fontId="4" fillId="0" borderId="0"/>
    <xf numFmtId="0" fontId="5" fillId="0" borderId="0"/>
    <xf numFmtId="0" fontId="71" fillId="0" borderId="0"/>
    <xf numFmtId="0" fontId="4" fillId="0" borderId="0"/>
    <xf numFmtId="0" fontId="5" fillId="0" borderId="0"/>
  </cellStyleXfs>
  <cellXfs count="816">
    <xf numFmtId="0" fontId="0" fillId="0" borderId="0" xfId="0"/>
    <xf numFmtId="0" fontId="6" fillId="0" borderId="0" xfId="3" applyFont="1" applyBorder="1" applyAlignment="1">
      <alignment wrapText="1"/>
    </xf>
    <xf numFmtId="0" fontId="7" fillId="0" borderId="0" xfId="3" applyFont="1" applyBorder="1" applyAlignment="1">
      <alignment wrapText="1"/>
    </xf>
    <xf numFmtId="0" fontId="6" fillId="0" borderId="0" xfId="3" applyFont="1" applyBorder="1" applyAlignment="1">
      <alignment vertical="top" wrapText="1"/>
    </xf>
    <xf numFmtId="0" fontId="8" fillId="0" borderId="0" xfId="3" applyFont="1"/>
    <xf numFmtId="0" fontId="7" fillId="0" borderId="0" xfId="3" applyFont="1" applyBorder="1" applyAlignment="1">
      <alignment horizontal="left" vertical="top" wrapText="1"/>
    </xf>
    <xf numFmtId="0" fontId="9" fillId="0" borderId="0" xfId="3" applyFont="1" applyBorder="1" applyAlignment="1">
      <alignment wrapText="1"/>
    </xf>
    <xf numFmtId="0" fontId="9" fillId="0" borderId="0" xfId="3" applyFont="1" applyBorder="1" applyAlignment="1">
      <alignment vertical="top" wrapText="1"/>
    </xf>
    <xf numFmtId="0" fontId="7" fillId="0" borderId="0" xfId="3" applyFont="1" applyBorder="1" applyAlignment="1">
      <alignment vertical="top" wrapText="1"/>
    </xf>
    <xf numFmtId="0" fontId="8" fillId="0" borderId="0" xfId="3" applyFont="1" applyBorder="1" applyAlignment="1">
      <alignment vertical="top" wrapText="1"/>
    </xf>
    <xf numFmtId="0" fontId="11" fillId="0" borderId="0" xfId="0" applyFont="1"/>
    <xf numFmtId="0" fontId="6" fillId="0" borderId="0" xfId="3" applyFont="1"/>
    <xf numFmtId="14" fontId="8" fillId="0" borderId="0" xfId="3" applyNumberFormat="1" applyFont="1" applyAlignment="1">
      <alignment horizontal="left"/>
    </xf>
    <xf numFmtId="0" fontId="11" fillId="0" borderId="0" xfId="0" applyFont="1" applyFill="1" applyAlignment="1">
      <alignment vertical="top" wrapText="1"/>
    </xf>
    <xf numFmtId="0" fontId="12" fillId="0" borderId="0" xfId="3" applyFont="1"/>
    <xf numFmtId="0" fontId="6" fillId="0" borderId="0" xfId="3" applyFont="1" applyAlignment="1">
      <alignment horizontal="center"/>
    </xf>
    <xf numFmtId="0" fontId="14" fillId="0" borderId="0" xfId="3" applyFont="1" applyAlignment="1">
      <alignment horizontal="left"/>
    </xf>
    <xf numFmtId="0" fontId="8" fillId="0" borderId="0" xfId="3" applyFont="1" applyAlignment="1">
      <alignment horizontal="left"/>
    </xf>
    <xf numFmtId="0" fontId="8" fillId="0" borderId="0" xfId="3" applyFont="1" applyFill="1"/>
    <xf numFmtId="0" fontId="16" fillId="0" borderId="0" xfId="4" applyFont="1" applyAlignment="1" applyProtection="1"/>
    <xf numFmtId="0" fontId="13" fillId="0" borderId="0" xfId="0" applyFont="1"/>
    <xf numFmtId="0" fontId="17" fillId="0" borderId="0" xfId="4" applyFont="1" applyAlignment="1" applyProtection="1"/>
    <xf numFmtId="0" fontId="13" fillId="0" borderId="0" xfId="0" applyFont="1" applyBorder="1"/>
    <xf numFmtId="3" fontId="11" fillId="0" borderId="0" xfId="0" applyNumberFormat="1" applyFont="1" applyBorder="1"/>
    <xf numFmtId="3" fontId="11" fillId="0" borderId="0" xfId="0" applyNumberFormat="1" applyFont="1"/>
    <xf numFmtId="0" fontId="11" fillId="0" borderId="0" xfId="0" applyFont="1" applyBorder="1"/>
    <xf numFmtId="9" fontId="11" fillId="0" borderId="0" xfId="2" applyFont="1" applyBorder="1"/>
    <xf numFmtId="0" fontId="20" fillId="0" borderId="0" xfId="0" applyFont="1"/>
    <xf numFmtId="0" fontId="21" fillId="0" borderId="0" xfId="0" applyFont="1" applyAlignment="1">
      <alignment vertical="top" wrapText="1"/>
    </xf>
    <xf numFmtId="14" fontId="11" fillId="0" borderId="0" xfId="0" applyNumberFormat="1" applyFont="1"/>
    <xf numFmtId="9" fontId="11" fillId="0" borderId="0" xfId="2" applyFont="1"/>
    <xf numFmtId="0" fontId="19" fillId="0" borderId="0" xfId="0" applyFont="1" applyAlignment="1">
      <alignment vertical="top" wrapText="1"/>
    </xf>
    <xf numFmtId="0" fontId="22" fillId="0" borderId="3" xfId="0" applyFont="1" applyBorder="1"/>
    <xf numFmtId="3" fontId="11" fillId="0" borderId="4" xfId="0" applyNumberFormat="1" applyFont="1" applyBorder="1"/>
    <xf numFmtId="0" fontId="19" fillId="0" borderId="0" xfId="0" applyFont="1" applyAlignment="1">
      <alignment horizontal="left" vertical="top"/>
    </xf>
    <xf numFmtId="0" fontId="11" fillId="0" borderId="0" xfId="0" applyFont="1" applyAlignment="1">
      <alignment horizontal="center"/>
    </xf>
    <xf numFmtId="0" fontId="21" fillId="0" borderId="0" xfId="0" applyFont="1" applyAlignment="1">
      <alignment horizontal="left" vertical="top" wrapText="1"/>
    </xf>
    <xf numFmtId="3" fontId="25" fillId="0" borderId="0" xfId="0" applyNumberFormat="1" applyFont="1"/>
    <xf numFmtId="1" fontId="25" fillId="0" borderId="0" xfId="0" applyNumberFormat="1" applyFont="1" applyFill="1" applyBorder="1"/>
    <xf numFmtId="3" fontId="25" fillId="0" borderId="0" xfId="0" applyNumberFormat="1" applyFont="1" applyFill="1" applyBorder="1"/>
    <xf numFmtId="3" fontId="11" fillId="0" borderId="0" xfId="0" applyNumberFormat="1" applyFont="1" applyFill="1"/>
    <xf numFmtId="0" fontId="25" fillId="0" borderId="0" xfId="0" applyFont="1" applyFill="1" applyBorder="1"/>
    <xf numFmtId="164" fontId="11" fillId="0" borderId="0" xfId="1" applyNumberFormat="1" applyFont="1"/>
    <xf numFmtId="0" fontId="19" fillId="0" borderId="0" xfId="0" applyFont="1" applyAlignment="1">
      <alignment horizontal="left" vertical="top" wrapText="1"/>
    </xf>
    <xf numFmtId="0" fontId="16" fillId="0" borderId="0" xfId="4" applyFont="1" applyBorder="1" applyAlignment="1" applyProtection="1">
      <alignment wrapText="1"/>
    </xf>
    <xf numFmtId="0" fontId="3" fillId="0" borderId="0" xfId="0" applyFont="1"/>
    <xf numFmtId="0" fontId="3" fillId="0" borderId="0" xfId="0" applyFont="1" applyFill="1" applyAlignment="1">
      <alignment vertical="top" wrapText="1"/>
    </xf>
    <xf numFmtId="14" fontId="3" fillId="0" borderId="0" xfId="0" applyNumberFormat="1" applyFont="1"/>
    <xf numFmtId="164" fontId="3" fillId="0" borderId="0" xfId="1" applyNumberFormat="1" applyFont="1" applyBorder="1"/>
    <xf numFmtId="164" fontId="11" fillId="0" borderId="0" xfId="1" applyNumberFormat="1" applyFont="1" applyBorder="1"/>
    <xf numFmtId="164" fontId="22" fillId="0" borderId="4" xfId="1" applyNumberFormat="1" applyFont="1" applyFill="1" applyBorder="1"/>
    <xf numFmtId="164" fontId="11" fillId="2" borderId="0" xfId="1" applyNumberFormat="1" applyFont="1" applyFill="1" applyBorder="1"/>
    <xf numFmtId="164" fontId="11" fillId="3" borderId="0" xfId="1" applyNumberFormat="1" applyFont="1" applyFill="1" applyBorder="1"/>
    <xf numFmtId="164" fontId="11" fillId="0" borderId="0" xfId="1" applyNumberFormat="1" applyFont="1" applyFill="1" applyBorder="1"/>
    <xf numFmtId="9" fontId="13" fillId="0" borderId="4" xfId="2" applyFont="1" applyBorder="1"/>
    <xf numFmtId="164" fontId="11" fillId="0" borderId="6" xfId="1" applyNumberFormat="1" applyFont="1" applyFill="1" applyBorder="1"/>
    <xf numFmtId="0" fontId="19" fillId="4" borderId="0" xfId="0" applyFont="1" applyFill="1" applyAlignment="1">
      <alignment horizontal="left" vertical="top"/>
    </xf>
    <xf numFmtId="164" fontId="11" fillId="4" borderId="0" xfId="1" applyNumberFormat="1" applyFont="1" applyFill="1" applyBorder="1"/>
    <xf numFmtId="0" fontId="19" fillId="3" borderId="0" xfId="0" applyFont="1" applyFill="1" applyAlignment="1">
      <alignment horizontal="left" vertical="top"/>
    </xf>
    <xf numFmtId="0" fontId="19" fillId="2" borderId="0" xfId="0" applyFont="1" applyFill="1" applyAlignment="1">
      <alignment horizontal="left" vertical="top"/>
    </xf>
    <xf numFmtId="0" fontId="13" fillId="0" borderId="6" xfId="0" applyFont="1" applyBorder="1" applyAlignment="1">
      <alignment horizontal="left"/>
    </xf>
    <xf numFmtId="0" fontId="13" fillId="0" borderId="0" xfId="0" applyFont="1" applyBorder="1" applyAlignment="1">
      <alignment horizontal="left"/>
    </xf>
    <xf numFmtId="0" fontId="13" fillId="0" borderId="4" xfId="0" applyFont="1" applyBorder="1" applyAlignment="1">
      <alignment horizontal="left"/>
    </xf>
    <xf numFmtId="0" fontId="13" fillId="0" borderId="0" xfId="0" applyFont="1" applyAlignment="1">
      <alignment horizontal="left"/>
    </xf>
    <xf numFmtId="0" fontId="16" fillId="0" borderId="0" xfId="4" applyFont="1" applyFill="1" applyAlignment="1" applyProtection="1">
      <alignment vertical="top" wrapText="1"/>
    </xf>
    <xf numFmtId="0" fontId="11" fillId="0" borderId="0" xfId="2" applyNumberFormat="1" applyFont="1"/>
    <xf numFmtId="164" fontId="11" fillId="0" borderId="0" xfId="0" applyNumberFormat="1" applyFont="1"/>
    <xf numFmtId="3" fontId="0" fillId="0" borderId="0" xfId="0" applyNumberFormat="1"/>
    <xf numFmtId="0" fontId="20" fillId="0" borderId="0" xfId="0" applyFont="1" applyBorder="1"/>
    <xf numFmtId="0" fontId="27" fillId="0" borderId="0" xfId="0" applyFont="1"/>
    <xf numFmtId="0" fontId="29" fillId="0" borderId="0" xfId="8" applyFont="1"/>
    <xf numFmtId="1" fontId="28" fillId="0" borderId="0" xfId="8" applyNumberFormat="1" applyBorder="1"/>
    <xf numFmtId="0" fontId="5" fillId="0" borderId="0" xfId="8" applyFont="1"/>
    <xf numFmtId="1" fontId="28" fillId="0" borderId="0" xfId="8" applyNumberFormat="1" applyFill="1" applyBorder="1"/>
    <xf numFmtId="1" fontId="29" fillId="0" borderId="0" xfId="8" applyNumberFormat="1" applyFont="1"/>
    <xf numFmtId="1" fontId="28" fillId="0" borderId="0" xfId="8" applyNumberFormat="1"/>
    <xf numFmtId="3" fontId="28" fillId="0" borderId="0" xfId="8" applyNumberFormat="1" applyFill="1" applyBorder="1"/>
    <xf numFmtId="3" fontId="28" fillId="0" borderId="0" xfId="8" applyNumberFormat="1" applyFont="1" applyFill="1" applyBorder="1" applyAlignment="1">
      <alignment horizontal="center"/>
    </xf>
    <xf numFmtId="0" fontId="10" fillId="0" borderId="0" xfId="4" applyAlignment="1" applyProtection="1"/>
    <xf numFmtId="0" fontId="3" fillId="0" borderId="0" xfId="12" applyFont="1"/>
    <xf numFmtId="0" fontId="3" fillId="0" borderId="0" xfId="12" applyFont="1" applyAlignment="1">
      <alignment wrapText="1"/>
    </xf>
    <xf numFmtId="0" fontId="3" fillId="0" borderId="0" xfId="12" applyFont="1" applyBorder="1" applyAlignment="1">
      <alignment horizontal="left" wrapText="1"/>
    </xf>
    <xf numFmtId="0" fontId="13" fillId="0" borderId="11" xfId="12" applyFont="1" applyBorder="1" applyAlignment="1">
      <alignment horizontal="center" wrapText="1"/>
    </xf>
    <xf numFmtId="0" fontId="13" fillId="0" borderId="0" xfId="12" applyFont="1" applyBorder="1" applyAlignment="1">
      <alignment horizontal="center" wrapText="1"/>
    </xf>
    <xf numFmtId="0" fontId="13" fillId="0" borderId="12" xfId="12" applyFont="1" applyBorder="1" applyAlignment="1">
      <alignment horizontal="center" wrapText="1"/>
    </xf>
    <xf numFmtId="0" fontId="13" fillId="0" borderId="0" xfId="12" applyFont="1" applyBorder="1" applyAlignment="1">
      <alignment wrapText="1"/>
    </xf>
    <xf numFmtId="0" fontId="3" fillId="0" borderId="0" xfId="12" applyFont="1" applyAlignment="1">
      <alignment horizontal="left"/>
    </xf>
    <xf numFmtId="164" fontId="3" fillId="0" borderId="0" xfId="13" applyNumberFormat="1" applyFont="1" applyBorder="1" applyAlignment="1">
      <alignment horizontal="center"/>
    </xf>
    <xf numFmtId="0" fontId="13" fillId="5" borderId="12" xfId="12" applyFont="1" applyFill="1" applyBorder="1" applyAlignment="1">
      <alignment horizontal="center" wrapText="1"/>
    </xf>
    <xf numFmtId="164" fontId="3" fillId="5" borderId="7" xfId="13" applyNumberFormat="1" applyFont="1" applyFill="1" applyBorder="1" applyAlignment="1">
      <alignment horizontal="center"/>
    </xf>
    <xf numFmtId="164" fontId="3" fillId="5" borderId="12" xfId="13" applyNumberFormat="1" applyFont="1" applyFill="1" applyBorder="1" applyAlignment="1">
      <alignment horizontal="center"/>
    </xf>
    <xf numFmtId="0" fontId="3" fillId="5" borderId="12" xfId="12" applyFont="1" applyFill="1" applyBorder="1" applyAlignment="1">
      <alignment horizontal="center"/>
    </xf>
    <xf numFmtId="0" fontId="3" fillId="0" borderId="0" xfId="12" applyFont="1" applyBorder="1"/>
    <xf numFmtId="0" fontId="13" fillId="0" borderId="0" xfId="12" applyFont="1" applyBorder="1" applyAlignment="1">
      <alignment horizontal="left"/>
    </xf>
    <xf numFmtId="0" fontId="3" fillId="0" borderId="0" xfId="12" applyFont="1" applyFill="1" applyBorder="1" applyAlignment="1">
      <alignment horizontal="left"/>
    </xf>
    <xf numFmtId="164" fontId="3" fillId="0" borderId="0" xfId="13" applyNumberFormat="1" applyFont="1" applyBorder="1" applyAlignment="1">
      <alignment horizontal="right"/>
    </xf>
    <xf numFmtId="0" fontId="21" fillId="0" borderId="0" xfId="0" applyFont="1"/>
    <xf numFmtId="0" fontId="31" fillId="0" borderId="0" xfId="0" applyFont="1"/>
    <xf numFmtId="0" fontId="19" fillId="0" borderId="0" xfId="0" applyFont="1"/>
    <xf numFmtId="0" fontId="32" fillId="0" borderId="0" xfId="8" applyFont="1" applyFill="1" applyBorder="1"/>
    <xf numFmtId="1" fontId="17" fillId="0" borderId="0" xfId="8" applyNumberFormat="1" applyFont="1" applyBorder="1" applyAlignment="1">
      <alignment horizontal="center"/>
    </xf>
    <xf numFmtId="3" fontId="25" fillId="0" borderId="0" xfId="8" applyNumberFormat="1" applyFont="1" applyFill="1" applyBorder="1"/>
    <xf numFmtId="1" fontId="17" fillId="0" borderId="9" xfId="8" applyNumberFormat="1" applyFont="1" applyBorder="1" applyAlignment="1">
      <alignment horizontal="center"/>
    </xf>
    <xf numFmtId="3" fontId="25" fillId="0" borderId="17" xfId="8" applyNumberFormat="1" applyFont="1" applyFill="1" applyBorder="1"/>
    <xf numFmtId="3" fontId="25" fillId="0" borderId="9" xfId="8" applyNumberFormat="1" applyFont="1" applyFill="1" applyBorder="1"/>
    <xf numFmtId="1" fontId="17" fillId="0" borderId="17" xfId="8" applyNumberFormat="1" applyFont="1" applyBorder="1" applyAlignment="1">
      <alignment horizontal="center"/>
    </xf>
    <xf numFmtId="9" fontId="17" fillId="0" borderId="0" xfId="8" applyNumberFormat="1" applyFont="1" applyBorder="1" applyAlignment="1">
      <alignment horizontal="center"/>
    </xf>
    <xf numFmtId="9" fontId="25" fillId="0" borderId="0" xfId="8" applyNumberFormat="1" applyFont="1" applyBorder="1" applyAlignment="1">
      <alignment horizontal="right"/>
    </xf>
    <xf numFmtId="9" fontId="25" fillId="0" borderId="8" xfId="8" applyNumberFormat="1" applyFont="1" applyBorder="1" applyAlignment="1">
      <alignment horizontal="right"/>
    </xf>
    <xf numFmtId="0" fontId="25" fillId="0" borderId="8" xfId="8" applyFont="1" applyBorder="1"/>
    <xf numFmtId="9" fontId="17" fillId="0" borderId="17" xfId="8" applyNumberFormat="1" applyFont="1" applyFill="1" applyBorder="1" applyAlignment="1">
      <alignment horizontal="center"/>
    </xf>
    <xf numFmtId="9" fontId="17" fillId="0" borderId="9" xfId="8" applyNumberFormat="1" applyFont="1" applyFill="1" applyBorder="1" applyAlignment="1">
      <alignment horizontal="center"/>
    </xf>
    <xf numFmtId="9" fontId="25" fillId="0" borderId="17" xfId="8" applyNumberFormat="1" applyFont="1" applyFill="1" applyBorder="1" applyAlignment="1">
      <alignment horizontal="right"/>
    </xf>
    <xf numFmtId="9" fontId="25" fillId="0" borderId="9" xfId="8" applyNumberFormat="1" applyFont="1" applyFill="1" applyBorder="1" applyAlignment="1">
      <alignment horizontal="right"/>
    </xf>
    <xf numFmtId="9" fontId="25" fillId="0" borderId="16" xfId="8" applyNumberFormat="1" applyFont="1" applyFill="1" applyBorder="1" applyAlignment="1">
      <alignment horizontal="right"/>
    </xf>
    <xf numFmtId="9" fontId="25" fillId="0" borderId="10" xfId="8" applyNumberFormat="1" applyFont="1" applyFill="1" applyBorder="1" applyAlignment="1">
      <alignment horizontal="right"/>
    </xf>
    <xf numFmtId="0" fontId="20" fillId="0" borderId="0" xfId="0" applyFont="1" applyBorder="1" applyAlignment="1"/>
    <xf numFmtId="0" fontId="20" fillId="0" borderId="0" xfId="0" applyFont="1" applyBorder="1" applyAlignment="1">
      <alignment horizontal="left"/>
    </xf>
    <xf numFmtId="0" fontId="3" fillId="0" borderId="5" xfId="12" applyFont="1" applyBorder="1" applyAlignment="1">
      <alignment horizontal="left"/>
    </xf>
    <xf numFmtId="0" fontId="3" fillId="0" borderId="2" xfId="12" applyFont="1" applyBorder="1" applyAlignment="1">
      <alignment horizontal="left" wrapText="1"/>
    </xf>
    <xf numFmtId="0" fontId="13" fillId="5" borderId="23" xfId="12" applyFont="1" applyFill="1" applyBorder="1" applyAlignment="1">
      <alignment wrapText="1"/>
    </xf>
    <xf numFmtId="0" fontId="13" fillId="5" borderId="22" xfId="12" applyFont="1" applyFill="1" applyBorder="1" applyAlignment="1">
      <alignment wrapText="1"/>
    </xf>
    <xf numFmtId="0" fontId="13" fillId="5" borderId="7" xfId="12" applyFont="1" applyFill="1" applyBorder="1" applyAlignment="1">
      <alignment horizontal="center" wrapText="1"/>
    </xf>
    <xf numFmtId="0" fontId="13" fillId="0" borderId="1" xfId="12" applyFont="1" applyBorder="1" applyAlignment="1">
      <alignment horizontal="left"/>
    </xf>
    <xf numFmtId="164" fontId="3" fillId="5" borderId="18" xfId="13" applyNumberFormat="1" applyFont="1" applyFill="1" applyBorder="1" applyAlignment="1">
      <alignment horizontal="center"/>
    </xf>
    <xf numFmtId="164" fontId="3" fillId="5" borderId="25" xfId="13" applyNumberFormat="1" applyFont="1" applyFill="1" applyBorder="1" applyAlignment="1">
      <alignment horizontal="center"/>
    </xf>
    <xf numFmtId="0" fontId="3" fillId="5" borderId="7" xfId="12" applyFont="1" applyFill="1" applyBorder="1" applyAlignment="1">
      <alignment horizontal="center"/>
    </xf>
    <xf numFmtId="164" fontId="13" fillId="5" borderId="18" xfId="13" applyNumberFormat="1" applyFont="1" applyFill="1" applyBorder="1" applyAlignment="1">
      <alignment horizontal="center"/>
    </xf>
    <xf numFmtId="164" fontId="13" fillId="5" borderId="25" xfId="13" applyNumberFormat="1" applyFont="1" applyFill="1" applyBorder="1" applyAlignment="1">
      <alignment horizontal="center"/>
    </xf>
    <xf numFmtId="164" fontId="13" fillId="0" borderId="0" xfId="13" applyNumberFormat="1" applyFont="1" applyFill="1" applyBorder="1" applyAlignment="1">
      <alignment horizontal="center"/>
    </xf>
    <xf numFmtId="0" fontId="19" fillId="0" borderId="0" xfId="12" applyFont="1" applyFill="1" applyBorder="1"/>
    <xf numFmtId="0" fontId="19" fillId="0" borderId="0" xfId="12" applyFont="1"/>
    <xf numFmtId="0" fontId="11" fillId="0" borderId="0" xfId="0" applyFont="1" applyAlignment="1"/>
    <xf numFmtId="3" fontId="3" fillId="0" borderId="0" xfId="0" applyNumberFormat="1" applyFont="1"/>
    <xf numFmtId="0" fontId="21" fillId="0" borderId="0" xfId="0" applyFont="1" applyAlignment="1">
      <alignment horizontal="justify"/>
    </xf>
    <xf numFmtId="0" fontId="38" fillId="0" borderId="0" xfId="0" applyFont="1"/>
    <xf numFmtId="0" fontId="39" fillId="0" borderId="0" xfId="0" applyFont="1"/>
    <xf numFmtId="0" fontId="40" fillId="0" borderId="0" xfId="0" applyFont="1" applyFill="1" applyBorder="1"/>
    <xf numFmtId="0" fontId="2" fillId="6" borderId="0" xfId="0" applyFont="1" applyFill="1" applyAlignment="1">
      <alignment wrapText="1"/>
    </xf>
    <xf numFmtId="9" fontId="5" fillId="0" borderId="0" xfId="8" applyNumberFormat="1" applyFont="1" applyBorder="1" applyAlignment="1">
      <alignment horizontal="right"/>
    </xf>
    <xf numFmtId="0" fontId="5" fillId="0" borderId="0" xfId="8" applyFont="1" applyBorder="1"/>
    <xf numFmtId="0" fontId="5" fillId="0" borderId="0" xfId="8" applyFont="1" applyBorder="1" applyAlignment="1">
      <alignment horizontal="right"/>
    </xf>
    <xf numFmtId="165" fontId="5" fillId="0" borderId="0" xfId="8" applyNumberFormat="1" applyFont="1" applyBorder="1" applyAlignment="1">
      <alignment horizontal="right"/>
    </xf>
    <xf numFmtId="9" fontId="5" fillId="0" borderId="0" xfId="8" applyNumberFormat="1" applyFont="1" applyFill="1" applyBorder="1" applyAlignment="1">
      <alignment horizontal="right"/>
    </xf>
    <xf numFmtId="0" fontId="5" fillId="0" borderId="8" xfId="8" applyFont="1" applyBorder="1"/>
    <xf numFmtId="9" fontId="5" fillId="0" borderId="8" xfId="8" applyNumberFormat="1" applyFont="1" applyBorder="1" applyAlignment="1">
      <alignment horizontal="right"/>
    </xf>
    <xf numFmtId="0" fontId="5" fillId="0" borderId="8" xfId="8" applyFont="1" applyBorder="1" applyAlignment="1">
      <alignment horizontal="right"/>
    </xf>
    <xf numFmtId="165" fontId="5" fillId="0" borderId="8" xfId="8" applyNumberFormat="1" applyFont="1" applyBorder="1" applyAlignment="1">
      <alignment horizontal="right"/>
    </xf>
    <xf numFmtId="9" fontId="5" fillId="0" borderId="8" xfId="8" applyNumberFormat="1" applyFont="1" applyFill="1" applyBorder="1" applyAlignment="1">
      <alignment horizontal="right"/>
    </xf>
    <xf numFmtId="9" fontId="1" fillId="0" borderId="0" xfId="9" applyNumberFormat="1" applyFont="1" applyBorder="1" applyAlignment="1">
      <alignment horizontal="right"/>
    </xf>
    <xf numFmtId="9" fontId="1" fillId="0" borderId="17" xfId="9" applyNumberFormat="1" applyFont="1" applyFill="1" applyBorder="1" applyAlignment="1">
      <alignment horizontal="right"/>
    </xf>
    <xf numFmtId="9" fontId="1" fillId="0" borderId="9" xfId="9" applyNumberFormat="1" applyFont="1" applyFill="1" applyBorder="1" applyAlignment="1">
      <alignment horizontal="right"/>
    </xf>
    <xf numFmtId="14" fontId="1" fillId="0" borderId="0" xfId="0" applyNumberFormat="1" applyFont="1"/>
    <xf numFmtId="0" fontId="11" fillId="0" borderId="0" xfId="0" applyNumberFormat="1" applyFont="1"/>
    <xf numFmtId="0" fontId="19" fillId="0" borderId="0" xfId="0" applyFont="1" applyAlignment="1">
      <alignment horizontal="left" vertical="top" wrapText="1"/>
    </xf>
    <xf numFmtId="0" fontId="19" fillId="0" borderId="0" xfId="0" applyFont="1" applyAlignment="1">
      <alignment vertical="top" wrapText="1"/>
    </xf>
    <xf numFmtId="0" fontId="11" fillId="0" borderId="0" xfId="0" applyFont="1" applyAlignment="1">
      <alignment horizontal="center"/>
    </xf>
    <xf numFmtId="0" fontId="1" fillId="0" borderId="0" xfId="8" applyFont="1"/>
    <xf numFmtId="0" fontId="17" fillId="0" borderId="15" xfId="8" applyFont="1" applyBorder="1"/>
    <xf numFmtId="0" fontId="0" fillId="0" borderId="0" xfId="0"/>
    <xf numFmtId="3" fontId="0" fillId="0" borderId="0" xfId="0" applyNumberFormat="1"/>
    <xf numFmtId="0" fontId="17" fillId="0" borderId="9" xfId="8" applyFont="1" applyBorder="1"/>
    <xf numFmtId="0" fontId="25" fillId="0" borderId="9" xfId="8" applyFont="1" applyBorder="1"/>
    <xf numFmtId="0" fontId="25" fillId="0" borderId="10" xfId="8" applyFont="1" applyBorder="1"/>
    <xf numFmtId="0" fontId="25" fillId="7" borderId="9" xfId="8" applyFont="1" applyFill="1" applyBorder="1"/>
    <xf numFmtId="9" fontId="1" fillId="7" borderId="0" xfId="9" applyNumberFormat="1" applyFont="1" applyFill="1" applyBorder="1" applyAlignment="1">
      <alignment horizontal="right"/>
    </xf>
    <xf numFmtId="9" fontId="1" fillId="7" borderId="17" xfId="9" applyNumberFormat="1" applyFont="1" applyFill="1" applyBorder="1" applyAlignment="1">
      <alignment horizontal="right"/>
    </xf>
    <xf numFmtId="9" fontId="1" fillId="7" borderId="9" xfId="9" applyNumberFormat="1" applyFont="1" applyFill="1" applyBorder="1" applyAlignment="1">
      <alignment horizontal="right"/>
    </xf>
    <xf numFmtId="0" fontId="29" fillId="0" borderId="0" xfId="8" applyFont="1" applyAlignment="1">
      <alignment horizontal="left" wrapText="1"/>
    </xf>
    <xf numFmtId="0" fontId="10" fillId="0" borderId="0" xfId="4" applyAlignment="1" applyProtection="1">
      <alignment horizontal="left"/>
    </xf>
    <xf numFmtId="0" fontId="10" fillId="0" borderId="0" xfId="4" applyAlignment="1" applyProtection="1">
      <alignment horizontal="left" wrapText="1"/>
    </xf>
    <xf numFmtId="3" fontId="25" fillId="7" borderId="0" xfId="8" applyNumberFormat="1" applyFont="1" applyFill="1" applyBorder="1"/>
    <xf numFmtId="3" fontId="25" fillId="7" borderId="17" xfId="8" applyNumberFormat="1" applyFont="1" applyFill="1" applyBorder="1"/>
    <xf numFmtId="3" fontId="25" fillId="7" borderId="9" xfId="8" applyNumberFormat="1" applyFont="1" applyFill="1" applyBorder="1"/>
    <xf numFmtId="0" fontId="1" fillId="0" borderId="0" xfId="3" applyFont="1" applyBorder="1" applyAlignment="1">
      <alignment horizontal="left"/>
    </xf>
    <xf numFmtId="164" fontId="1" fillId="5" borderId="7" xfId="13" applyNumberFormat="1" applyFont="1" applyFill="1" applyBorder="1" applyAlignment="1">
      <alignment horizontal="center"/>
    </xf>
    <xf numFmtId="164" fontId="1" fillId="5" borderId="12" xfId="13" applyNumberFormat="1" applyFont="1" applyFill="1" applyBorder="1" applyAlignment="1">
      <alignment horizontal="center"/>
    </xf>
    <xf numFmtId="0" fontId="1" fillId="0" borderId="0" xfId="3" applyFont="1" applyBorder="1"/>
    <xf numFmtId="0" fontId="13" fillId="0" borderId="4" xfId="3" applyFont="1" applyBorder="1" applyAlignment="1">
      <alignment horizontal="left"/>
    </xf>
    <xf numFmtId="164" fontId="13" fillId="5" borderId="26" xfId="13" applyNumberFormat="1" applyFont="1" applyFill="1" applyBorder="1" applyAlignment="1">
      <alignment horizontal="center"/>
    </xf>
    <xf numFmtId="164" fontId="13" fillId="5" borderId="28" xfId="13" applyNumberFormat="1" applyFont="1" applyFill="1" applyBorder="1" applyAlignment="1">
      <alignment horizontal="center"/>
    </xf>
    <xf numFmtId="164" fontId="13" fillId="5" borderId="7" xfId="13" applyNumberFormat="1" applyFont="1" applyFill="1" applyBorder="1" applyAlignment="1">
      <alignment horizontal="center"/>
    </xf>
    <xf numFmtId="164" fontId="13" fillId="5" borderId="12" xfId="13" applyNumberFormat="1" applyFont="1" applyFill="1" applyBorder="1" applyAlignment="1">
      <alignment horizontal="center"/>
    </xf>
    <xf numFmtId="9" fontId="0" fillId="0" borderId="0" xfId="0" applyNumberFormat="1"/>
    <xf numFmtId="1" fontId="0" fillId="0" borderId="0" xfId="0" applyNumberFormat="1" applyBorder="1"/>
    <xf numFmtId="9" fontId="0" fillId="0" borderId="0" xfId="0" applyNumberFormat="1"/>
    <xf numFmtId="0" fontId="1" fillId="0" borderId="0" xfId="0" applyFont="1"/>
    <xf numFmtId="0" fontId="0" fillId="0" borderId="0" xfId="0" applyBorder="1"/>
    <xf numFmtId="9" fontId="0" fillId="0" borderId="0" xfId="0" applyNumberFormat="1"/>
    <xf numFmtId="0" fontId="0" fillId="0" borderId="0" xfId="0"/>
    <xf numFmtId="9" fontId="0" fillId="0" borderId="0" xfId="0" applyNumberFormat="1"/>
    <xf numFmtId="2" fontId="0" fillId="0" borderId="0" xfId="0" applyNumberFormat="1"/>
    <xf numFmtId="9" fontId="0" fillId="0" borderId="0" xfId="0" applyNumberFormat="1" applyFont="1" applyFill="1"/>
    <xf numFmtId="0" fontId="6" fillId="0" borderId="0" xfId="3" applyFont="1" applyBorder="1" applyAlignment="1">
      <alignment vertical="top" wrapText="1"/>
    </xf>
    <xf numFmtId="1" fontId="11" fillId="0" borderId="0" xfId="0" applyNumberFormat="1" applyFont="1"/>
    <xf numFmtId="0" fontId="19" fillId="0" borderId="0" xfId="0" applyFont="1" applyAlignment="1">
      <alignment horizontal="left" vertical="top" wrapText="1"/>
    </xf>
    <xf numFmtId="0" fontId="11" fillId="0" borderId="0" xfId="0" applyFont="1" applyFill="1"/>
    <xf numFmtId="0" fontId="20" fillId="0" borderId="0" xfId="0" applyFont="1" applyFill="1"/>
    <xf numFmtId="0" fontId="19" fillId="0" borderId="0" xfId="0" applyFont="1" applyFill="1" applyAlignment="1">
      <alignment vertical="top" wrapText="1"/>
    </xf>
    <xf numFmtId="0" fontId="11" fillId="0" borderId="6" xfId="0" applyFont="1" applyBorder="1"/>
    <xf numFmtId="0" fontId="13" fillId="0" borderId="6" xfId="0" applyFont="1" applyBorder="1"/>
    <xf numFmtId="3" fontId="11" fillId="0" borderId="0" xfId="0" applyNumberFormat="1" applyFont="1" applyFill="1" applyBorder="1"/>
    <xf numFmtId="0" fontId="13" fillId="0" borderId="4" xfId="0" applyFont="1" applyBorder="1"/>
    <xf numFmtId="164" fontId="3" fillId="0" borderId="4" xfId="1" applyNumberFormat="1" applyFont="1" applyBorder="1"/>
    <xf numFmtId="164" fontId="11" fillId="0" borderId="6" xfId="1" applyNumberFormat="1" applyFont="1" applyBorder="1"/>
    <xf numFmtId="164" fontId="11" fillId="3" borderId="6" xfId="1" applyNumberFormat="1" applyFont="1" applyFill="1" applyBorder="1"/>
    <xf numFmtId="0" fontId="15" fillId="0" borderId="0" xfId="5" applyAlignment="1" applyProtection="1"/>
    <xf numFmtId="0" fontId="41" fillId="0" borderId="0" xfId="0" applyFont="1"/>
    <xf numFmtId="0" fontId="41" fillId="0" borderId="0" xfId="0" applyFont="1" applyBorder="1" applyAlignment="1">
      <alignment horizontal="left"/>
    </xf>
    <xf numFmtId="3" fontId="41" fillId="0" borderId="0" xfId="0" applyNumberFormat="1" applyFont="1" applyBorder="1" applyAlignment="1">
      <alignment horizontal="center"/>
    </xf>
    <xf numFmtId="9" fontId="41" fillId="0" borderId="0" xfId="0" applyNumberFormat="1" applyFont="1" applyBorder="1" applyAlignment="1">
      <alignment horizontal="center"/>
    </xf>
    <xf numFmtId="0" fontId="37" fillId="0" borderId="0" xfId="0" applyFont="1"/>
    <xf numFmtId="0" fontId="42" fillId="0" borderId="0" xfId="5" applyFont="1" applyAlignment="1" applyProtection="1"/>
    <xf numFmtId="0" fontId="20" fillId="0" borderId="6" xfId="0" applyFont="1" applyBorder="1"/>
    <xf numFmtId="3" fontId="20" fillId="0" borderId="0" xfId="0" applyNumberFormat="1" applyFont="1" applyBorder="1" applyAlignment="1">
      <alignment horizontal="right" indent="2"/>
    </xf>
    <xf numFmtId="9" fontId="41" fillId="0" borderId="0" xfId="0" applyNumberFormat="1" applyFont="1" applyBorder="1" applyAlignment="1">
      <alignment horizontal="right" indent="2"/>
    </xf>
    <xf numFmtId="0" fontId="20" fillId="0" borderId="4" xfId="0" applyFont="1" applyBorder="1" applyAlignment="1">
      <alignment horizontal="left"/>
    </xf>
    <xf numFmtId="9" fontId="11" fillId="0" borderId="0" xfId="2" applyNumberFormat="1" applyFont="1"/>
    <xf numFmtId="0" fontId="13" fillId="0" borderId="0" xfId="0" applyFont="1" applyBorder="1" applyAlignment="1">
      <alignment wrapText="1"/>
    </xf>
    <xf numFmtId="0" fontId="13" fillId="0" borderId="6" xfId="0" applyFont="1" applyBorder="1" applyAlignment="1">
      <alignment wrapText="1"/>
    </xf>
    <xf numFmtId="0" fontId="13" fillId="0" borderId="6" xfId="0" applyFont="1" applyBorder="1" applyAlignment="1">
      <alignment horizontal="right" wrapText="1"/>
    </xf>
    <xf numFmtId="0" fontId="13" fillId="0" borderId="0" xfId="0" applyFont="1" applyBorder="1" applyAlignment="1">
      <alignment horizontal="right" wrapText="1"/>
    </xf>
    <xf numFmtId="0" fontId="13" fillId="0" borderId="0" xfId="0" applyFont="1" applyBorder="1" applyAlignment="1">
      <alignment horizontal="right"/>
    </xf>
    <xf numFmtId="3" fontId="11" fillId="0" borderId="0" xfId="0" applyNumberFormat="1" applyFont="1" applyBorder="1" applyAlignment="1">
      <alignment horizontal="right"/>
    </xf>
    <xf numFmtId="3" fontId="13" fillId="0" borderId="0" xfId="0" applyNumberFormat="1" applyFont="1" applyBorder="1" applyAlignment="1">
      <alignment horizontal="right"/>
    </xf>
    <xf numFmtId="9" fontId="0" fillId="0" borderId="0" xfId="2" applyFont="1"/>
    <xf numFmtId="0" fontId="9" fillId="0" borderId="0" xfId="3" applyFont="1" applyFill="1" applyBorder="1" applyAlignment="1">
      <alignment wrapText="1"/>
    </xf>
    <xf numFmtId="164" fontId="11" fillId="0" borderId="0" xfId="2" applyNumberFormat="1" applyFont="1"/>
    <xf numFmtId="0" fontId="13" fillId="0" borderId="6" xfId="0" applyFont="1" applyBorder="1" applyAlignment="1">
      <alignment horizontal="right"/>
    </xf>
    <xf numFmtId="0" fontId="13" fillId="8" borderId="6" xfId="0" applyFont="1" applyFill="1" applyBorder="1" applyAlignment="1">
      <alignment wrapText="1"/>
    </xf>
    <xf numFmtId="3" fontId="11" fillId="8" borderId="0" xfId="0" applyNumberFormat="1" applyFont="1" applyFill="1" applyBorder="1"/>
    <xf numFmtId="3" fontId="11" fillId="8" borderId="4" xfId="0" applyNumberFormat="1" applyFont="1" applyFill="1" applyBorder="1"/>
    <xf numFmtId="14" fontId="11" fillId="0" borderId="0" xfId="0" applyNumberFormat="1" applyFont="1" applyFill="1"/>
    <xf numFmtId="164" fontId="1" fillId="0" borderId="0" xfId="1" applyNumberFormat="1" applyFont="1" applyBorder="1"/>
    <xf numFmtId="3" fontId="1" fillId="0" borderId="0" xfId="0" applyNumberFormat="1" applyFont="1" applyBorder="1"/>
    <xf numFmtId="3" fontId="1" fillId="0" borderId="0" xfId="0" applyNumberFormat="1" applyFont="1" applyFill="1" applyBorder="1"/>
    <xf numFmtId="3" fontId="1" fillId="8" borderId="0" xfId="0" applyNumberFormat="1" applyFont="1" applyFill="1" applyBorder="1"/>
    <xf numFmtId="0" fontId="13" fillId="0" borderId="0" xfId="0" applyFont="1" applyBorder="1" applyAlignment="1">
      <alignment horizontal="left" indent="1"/>
    </xf>
    <xf numFmtId="164" fontId="22" fillId="0" borderId="4" xfId="1" applyNumberFormat="1" applyFont="1" applyBorder="1"/>
    <xf numFmtId="164" fontId="22" fillId="8" borderId="4" xfId="1" applyNumberFormat="1" applyFont="1" applyFill="1" applyBorder="1"/>
    <xf numFmtId="164" fontId="22" fillId="0" borderId="3" xfId="0" applyNumberFormat="1" applyFont="1" applyBorder="1"/>
    <xf numFmtId="164" fontId="22" fillId="0" borderId="3" xfId="0" applyNumberFormat="1" applyFont="1" applyFill="1" applyBorder="1"/>
    <xf numFmtId="164" fontId="22" fillId="8" borderId="3" xfId="0" applyNumberFormat="1" applyFont="1" applyFill="1" applyBorder="1"/>
    <xf numFmtId="3" fontId="11" fillId="8" borderId="0" xfId="0" applyNumberFormat="1" applyFont="1" applyFill="1" applyBorder="1" applyAlignment="1">
      <alignment horizontal="right"/>
    </xf>
    <xf numFmtId="0" fontId="1" fillId="0" borderId="0" xfId="0" applyFont="1" applyBorder="1" applyAlignment="1">
      <alignment horizontal="left" indent="4"/>
    </xf>
    <xf numFmtId="0" fontId="22" fillId="0" borderId="4" xfId="0" applyFont="1" applyBorder="1" applyAlignment="1">
      <alignment horizontal="left" indent="2"/>
    </xf>
    <xf numFmtId="164" fontId="22" fillId="0" borderId="3" xfId="1" applyNumberFormat="1" applyFont="1" applyBorder="1" applyAlignment="1">
      <alignment horizontal="left" indent="3"/>
    </xf>
    <xf numFmtId="164" fontId="22" fillId="8" borderId="3" xfId="1" applyNumberFormat="1" applyFont="1" applyFill="1" applyBorder="1" applyAlignment="1">
      <alignment horizontal="left" indent="3"/>
    </xf>
    <xf numFmtId="9" fontId="17" fillId="0" borderId="17" xfId="8" applyNumberFormat="1" applyFont="1" applyBorder="1" applyAlignment="1">
      <alignment horizontal="center"/>
    </xf>
    <xf numFmtId="9" fontId="17" fillId="0" borderId="9" xfId="8" applyNumberFormat="1" applyFont="1" applyBorder="1" applyAlignment="1">
      <alignment horizontal="center"/>
    </xf>
    <xf numFmtId="9" fontId="1" fillId="0" borderId="17" xfId="9" applyNumberFormat="1" applyFont="1" applyBorder="1" applyAlignment="1">
      <alignment horizontal="right"/>
    </xf>
    <xf numFmtId="9" fontId="1" fillId="0" borderId="9" xfId="9" applyNumberFormat="1" applyFont="1" applyBorder="1" applyAlignment="1">
      <alignment horizontal="right"/>
    </xf>
    <xf numFmtId="9" fontId="25" fillId="0" borderId="17" xfId="8" applyNumberFormat="1" applyFont="1" applyBorder="1" applyAlignment="1">
      <alignment horizontal="right"/>
    </xf>
    <xf numFmtId="9" fontId="25" fillId="0" borderId="9" xfId="8" applyNumberFormat="1" applyFont="1" applyBorder="1" applyAlignment="1">
      <alignment horizontal="right"/>
    </xf>
    <xf numFmtId="9" fontId="25" fillId="0" borderId="16" xfId="8" applyNumberFormat="1" applyFont="1" applyBorder="1" applyAlignment="1">
      <alignment horizontal="right"/>
    </xf>
    <xf numFmtId="9" fontId="25" fillId="0" borderId="10" xfId="8" applyNumberFormat="1" applyFont="1" applyBorder="1" applyAlignment="1">
      <alignment horizontal="right"/>
    </xf>
    <xf numFmtId="164" fontId="13" fillId="5" borderId="31" xfId="17" applyNumberFormat="1" applyFont="1" applyFill="1" applyBorder="1" applyAlignment="1">
      <alignment horizontal="center"/>
    </xf>
    <xf numFmtId="164" fontId="13" fillId="5" borderId="30" xfId="17" applyNumberFormat="1" applyFont="1" applyFill="1" applyBorder="1" applyAlignment="1">
      <alignment horizontal="center"/>
    </xf>
    <xf numFmtId="0" fontId="1" fillId="0" borderId="0" xfId="16" applyFont="1" applyBorder="1"/>
    <xf numFmtId="164" fontId="1" fillId="5" borderId="7" xfId="17" applyNumberFormat="1" applyFont="1" applyFill="1" applyBorder="1" applyAlignment="1">
      <alignment horizontal="center"/>
    </xf>
    <xf numFmtId="164" fontId="1" fillId="5" borderId="12" xfId="17" applyNumberFormat="1" applyFont="1" applyFill="1" applyBorder="1" applyAlignment="1">
      <alignment horizontal="center"/>
    </xf>
    <xf numFmtId="2" fontId="0" fillId="0" borderId="0" xfId="0" applyNumberFormat="1" applyBorder="1"/>
    <xf numFmtId="0" fontId="26" fillId="0" borderId="0" xfId="0" applyFont="1"/>
    <xf numFmtId="1" fontId="0" fillId="0" borderId="0" xfId="0" applyNumberFormat="1"/>
    <xf numFmtId="0" fontId="1" fillId="0" borderId="0" xfId="0" applyFont="1" applyFill="1"/>
    <xf numFmtId="0" fontId="19" fillId="0" borderId="0" xfId="0" applyFont="1" applyAlignment="1">
      <alignment horizontal="left" vertical="top" wrapText="1"/>
    </xf>
    <xf numFmtId="0" fontId="13" fillId="0" borderId="6" xfId="0" applyFont="1" applyFill="1" applyBorder="1" applyAlignment="1">
      <alignment wrapText="1"/>
    </xf>
    <xf numFmtId="164" fontId="22" fillId="0" borderId="3" xfId="1" applyNumberFormat="1" applyFont="1" applyFill="1" applyBorder="1" applyAlignment="1">
      <alignment horizontal="left" indent="3"/>
    </xf>
    <xf numFmtId="3" fontId="11" fillId="0" borderId="4" xfId="0" applyNumberFormat="1" applyFont="1" applyFill="1" applyBorder="1"/>
    <xf numFmtId="3" fontId="11" fillId="0" borderId="0" xfId="0" applyNumberFormat="1" applyFont="1" applyFill="1" applyBorder="1" applyAlignment="1">
      <alignment horizontal="right"/>
    </xf>
    <xf numFmtId="1" fontId="17" fillId="0" borderId="32" xfId="8" applyNumberFormat="1" applyFont="1" applyBorder="1"/>
    <xf numFmtId="1" fontId="17" fillId="0" borderId="38" xfId="8" applyNumberFormat="1" applyFont="1" applyBorder="1"/>
    <xf numFmtId="1" fontId="25" fillId="0" borderId="38" xfId="8" applyNumberFormat="1" applyFont="1" applyBorder="1"/>
    <xf numFmtId="1" fontId="25" fillId="7" borderId="38" xfId="8" applyNumberFormat="1" applyFont="1" applyFill="1" applyBorder="1"/>
    <xf numFmtId="1" fontId="25" fillId="0" borderId="40" xfId="8" applyNumberFormat="1" applyFont="1" applyBorder="1"/>
    <xf numFmtId="1" fontId="25" fillId="0" borderId="2" xfId="8" applyNumberFormat="1" applyFont="1" applyBorder="1"/>
    <xf numFmtId="1" fontId="25" fillId="0" borderId="41" xfId="8" applyNumberFormat="1" applyFont="1" applyBorder="1"/>
    <xf numFmtId="1" fontId="25" fillId="0" borderId="42" xfId="8" applyNumberFormat="1" applyFont="1" applyBorder="1"/>
    <xf numFmtId="164" fontId="1" fillId="5" borderId="7" xfId="13" applyNumberFormat="1" applyFont="1" applyFill="1" applyBorder="1" applyAlignment="1">
      <alignment horizontal="right"/>
    </xf>
    <xf numFmtId="0" fontId="13" fillId="0" borderId="0" xfId="0" applyFont="1" applyFill="1"/>
    <xf numFmtId="3" fontId="0" fillId="0" borderId="0" xfId="0" applyNumberFormat="1" applyBorder="1"/>
    <xf numFmtId="0" fontId="0" fillId="0" borderId="0" xfId="0" applyAlignment="1">
      <alignment horizontal="center" vertical="center" wrapText="1"/>
    </xf>
    <xf numFmtId="0" fontId="0" fillId="0" borderId="0" xfId="0"/>
    <xf numFmtId="0" fontId="10" fillId="0" borderId="0" xfId="4" applyAlignment="1" applyProtection="1"/>
    <xf numFmtId="9" fontId="11" fillId="9" borderId="0" xfId="2" applyFont="1" applyFill="1"/>
    <xf numFmtId="167" fontId="3" fillId="0" borderId="0" xfId="1" applyNumberFormat="1" applyFont="1" applyBorder="1"/>
    <xf numFmtId="167" fontId="11" fillId="0" borderId="0" xfId="0" applyNumberFormat="1" applyFont="1" applyBorder="1"/>
    <xf numFmtId="167" fontId="11" fillId="0" borderId="0" xfId="0" applyNumberFormat="1" applyFont="1" applyFill="1" applyBorder="1"/>
    <xf numFmtId="167" fontId="11" fillId="0" borderId="0" xfId="0" applyNumberFormat="1" applyFont="1" applyFill="1" applyBorder="1" applyAlignment="1">
      <alignment horizontal="right"/>
    </xf>
    <xf numFmtId="167" fontId="1" fillId="0" borderId="0" xfId="1" applyNumberFormat="1" applyFont="1" applyBorder="1"/>
    <xf numFmtId="167" fontId="1" fillId="0" borderId="0" xfId="0" applyNumberFormat="1" applyFont="1" applyBorder="1"/>
    <xf numFmtId="167" fontId="1" fillId="0" borderId="0" xfId="0" applyNumberFormat="1" applyFont="1" applyFill="1" applyBorder="1"/>
    <xf numFmtId="167" fontId="22" fillId="0" borderId="3" xfId="0" applyNumberFormat="1" applyFont="1" applyBorder="1"/>
    <xf numFmtId="167" fontId="0" fillId="0" borderId="0" xfId="0" applyNumberFormat="1" applyBorder="1"/>
    <xf numFmtId="0" fontId="13" fillId="0" borderId="0" xfId="0" applyFont="1" applyFill="1" applyBorder="1" applyAlignment="1">
      <alignment wrapText="1"/>
    </xf>
    <xf numFmtId="0" fontId="13" fillId="8" borderId="0" xfId="0" applyFont="1" applyFill="1" applyBorder="1" applyAlignment="1">
      <alignment wrapText="1"/>
    </xf>
    <xf numFmtId="0" fontId="19" fillId="0" borderId="0" xfId="0" applyFont="1" applyAlignment="1">
      <alignment horizontal="left" vertical="top" wrapText="1"/>
    </xf>
    <xf numFmtId="43" fontId="0" fillId="0" borderId="0" xfId="0" applyNumberFormat="1"/>
    <xf numFmtId="164" fontId="11" fillId="0" borderId="0" xfId="0" applyNumberFormat="1" applyFont="1" applyBorder="1"/>
    <xf numFmtId="164" fontId="11" fillId="0" borderId="0" xfId="0" applyNumberFormat="1" applyFont="1" applyFill="1" applyBorder="1"/>
    <xf numFmtId="164" fontId="11" fillId="8" borderId="0" xfId="0" applyNumberFormat="1" applyFont="1" applyFill="1" applyBorder="1"/>
    <xf numFmtId="164" fontId="11" fillId="0" borderId="0" xfId="0" applyNumberFormat="1" applyFont="1" applyFill="1" applyBorder="1" applyAlignment="1">
      <alignment horizontal="right"/>
    </xf>
    <xf numFmtId="164" fontId="11" fillId="8" borderId="0" xfId="0" applyNumberFormat="1" applyFont="1" applyFill="1" applyBorder="1" applyAlignment="1">
      <alignment horizontal="right"/>
    </xf>
    <xf numFmtId="164" fontId="1" fillId="0" borderId="0" xfId="0" applyNumberFormat="1" applyFont="1" applyBorder="1"/>
    <xf numFmtId="164" fontId="1" fillId="0" borderId="0" xfId="0" applyNumberFormat="1" applyFont="1" applyFill="1" applyBorder="1"/>
    <xf numFmtId="164" fontId="1" fillId="8" borderId="0" xfId="0" applyNumberFormat="1" applyFont="1" applyFill="1" applyBorder="1"/>
    <xf numFmtId="164" fontId="1" fillId="8" borderId="0" xfId="1" applyNumberFormat="1" applyFont="1" applyFill="1" applyBorder="1"/>
    <xf numFmtId="0" fontId="47" fillId="0" borderId="0" xfId="0" applyFont="1" applyAlignment="1">
      <alignment horizontal="left" vertical="top"/>
    </xf>
    <xf numFmtId="167" fontId="1" fillId="8" borderId="0" xfId="1" applyNumberFormat="1" applyFont="1" applyFill="1" applyBorder="1"/>
    <xf numFmtId="0" fontId="13" fillId="0" borderId="0" xfId="0" applyFont="1" applyBorder="1" applyAlignment="1">
      <alignment horizontal="left" indent="4"/>
    </xf>
    <xf numFmtId="0" fontId="1" fillId="0" borderId="0" xfId="0" applyFont="1" applyBorder="1" applyAlignment="1">
      <alignment horizontal="left" indent="5"/>
    </xf>
    <xf numFmtId="0" fontId="19" fillId="0" borderId="0" xfId="0" applyFont="1" applyAlignment="1">
      <alignment horizontal="left" vertical="top" wrapText="1"/>
    </xf>
    <xf numFmtId="0" fontId="29" fillId="0" borderId="0" xfId="8" applyFont="1" applyAlignment="1">
      <alignment horizontal="left" wrapText="1"/>
    </xf>
    <xf numFmtId="0" fontId="20" fillId="0" borderId="0" xfId="0" applyFont="1" applyBorder="1" applyAlignment="1">
      <alignment horizontal="left"/>
    </xf>
    <xf numFmtId="0" fontId="16" fillId="0" borderId="0" xfId="4" applyFont="1" applyFill="1" applyBorder="1" applyAlignment="1" applyProtection="1">
      <alignment wrapText="1"/>
    </xf>
    <xf numFmtId="0" fontId="13" fillId="8" borderId="6" xfId="0" applyFont="1" applyFill="1" applyBorder="1" applyAlignment="1">
      <alignment horizontal="right" wrapText="1"/>
    </xf>
    <xf numFmtId="9" fontId="11" fillId="8" borderId="0" xfId="2" applyNumberFormat="1" applyFont="1" applyFill="1" applyBorder="1"/>
    <xf numFmtId="9" fontId="11" fillId="8" borderId="3" xfId="2" applyNumberFormat="1" applyFont="1" applyFill="1" applyBorder="1"/>
    <xf numFmtId="0" fontId="13" fillId="8" borderId="6" xfId="0" applyFont="1" applyFill="1" applyBorder="1" applyAlignment="1">
      <alignment horizontal="right" wrapText="1" indent="1"/>
    </xf>
    <xf numFmtId="9" fontId="13" fillId="8" borderId="4" xfId="2" applyFont="1" applyFill="1" applyBorder="1"/>
    <xf numFmtId="9" fontId="1" fillId="8" borderId="0" xfId="2" applyFont="1" applyFill="1" applyBorder="1"/>
    <xf numFmtId="9" fontId="11" fillId="8" borderId="3" xfId="2" applyFont="1" applyFill="1" applyBorder="1"/>
    <xf numFmtId="0" fontId="11" fillId="0" borderId="0" xfId="0" applyFont="1" applyAlignment="1">
      <alignment horizontal="right"/>
    </xf>
    <xf numFmtId="9" fontId="11" fillId="8" borderId="0" xfId="2" applyFont="1" applyFill="1" applyBorder="1" applyAlignment="1">
      <alignment horizontal="right"/>
    </xf>
    <xf numFmtId="9" fontId="11" fillId="8" borderId="4" xfId="2" applyFont="1" applyFill="1" applyBorder="1" applyAlignment="1">
      <alignment horizontal="right"/>
    </xf>
    <xf numFmtId="0" fontId="21" fillId="0" borderId="0" xfId="0" applyFont="1" applyAlignment="1">
      <alignment horizontal="right" vertical="top" wrapText="1"/>
    </xf>
    <xf numFmtId="9" fontId="11" fillId="8" borderId="0" xfId="2" applyNumberFormat="1" applyFont="1" applyFill="1" applyBorder="1" applyAlignment="1">
      <alignment horizontal="right"/>
    </xf>
    <xf numFmtId="9" fontId="13" fillId="8" borderId="4" xfId="2" applyFont="1" applyFill="1" applyBorder="1" applyAlignment="1">
      <alignment horizontal="right"/>
    </xf>
    <xf numFmtId="9" fontId="1" fillId="8" borderId="0" xfId="2" applyFont="1" applyFill="1" applyBorder="1" applyAlignment="1">
      <alignment horizontal="right"/>
    </xf>
    <xf numFmtId="0" fontId="19" fillId="0" borderId="0" xfId="0" applyFont="1" applyAlignment="1">
      <alignment horizontal="right" vertical="top" wrapText="1"/>
    </xf>
    <xf numFmtId="164" fontId="13" fillId="0" borderId="4" xfId="1" applyNumberFormat="1" applyFont="1" applyFill="1" applyBorder="1"/>
    <xf numFmtId="0" fontId="13" fillId="0" borderId="4" xfId="0" applyFont="1" applyFill="1" applyBorder="1"/>
    <xf numFmtId="9" fontId="13" fillId="0" borderId="8" xfId="2" applyFont="1" applyBorder="1"/>
    <xf numFmtId="9" fontId="11" fillId="3" borderId="0" xfId="2" applyFont="1" applyFill="1" applyBorder="1"/>
    <xf numFmtId="9" fontId="11" fillId="2" borderId="0" xfId="2" applyFont="1" applyFill="1" applyBorder="1"/>
    <xf numFmtId="9" fontId="11" fillId="4" borderId="0" xfId="2" applyFont="1" applyFill="1" applyBorder="1"/>
    <xf numFmtId="0" fontId="13" fillId="0" borderId="8" xfId="0" applyFont="1" applyBorder="1"/>
    <xf numFmtId="164" fontId="13" fillId="0" borderId="8" xfId="1" applyNumberFormat="1" applyFont="1" applyFill="1" applyBorder="1"/>
    <xf numFmtId="0" fontId="1" fillId="0" borderId="0" xfId="0" applyFont="1" applyBorder="1" applyAlignment="1"/>
    <xf numFmtId="0" fontId="22" fillId="0" borderId="4" xfId="0" applyFont="1" applyBorder="1" applyAlignment="1"/>
    <xf numFmtId="0" fontId="13" fillId="0" borderId="6" xfId="0" applyFont="1" applyFill="1" applyBorder="1" applyAlignment="1">
      <alignment horizontal="right" wrapText="1"/>
    </xf>
    <xf numFmtId="164" fontId="3" fillId="0" borderId="0" xfId="1" applyNumberFormat="1" applyFont="1" applyBorder="1" applyAlignment="1">
      <alignment horizontal="right"/>
    </xf>
    <xf numFmtId="164" fontId="22" fillId="0" borderId="4" xfId="1" applyNumberFormat="1" applyFont="1" applyBorder="1" applyAlignment="1">
      <alignment horizontal="right"/>
    </xf>
    <xf numFmtId="164" fontId="22" fillId="0" borderId="4" xfId="1" applyNumberFormat="1" applyFont="1" applyFill="1" applyBorder="1" applyAlignment="1">
      <alignment horizontal="right"/>
    </xf>
    <xf numFmtId="164" fontId="22" fillId="8" borderId="4" xfId="1" applyNumberFormat="1" applyFont="1" applyFill="1" applyBorder="1" applyAlignment="1">
      <alignment horizontal="right"/>
    </xf>
    <xf numFmtId="164" fontId="1" fillId="0" borderId="0" xfId="1" applyNumberFormat="1" applyFont="1" applyBorder="1" applyAlignment="1">
      <alignment horizontal="right"/>
    </xf>
    <xf numFmtId="3" fontId="1" fillId="0" borderId="0" xfId="0" applyNumberFormat="1" applyFont="1" applyBorder="1" applyAlignment="1">
      <alignment horizontal="right"/>
    </xf>
    <xf numFmtId="3" fontId="1" fillId="0" borderId="0" xfId="0" applyNumberFormat="1" applyFont="1" applyFill="1" applyBorder="1" applyAlignment="1">
      <alignment horizontal="right"/>
    </xf>
    <xf numFmtId="3" fontId="1" fillId="8" borderId="0" xfId="0" applyNumberFormat="1" applyFont="1" applyFill="1" applyBorder="1" applyAlignment="1">
      <alignment horizontal="right"/>
    </xf>
    <xf numFmtId="164" fontId="22" fillId="0" borderId="3" xfId="0" applyNumberFormat="1" applyFont="1" applyBorder="1" applyAlignment="1">
      <alignment horizontal="right"/>
    </xf>
    <xf numFmtId="164" fontId="22" fillId="0" borderId="3" xfId="0" applyNumberFormat="1" applyFont="1" applyFill="1" applyBorder="1" applyAlignment="1">
      <alignment horizontal="right"/>
    </xf>
    <xf numFmtId="164" fontId="22" fillId="8" borderId="3" xfId="0" applyNumberFormat="1" applyFont="1" applyFill="1" applyBorder="1" applyAlignment="1">
      <alignment horizontal="right"/>
    </xf>
    <xf numFmtId="9" fontId="13" fillId="8" borderId="3" xfId="2" applyFont="1" applyFill="1" applyBorder="1" applyAlignment="1">
      <alignment horizontal="right"/>
    </xf>
    <xf numFmtId="0" fontId="22" fillId="0" borderId="3" xfId="0" applyFont="1" applyBorder="1" applyAlignment="1"/>
    <xf numFmtId="0" fontId="25" fillId="0" borderId="0" xfId="8" applyFont="1" applyBorder="1"/>
    <xf numFmtId="9" fontId="17" fillId="8" borderId="0" xfId="8" applyNumberFormat="1" applyFont="1" applyFill="1" applyBorder="1" applyAlignment="1">
      <alignment horizontal="center"/>
    </xf>
    <xf numFmtId="9" fontId="25" fillId="8" borderId="0" xfId="8" applyNumberFormat="1" applyFont="1" applyFill="1" applyBorder="1" applyAlignment="1">
      <alignment horizontal="right"/>
    </xf>
    <xf numFmtId="9" fontId="1" fillId="8" borderId="0" xfId="9" applyNumberFormat="1" applyFont="1" applyFill="1" applyBorder="1" applyAlignment="1">
      <alignment horizontal="right"/>
    </xf>
    <xf numFmtId="9" fontId="25" fillId="8" borderId="8" xfId="8" applyNumberFormat="1" applyFont="1" applyFill="1" applyBorder="1" applyAlignment="1">
      <alignment horizontal="right"/>
    </xf>
    <xf numFmtId="0" fontId="50" fillId="0" borderId="10" xfId="8" applyFont="1" applyBorder="1" applyAlignment="1">
      <alignment horizontal="right"/>
    </xf>
    <xf numFmtId="9" fontId="50" fillId="8" borderId="8" xfId="8" applyNumberFormat="1" applyFont="1" applyFill="1" applyBorder="1" applyAlignment="1">
      <alignment horizontal="right" wrapText="1"/>
    </xf>
    <xf numFmtId="9" fontId="50" fillId="0" borderId="16" xfId="8" applyNumberFormat="1" applyFont="1" applyBorder="1" applyAlignment="1">
      <alignment horizontal="right" wrapText="1"/>
    </xf>
    <xf numFmtId="9" fontId="50" fillId="0" borderId="10" xfId="8" applyNumberFormat="1" applyFont="1" applyBorder="1" applyAlignment="1">
      <alignment horizontal="right" wrapText="1"/>
    </xf>
    <xf numFmtId="9" fontId="50" fillId="0" borderId="8" xfId="8" applyNumberFormat="1" applyFont="1" applyBorder="1" applyAlignment="1">
      <alignment horizontal="right" wrapText="1"/>
    </xf>
    <xf numFmtId="9" fontId="50" fillId="0" borderId="16" xfId="8" applyNumberFormat="1" applyFont="1" applyFill="1" applyBorder="1" applyAlignment="1">
      <alignment horizontal="right" wrapText="1"/>
    </xf>
    <xf numFmtId="9" fontId="50" fillId="0" borderId="10" xfId="8" applyNumberFormat="1" applyFont="1" applyFill="1" applyBorder="1" applyAlignment="1">
      <alignment horizontal="right" wrapText="1"/>
    </xf>
    <xf numFmtId="9" fontId="52" fillId="8" borderId="16" xfId="8" applyNumberFormat="1" applyFont="1" applyFill="1" applyBorder="1" applyAlignment="1">
      <alignment horizontal="right" wrapText="1"/>
    </xf>
    <xf numFmtId="9" fontId="35" fillId="8" borderId="17" xfId="8" applyNumberFormat="1" applyFont="1" applyFill="1" applyBorder="1" applyAlignment="1">
      <alignment horizontal="center" wrapText="1"/>
    </xf>
    <xf numFmtId="165" fontId="36" fillId="8" borderId="17" xfId="9" applyNumberFormat="1" applyFont="1" applyFill="1" applyBorder="1" applyAlignment="1">
      <alignment horizontal="right"/>
    </xf>
    <xf numFmtId="165" fontId="36" fillId="7" borderId="17" xfId="9" applyNumberFormat="1" applyFont="1" applyFill="1" applyBorder="1" applyAlignment="1">
      <alignment horizontal="right"/>
    </xf>
    <xf numFmtId="0" fontId="36" fillId="8" borderId="16" xfId="8" applyFont="1" applyFill="1" applyBorder="1" applyAlignment="1">
      <alignment horizontal="right"/>
    </xf>
    <xf numFmtId="0" fontId="36" fillId="0" borderId="0" xfId="8" applyFont="1" applyFill="1" applyBorder="1"/>
    <xf numFmtId="0" fontId="53" fillId="0" borderId="0" xfId="4" applyFont="1" applyAlignment="1" applyProtection="1">
      <alignment horizontal="left"/>
    </xf>
    <xf numFmtId="0" fontId="53" fillId="0" borderId="0" xfId="4" applyFont="1" applyAlignment="1" applyProtection="1">
      <alignment horizontal="left" wrapText="1"/>
    </xf>
    <xf numFmtId="0" fontId="16" fillId="0" borderId="0" xfId="4" applyFont="1" applyAlignment="1" applyProtection="1">
      <alignment horizontal="left"/>
    </xf>
    <xf numFmtId="0" fontId="54" fillId="0" borderId="0" xfId="4" applyFont="1" applyAlignment="1" applyProtection="1">
      <alignment horizontal="left"/>
    </xf>
    <xf numFmtId="164" fontId="13" fillId="5" borderId="0" xfId="13" applyNumberFormat="1" applyFont="1" applyFill="1" applyBorder="1" applyAlignment="1">
      <alignment horizontal="center"/>
    </xf>
    <xf numFmtId="164" fontId="3" fillId="0" borderId="11" xfId="13" applyNumberFormat="1" applyFont="1" applyBorder="1" applyAlignment="1">
      <alignment horizontal="right"/>
    </xf>
    <xf numFmtId="0" fontId="13" fillId="0" borderId="22" xfId="12" applyFont="1" applyBorder="1" applyAlignment="1">
      <alignment horizontal="right" wrapText="1"/>
    </xf>
    <xf numFmtId="0" fontId="13" fillId="0" borderId="21" xfId="12" applyFont="1" applyBorder="1" applyAlignment="1">
      <alignment horizontal="right" wrapText="1"/>
    </xf>
    <xf numFmtId="164" fontId="3" fillId="0" borderId="12" xfId="13" applyNumberFormat="1" applyFont="1" applyBorder="1" applyAlignment="1">
      <alignment horizontal="right"/>
    </xf>
    <xf numFmtId="0" fontId="13" fillId="0" borderId="2" xfId="12" applyFont="1" applyBorder="1" applyAlignment="1">
      <alignment horizontal="right" wrapText="1"/>
    </xf>
    <xf numFmtId="164" fontId="13" fillId="5" borderId="3" xfId="20" applyNumberFormat="1" applyFont="1" applyFill="1" applyBorder="1" applyAlignment="1">
      <alignment horizontal="center"/>
    </xf>
    <xf numFmtId="0" fontId="0" fillId="0" borderId="0" xfId="0"/>
    <xf numFmtId="0" fontId="1" fillId="0" borderId="0" xfId="16" applyFont="1" applyBorder="1" applyAlignment="1">
      <alignment horizontal="left"/>
    </xf>
    <xf numFmtId="164" fontId="1" fillId="0" borderId="11" xfId="20" applyNumberFormat="1" applyFont="1" applyBorder="1" applyAlignment="1">
      <alignment horizontal="right"/>
    </xf>
    <xf numFmtId="164" fontId="1" fillId="0" borderId="0" xfId="20" applyNumberFormat="1" applyFont="1" applyBorder="1" applyAlignment="1">
      <alignment horizontal="right"/>
    </xf>
    <xf numFmtId="164" fontId="1" fillId="0" borderId="12" xfId="20" applyNumberFormat="1" applyFont="1" applyBorder="1" applyAlignment="1">
      <alignment horizontal="right"/>
    </xf>
    <xf numFmtId="164" fontId="1" fillId="5" borderId="7" xfId="20" applyNumberFormat="1" applyFont="1" applyFill="1" applyBorder="1" applyAlignment="1">
      <alignment horizontal="center"/>
    </xf>
    <xf numFmtId="164" fontId="1" fillId="5" borderId="12" xfId="20" applyNumberFormat="1" applyFont="1" applyFill="1" applyBorder="1" applyAlignment="1">
      <alignment horizontal="center"/>
    </xf>
    <xf numFmtId="164" fontId="13" fillId="5" borderId="45" xfId="20" applyNumberFormat="1" applyFont="1" applyFill="1" applyBorder="1" applyAlignment="1">
      <alignment horizontal="center"/>
    </xf>
    <xf numFmtId="164" fontId="13" fillId="5" borderId="44" xfId="20" applyNumberFormat="1" applyFont="1" applyFill="1" applyBorder="1" applyAlignment="1">
      <alignment horizontal="center"/>
    </xf>
    <xf numFmtId="0" fontId="13" fillId="0" borderId="6" xfId="16" applyFont="1" applyBorder="1" applyAlignment="1">
      <alignment horizontal="left"/>
    </xf>
    <xf numFmtId="164" fontId="1" fillId="5" borderId="26" xfId="20" applyNumberFormat="1" applyFont="1" applyFill="1" applyBorder="1" applyAlignment="1">
      <alignment horizontal="center"/>
    </xf>
    <xf numFmtId="164" fontId="13" fillId="0" borderId="24" xfId="13" applyNumberFormat="1" applyFont="1" applyBorder="1" applyAlignment="1">
      <alignment horizontal="right"/>
    </xf>
    <xf numFmtId="164" fontId="13" fillId="0" borderId="1" xfId="13" applyNumberFormat="1" applyFont="1" applyBorder="1" applyAlignment="1">
      <alignment horizontal="right"/>
    </xf>
    <xf numFmtId="164" fontId="13" fillId="0" borderId="25" xfId="13" applyNumberFormat="1" applyFont="1" applyBorder="1" applyAlignment="1">
      <alignment horizontal="right"/>
    </xf>
    <xf numFmtId="0" fontId="13" fillId="0" borderId="11" xfId="12" applyFont="1" applyBorder="1" applyAlignment="1">
      <alignment horizontal="right" wrapText="1"/>
    </xf>
    <xf numFmtId="0" fontId="13" fillId="0" borderId="0" xfId="12" applyFont="1" applyBorder="1" applyAlignment="1">
      <alignment horizontal="right" wrapText="1"/>
    </xf>
    <xf numFmtId="0" fontId="13" fillId="0" borderId="12" xfId="12" applyFont="1" applyBorder="1" applyAlignment="1">
      <alignment horizontal="right" wrapText="1"/>
    </xf>
    <xf numFmtId="0" fontId="3" fillId="0" borderId="11" xfId="12" applyFont="1" applyBorder="1" applyAlignment="1">
      <alignment horizontal="right"/>
    </xf>
    <xf numFmtId="0" fontId="3" fillId="0" borderId="0" xfId="12" applyFont="1" applyBorder="1" applyAlignment="1">
      <alignment horizontal="right"/>
    </xf>
    <xf numFmtId="0" fontId="3" fillId="0" borderId="12" xfId="12" applyFont="1" applyBorder="1" applyAlignment="1">
      <alignment horizontal="right"/>
    </xf>
    <xf numFmtId="164" fontId="3" fillId="0" borderId="11" xfId="13" applyNumberFormat="1" applyFont="1" applyFill="1" applyBorder="1" applyAlignment="1">
      <alignment horizontal="right"/>
    </xf>
    <xf numFmtId="164" fontId="3" fillId="0" borderId="0" xfId="13" applyNumberFormat="1" applyFont="1" applyFill="1" applyBorder="1" applyAlignment="1">
      <alignment horizontal="right"/>
    </xf>
    <xf numFmtId="164" fontId="3" fillId="0" borderId="12" xfId="13" applyNumberFormat="1" applyFont="1" applyFill="1" applyBorder="1" applyAlignment="1">
      <alignment horizontal="right"/>
    </xf>
    <xf numFmtId="164" fontId="13" fillId="0" borderId="11" xfId="13" applyNumberFormat="1" applyFont="1" applyBorder="1" applyAlignment="1">
      <alignment horizontal="right"/>
    </xf>
    <xf numFmtId="164" fontId="13" fillId="0" borderId="0" xfId="13" applyNumberFormat="1" applyFont="1" applyBorder="1" applyAlignment="1">
      <alignment horizontal="right"/>
    </xf>
    <xf numFmtId="164" fontId="13" fillId="0" borderId="12" xfId="13" applyNumberFormat="1" applyFont="1" applyBorder="1" applyAlignment="1">
      <alignment horizontal="right"/>
    </xf>
    <xf numFmtId="164" fontId="1" fillId="0" borderId="11" xfId="13" applyNumberFormat="1" applyFont="1" applyBorder="1" applyAlignment="1">
      <alignment horizontal="right"/>
    </xf>
    <xf numFmtId="164" fontId="1" fillId="0" borderId="0" xfId="13" applyNumberFormat="1" applyFont="1" applyBorder="1" applyAlignment="1">
      <alignment horizontal="right"/>
    </xf>
    <xf numFmtId="164" fontId="1" fillId="0" borderId="12" xfId="13" applyNumberFormat="1" applyFont="1" applyBorder="1" applyAlignment="1">
      <alignment horizontal="right"/>
    </xf>
    <xf numFmtId="164" fontId="13" fillId="0" borderId="27" xfId="13" applyNumberFormat="1" applyFont="1" applyBorder="1" applyAlignment="1">
      <alignment horizontal="right"/>
    </xf>
    <xf numFmtId="164" fontId="13" fillId="0" borderId="4" xfId="13" applyNumberFormat="1" applyFont="1" applyBorder="1" applyAlignment="1">
      <alignment horizontal="right"/>
    </xf>
    <xf numFmtId="164" fontId="13" fillId="0" borderId="28" xfId="13" applyNumberFormat="1" applyFont="1" applyBorder="1" applyAlignment="1">
      <alignment horizontal="right"/>
    </xf>
    <xf numFmtId="164" fontId="13" fillId="0" borderId="11" xfId="17" applyNumberFormat="1" applyFont="1" applyBorder="1" applyAlignment="1">
      <alignment horizontal="right"/>
    </xf>
    <xf numFmtId="164" fontId="13" fillId="0" borderId="0" xfId="17" applyNumberFormat="1" applyFont="1" applyBorder="1" applyAlignment="1">
      <alignment horizontal="right"/>
    </xf>
    <xf numFmtId="164" fontId="13" fillId="0" borderId="12" xfId="17" applyNumberFormat="1" applyFont="1" applyBorder="1" applyAlignment="1">
      <alignment horizontal="right"/>
    </xf>
    <xf numFmtId="164" fontId="13" fillId="0" borderId="29" xfId="17" applyNumberFormat="1" applyFont="1" applyBorder="1" applyAlignment="1">
      <alignment horizontal="right"/>
    </xf>
    <xf numFmtId="164" fontId="13" fillId="0" borderId="30" xfId="17" applyNumberFormat="1" applyFont="1" applyBorder="1" applyAlignment="1">
      <alignment horizontal="right"/>
    </xf>
    <xf numFmtId="164" fontId="13" fillId="0" borderId="6" xfId="17" applyNumberFormat="1" applyFont="1" applyBorder="1" applyAlignment="1">
      <alignment horizontal="right"/>
    </xf>
    <xf numFmtId="164" fontId="1" fillId="0" borderId="11" xfId="17" applyNumberFormat="1" applyFont="1" applyBorder="1" applyAlignment="1">
      <alignment horizontal="right"/>
    </xf>
    <xf numFmtId="164" fontId="1" fillId="0" borderId="0" xfId="17" applyNumberFormat="1" applyFont="1" applyBorder="1" applyAlignment="1">
      <alignment horizontal="right"/>
    </xf>
    <xf numFmtId="164" fontId="1" fillId="0" borderId="12" xfId="17" applyNumberFormat="1" applyFont="1" applyBorder="1" applyAlignment="1">
      <alignment horizontal="right"/>
    </xf>
    <xf numFmtId="164" fontId="1" fillId="0" borderId="28" xfId="20" applyNumberFormat="1" applyFont="1" applyBorder="1" applyAlignment="1">
      <alignment horizontal="right"/>
    </xf>
    <xf numFmtId="0" fontId="13" fillId="5" borderId="5" xfId="12" applyFont="1" applyFill="1" applyBorder="1" applyAlignment="1">
      <alignment horizontal="center"/>
    </xf>
    <xf numFmtId="0" fontId="13" fillId="5" borderId="2" xfId="12" applyFont="1" applyFill="1" applyBorder="1" applyAlignment="1">
      <alignment wrapText="1"/>
    </xf>
    <xf numFmtId="0" fontId="13" fillId="5" borderId="0" xfId="12" applyFont="1" applyFill="1" applyBorder="1" applyAlignment="1">
      <alignment horizontal="center" wrapText="1"/>
    </xf>
    <xf numFmtId="164" fontId="3" fillId="5" borderId="0" xfId="13" applyNumberFormat="1" applyFont="1" applyFill="1" applyBorder="1" applyAlignment="1">
      <alignment horizontal="center"/>
    </xf>
    <xf numFmtId="164" fontId="13" fillId="5" borderId="1" xfId="13" applyNumberFormat="1" applyFont="1" applyFill="1" applyBorder="1" applyAlignment="1">
      <alignment horizontal="center"/>
    </xf>
    <xf numFmtId="164" fontId="1" fillId="5" borderId="0" xfId="13" applyNumberFormat="1" applyFont="1" applyFill="1" applyBorder="1" applyAlignment="1">
      <alignment horizontal="center"/>
    </xf>
    <xf numFmtId="164" fontId="13" fillId="5" borderId="4" xfId="13" applyNumberFormat="1" applyFont="1" applyFill="1" applyBorder="1" applyAlignment="1">
      <alignment horizontal="center"/>
    </xf>
    <xf numFmtId="164" fontId="13" fillId="5" borderId="6" xfId="17" applyNumberFormat="1" applyFont="1" applyFill="1" applyBorder="1" applyAlignment="1">
      <alignment horizontal="center"/>
    </xf>
    <xf numFmtId="164" fontId="1" fillId="5" borderId="0" xfId="17" applyNumberFormat="1" applyFont="1" applyFill="1" applyBorder="1" applyAlignment="1">
      <alignment horizontal="center"/>
    </xf>
    <xf numFmtId="164" fontId="1" fillId="5" borderId="0" xfId="20" applyNumberFormat="1" applyFont="1" applyFill="1" applyBorder="1" applyAlignment="1">
      <alignment horizontal="center"/>
    </xf>
    <xf numFmtId="164" fontId="1" fillId="5" borderId="28" xfId="20" applyNumberFormat="1" applyFont="1" applyFill="1" applyBorder="1" applyAlignment="1">
      <alignment horizontal="center"/>
    </xf>
    <xf numFmtId="0" fontId="3" fillId="0" borderId="47" xfId="12" applyFont="1" applyBorder="1"/>
    <xf numFmtId="0" fontId="3" fillId="0" borderId="48" xfId="12" applyFont="1" applyBorder="1" applyAlignment="1">
      <alignment wrapText="1"/>
    </xf>
    <xf numFmtId="0" fontId="13" fillId="0" borderId="43" xfId="12" applyFont="1" applyBorder="1" applyAlignment="1">
      <alignment horizontal="right" wrapText="1"/>
    </xf>
    <xf numFmtId="0" fontId="3" fillId="0" borderId="46" xfId="12" applyFont="1" applyBorder="1" applyAlignment="1">
      <alignment wrapText="1"/>
    </xf>
    <xf numFmtId="0" fontId="13" fillId="0" borderId="39" xfId="12" applyFont="1" applyBorder="1" applyAlignment="1">
      <alignment wrapText="1"/>
    </xf>
    <xf numFmtId="0" fontId="3" fillId="0" borderId="46" xfId="12" applyFont="1" applyBorder="1"/>
    <xf numFmtId="0" fontId="3" fillId="0" borderId="0" xfId="12" applyFont="1" applyBorder="1" applyAlignment="1">
      <alignment horizontal="left"/>
    </xf>
    <xf numFmtId="164" fontId="3" fillId="0" borderId="39" xfId="13" applyNumberFormat="1" applyFont="1" applyBorder="1" applyAlignment="1">
      <alignment horizontal="right"/>
    </xf>
    <xf numFmtId="0" fontId="13" fillId="0" borderId="49" xfId="12" applyFont="1" applyBorder="1"/>
    <xf numFmtId="164" fontId="13" fillId="0" borderId="50" xfId="13" applyNumberFormat="1" applyFont="1" applyBorder="1" applyAlignment="1">
      <alignment horizontal="right"/>
    </xf>
    <xf numFmtId="0" fontId="13" fillId="0" borderId="39" xfId="12" applyFont="1" applyBorder="1" applyAlignment="1">
      <alignment horizontal="right" wrapText="1"/>
    </xf>
    <xf numFmtId="0" fontId="3" fillId="0" borderId="39" xfId="12" applyFont="1" applyBorder="1" applyAlignment="1">
      <alignment horizontal="right"/>
    </xf>
    <xf numFmtId="0" fontId="13" fillId="0" borderId="46" xfId="12" applyFont="1" applyBorder="1"/>
    <xf numFmtId="164" fontId="13" fillId="0" borderId="39" xfId="13" applyNumberFormat="1" applyFont="1" applyBorder="1" applyAlignment="1">
      <alignment horizontal="right"/>
    </xf>
    <xf numFmtId="0" fontId="1" fillId="0" borderId="46" xfId="3" applyFont="1" applyBorder="1"/>
    <xf numFmtId="164" fontId="1" fillId="0" borderId="39" xfId="13" applyNumberFormat="1" applyFont="1" applyBorder="1" applyAlignment="1">
      <alignment horizontal="right"/>
    </xf>
    <xf numFmtId="164" fontId="13" fillId="0" borderId="51" xfId="13" applyNumberFormat="1" applyFont="1" applyBorder="1" applyAlignment="1">
      <alignment horizontal="right"/>
    </xf>
    <xf numFmtId="0" fontId="13" fillId="0" borderId="52" xfId="16" applyFont="1" applyBorder="1"/>
    <xf numFmtId="164" fontId="13" fillId="0" borderId="53" xfId="17" applyNumberFormat="1" applyFont="1" applyBorder="1" applyAlignment="1">
      <alignment horizontal="right"/>
    </xf>
    <xf numFmtId="0" fontId="1" fillId="0" borderId="46" xfId="16" applyFont="1" applyBorder="1"/>
    <xf numFmtId="164" fontId="1" fillId="0" borderId="39" xfId="17" applyNumberFormat="1" applyFont="1" applyBorder="1" applyAlignment="1">
      <alignment horizontal="right"/>
    </xf>
    <xf numFmtId="164" fontId="1" fillId="0" borderId="39" xfId="20" applyNumberFormat="1" applyFont="1" applyBorder="1" applyAlignment="1">
      <alignment horizontal="right"/>
    </xf>
    <xf numFmtId="164" fontId="1" fillId="0" borderId="51" xfId="20" applyNumberFormat="1" applyFont="1" applyBorder="1" applyAlignment="1">
      <alignment horizontal="right"/>
    </xf>
    <xf numFmtId="0" fontId="13" fillId="8" borderId="6" xfId="0" applyFont="1" applyFill="1" applyBorder="1" applyAlignment="1">
      <alignment horizontal="left"/>
    </xf>
    <xf numFmtId="0" fontId="13" fillId="8" borderId="0" xfId="0" applyFont="1" applyFill="1" applyBorder="1" applyAlignment="1">
      <alignment horizontal="left"/>
    </xf>
    <xf numFmtId="0" fontId="13" fillId="8" borderId="4" xfId="0" applyFont="1" applyFill="1" applyBorder="1" applyAlignment="1">
      <alignment horizontal="left"/>
    </xf>
    <xf numFmtId="0" fontId="13" fillId="8" borderId="47" xfId="12" applyFont="1" applyFill="1" applyBorder="1"/>
    <xf numFmtId="0" fontId="13" fillId="8" borderId="5" xfId="12" applyFont="1" applyFill="1" applyBorder="1" applyAlignment="1">
      <alignment horizontal="left"/>
    </xf>
    <xf numFmtId="164" fontId="13" fillId="8" borderId="29" xfId="20" applyNumberFormat="1" applyFont="1" applyFill="1" applyBorder="1" applyAlignment="1">
      <alignment horizontal="right"/>
    </xf>
    <xf numFmtId="164" fontId="13" fillId="8" borderId="6" xfId="20" applyNumberFormat="1" applyFont="1" applyFill="1" applyBorder="1" applyAlignment="1">
      <alignment horizontal="right"/>
    </xf>
    <xf numFmtId="164" fontId="13" fillId="8" borderId="30" xfId="20" applyNumberFormat="1" applyFont="1" applyFill="1" applyBorder="1" applyAlignment="1">
      <alignment horizontal="right"/>
    </xf>
    <xf numFmtId="164" fontId="13" fillId="8" borderId="53" xfId="20" applyNumberFormat="1" applyFont="1" applyFill="1" applyBorder="1" applyAlignment="1">
      <alignment horizontal="right"/>
    </xf>
    <xf numFmtId="0" fontId="13" fillId="8" borderId="48" xfId="12" applyFont="1" applyFill="1" applyBorder="1"/>
    <xf numFmtId="0" fontId="13" fillId="8" borderId="2" xfId="12" applyFont="1" applyFill="1" applyBorder="1" applyAlignment="1">
      <alignment horizontal="left"/>
    </xf>
    <xf numFmtId="9" fontId="13" fillId="8" borderId="2" xfId="2" applyFont="1" applyFill="1" applyBorder="1" applyAlignment="1">
      <alignment horizontal="right"/>
    </xf>
    <xf numFmtId="9" fontId="13" fillId="8" borderId="21" xfId="2" applyFont="1" applyFill="1" applyBorder="1" applyAlignment="1">
      <alignment horizontal="right"/>
    </xf>
    <xf numFmtId="9" fontId="13" fillId="8" borderId="22" xfId="2" applyFont="1" applyFill="1" applyBorder="1" applyAlignment="1">
      <alignment horizontal="right"/>
    </xf>
    <xf numFmtId="9" fontId="13" fillId="8" borderId="43" xfId="2" applyFont="1" applyFill="1" applyBorder="1" applyAlignment="1">
      <alignment horizontal="right"/>
    </xf>
    <xf numFmtId="43" fontId="0" fillId="0" borderId="0" xfId="1" applyFont="1"/>
    <xf numFmtId="0" fontId="13" fillId="6" borderId="0" xfId="0" applyFont="1" applyFill="1" applyBorder="1" applyAlignment="1">
      <alignment wrapText="1"/>
    </xf>
    <xf numFmtId="167" fontId="11" fillId="6" borderId="0" xfId="0" applyNumberFormat="1" applyFont="1" applyFill="1" applyBorder="1"/>
    <xf numFmtId="167" fontId="11" fillId="6" borderId="0" xfId="0" applyNumberFormat="1" applyFont="1" applyFill="1" applyBorder="1" applyAlignment="1">
      <alignment horizontal="right"/>
    </xf>
    <xf numFmtId="167" fontId="1" fillId="6" borderId="0" xfId="1" applyNumberFormat="1" applyFont="1" applyFill="1" applyBorder="1"/>
    <xf numFmtId="167" fontId="1" fillId="6" borderId="0" xfId="0" applyNumberFormat="1" applyFont="1" applyFill="1" applyBorder="1"/>
    <xf numFmtId="167" fontId="22" fillId="6" borderId="3" xfId="0" applyNumberFormat="1" applyFont="1" applyFill="1" applyBorder="1"/>
    <xf numFmtId="167" fontId="1" fillId="8" borderId="0" xfId="1" applyNumberFormat="1" applyFont="1" applyFill="1"/>
    <xf numFmtId="167" fontId="13" fillId="8" borderId="3" xfId="1" applyNumberFormat="1" applyFont="1" applyFill="1" applyBorder="1"/>
    <xf numFmtId="43" fontId="0" fillId="0" borderId="0" xfId="1" applyFont="1" applyBorder="1"/>
    <xf numFmtId="164" fontId="11" fillId="6" borderId="0" xfId="0" applyNumberFormat="1" applyFont="1" applyFill="1" applyBorder="1"/>
    <xf numFmtId="164" fontId="11" fillId="6" borderId="0" xfId="0" applyNumberFormat="1" applyFont="1" applyFill="1" applyBorder="1" applyAlignment="1">
      <alignment horizontal="right"/>
    </xf>
    <xf numFmtId="164" fontId="1" fillId="6" borderId="0" xfId="1" applyNumberFormat="1" applyFont="1" applyFill="1" applyBorder="1"/>
    <xf numFmtId="164" fontId="1" fillId="6" borderId="0" xfId="0" applyNumberFormat="1" applyFont="1" applyFill="1" applyBorder="1"/>
    <xf numFmtId="164" fontId="22" fillId="6" borderId="3" xfId="0" applyNumberFormat="1" applyFont="1" applyFill="1" applyBorder="1"/>
    <xf numFmtId="9" fontId="56" fillId="0" borderId="0" xfId="2" applyFont="1"/>
    <xf numFmtId="9" fontId="57" fillId="0" borderId="0" xfId="2" applyFont="1"/>
    <xf numFmtId="2" fontId="11" fillId="0" borderId="0" xfId="0" applyNumberFormat="1" applyFont="1"/>
    <xf numFmtId="9" fontId="11" fillId="8" borderId="4" xfId="2" applyNumberFormat="1" applyFont="1" applyFill="1" applyBorder="1"/>
    <xf numFmtId="0" fontId="16" fillId="6" borderId="0" xfId="4" applyFont="1" applyFill="1" applyAlignment="1" applyProtection="1"/>
    <xf numFmtId="0" fontId="11" fillId="6" borderId="0" xfId="0" applyFont="1" applyFill="1"/>
    <xf numFmtId="0" fontId="13" fillId="6" borderId="0" xfId="0" applyFont="1" applyFill="1"/>
    <xf numFmtId="0" fontId="1" fillId="6" borderId="0" xfId="0" applyFont="1" applyFill="1"/>
    <xf numFmtId="0" fontId="11" fillId="6" borderId="0" xfId="0" applyFont="1" applyFill="1" applyBorder="1"/>
    <xf numFmtId="164" fontId="11" fillId="6" borderId="0" xfId="0" applyNumberFormat="1" applyFont="1" applyFill="1"/>
    <xf numFmtId="164" fontId="11" fillId="6" borderId="0" xfId="2" applyNumberFormat="1" applyFont="1" applyFill="1"/>
    <xf numFmtId="0" fontId="13" fillId="6" borderId="4" xfId="0" applyFont="1" applyFill="1" applyBorder="1"/>
    <xf numFmtId="9" fontId="11" fillId="6" borderId="0" xfId="2" applyFont="1" applyFill="1"/>
    <xf numFmtId="1" fontId="11" fillId="6" borderId="0" xfId="0" applyNumberFormat="1" applyFont="1" applyFill="1"/>
    <xf numFmtId="0" fontId="1" fillId="6" borderId="0" xfId="0" applyFont="1" applyFill="1" applyBorder="1"/>
    <xf numFmtId="9" fontId="56" fillId="6" borderId="0" xfId="2" applyFont="1" applyFill="1"/>
    <xf numFmtId="9" fontId="11" fillId="0" borderId="0" xfId="0" applyNumberFormat="1" applyFont="1"/>
    <xf numFmtId="0" fontId="0" fillId="6" borderId="0" xfId="0" applyFill="1"/>
    <xf numFmtId="3" fontId="1" fillId="0" borderId="0" xfId="0" applyNumberFormat="1" applyFont="1" applyAlignment="1">
      <alignment horizontal="right"/>
    </xf>
    <xf numFmtId="0" fontId="1" fillId="0" borderId="5" xfId="0" applyFont="1" applyBorder="1" applyAlignment="1">
      <alignment wrapText="1"/>
    </xf>
    <xf numFmtId="0" fontId="13" fillId="0" borderId="5" xfId="0" applyFont="1" applyBorder="1" applyAlignment="1">
      <alignment wrapText="1"/>
    </xf>
    <xf numFmtId="9" fontId="1" fillId="0" borderId="0" xfId="2" applyFont="1"/>
    <xf numFmtId="0" fontId="1" fillId="0" borderId="0" xfId="0" applyFont="1" applyAlignment="1">
      <alignment horizontal="left" indent="1"/>
    </xf>
    <xf numFmtId="43" fontId="1" fillId="0" borderId="0" xfId="0" applyNumberFormat="1" applyFont="1"/>
    <xf numFmtId="43" fontId="1" fillId="0" borderId="0" xfId="1" applyFont="1"/>
    <xf numFmtId="168" fontId="1" fillId="0" borderId="0" xfId="0" applyNumberFormat="1" applyFont="1"/>
    <xf numFmtId="0" fontId="22" fillId="0" borderId="0" xfId="0" applyFont="1" applyAlignment="1">
      <alignment horizontal="left" indent="1"/>
    </xf>
    <xf numFmtId="3" fontId="22" fillId="0" borderId="0" xfId="0" applyNumberFormat="1" applyFont="1" applyAlignment="1">
      <alignment horizontal="right"/>
    </xf>
    <xf numFmtId="3" fontId="1" fillId="0" borderId="0" xfId="0" applyNumberFormat="1" applyFont="1" applyAlignment="1">
      <alignment horizontal="right" indent="1"/>
    </xf>
    <xf numFmtId="3" fontId="1" fillId="0" borderId="0" xfId="0" applyNumberFormat="1" applyFont="1"/>
    <xf numFmtId="3" fontId="22" fillId="0" borderId="0" xfId="0" applyNumberFormat="1" applyFont="1"/>
    <xf numFmtId="0" fontId="1" fillId="0" borderId="2" xfId="0" applyFont="1" applyBorder="1"/>
    <xf numFmtId="0" fontId="13" fillId="8" borderId="5" xfId="0" applyFont="1" applyFill="1" applyBorder="1" applyAlignment="1">
      <alignment wrapText="1"/>
    </xf>
    <xf numFmtId="0" fontId="13" fillId="8" borderId="5" xfId="0" applyFont="1" applyFill="1" applyBorder="1" applyAlignment="1">
      <alignment horizontal="right" wrapText="1"/>
    </xf>
    <xf numFmtId="0" fontId="1" fillId="8" borderId="0" xfId="0" applyFont="1" applyFill="1"/>
    <xf numFmtId="3" fontId="1" fillId="8" borderId="0" xfId="0" applyNumberFormat="1" applyFont="1" applyFill="1" applyAlignment="1">
      <alignment horizontal="right"/>
    </xf>
    <xf numFmtId="166" fontId="58" fillId="8" borderId="0" xfId="23" applyNumberFormat="1" applyFont="1" applyFill="1" applyBorder="1" applyAlignment="1">
      <alignment horizontal="right"/>
    </xf>
    <xf numFmtId="3" fontId="22" fillId="8" borderId="0" xfId="0" applyNumberFormat="1" applyFont="1" applyFill="1" applyAlignment="1">
      <alignment horizontal="right"/>
    </xf>
    <xf numFmtId="3" fontId="1" fillId="8" borderId="0" xfId="0" applyNumberFormat="1" applyFont="1" applyFill="1"/>
    <xf numFmtId="3" fontId="22" fillId="8" borderId="0" xfId="0" applyNumberFormat="1" applyFont="1" applyFill="1"/>
    <xf numFmtId="166" fontId="59" fillId="8" borderId="0" xfId="23" applyNumberFormat="1" applyFont="1" applyFill="1" applyBorder="1" applyAlignment="1">
      <alignment horizontal="right"/>
    </xf>
    <xf numFmtId="0" fontId="1" fillId="8" borderId="2" xfId="0" applyFont="1" applyFill="1" applyBorder="1"/>
    <xf numFmtId="0" fontId="20" fillId="6" borderId="0" xfId="0" applyFont="1" applyFill="1"/>
    <xf numFmtId="0" fontId="3" fillId="6" borderId="0" xfId="12" applyFont="1" applyFill="1"/>
    <xf numFmtId="0" fontId="60" fillId="6" borderId="0" xfId="5" applyFont="1" applyFill="1" applyAlignment="1" applyProtection="1"/>
    <xf numFmtId="0" fontId="34" fillId="6" borderId="0" xfId="0" applyFont="1" applyFill="1"/>
    <xf numFmtId="0" fontId="1" fillId="6" borderId="1" xfId="0" applyFont="1" applyFill="1" applyBorder="1"/>
    <xf numFmtId="9" fontId="0" fillId="6" borderId="0" xfId="2" applyFont="1" applyFill="1"/>
    <xf numFmtId="0" fontId="1" fillId="6" borderId="2" xfId="0" applyFont="1" applyFill="1" applyBorder="1"/>
    <xf numFmtId="0" fontId="45" fillId="6" borderId="0" xfId="0" applyFont="1" applyFill="1" applyBorder="1" applyAlignment="1"/>
    <xf numFmtId="0" fontId="61" fillId="6" borderId="0" xfId="0" applyFont="1" applyFill="1"/>
    <xf numFmtId="0" fontId="62" fillId="0" borderId="0" xfId="4" applyFont="1" applyAlignment="1" applyProtection="1"/>
    <xf numFmtId="0" fontId="63" fillId="0" borderId="0" xfId="4" applyFont="1" applyAlignment="1" applyProtection="1"/>
    <xf numFmtId="1" fontId="62" fillId="0" borderId="0" xfId="4" applyNumberFormat="1" applyFont="1" applyBorder="1" applyAlignment="1" applyProtection="1"/>
    <xf numFmtId="0" fontId="64" fillId="6" borderId="0" xfId="0" applyFont="1" applyFill="1"/>
    <xf numFmtId="0" fontId="62" fillId="6" borderId="0" xfId="4" applyFont="1" applyFill="1" applyAlignment="1" applyProtection="1"/>
    <xf numFmtId="164" fontId="0" fillId="6" borderId="0" xfId="0" applyNumberFormat="1" applyFill="1"/>
    <xf numFmtId="0" fontId="0" fillId="6" borderId="0" xfId="0" applyFill="1"/>
    <xf numFmtId="3" fontId="61" fillId="6" borderId="0" xfId="0" applyNumberFormat="1" applyFont="1" applyFill="1" applyBorder="1" applyAlignment="1">
      <alignment horizontal="right"/>
    </xf>
    <xf numFmtId="0" fontId="61" fillId="6" borderId="0" xfId="0" applyFont="1" applyFill="1" applyBorder="1" applyAlignment="1">
      <alignment horizontal="right"/>
    </xf>
    <xf numFmtId="164" fontId="64" fillId="6" borderId="0" xfId="1" applyNumberFormat="1" applyFont="1" applyFill="1" applyBorder="1" applyAlignment="1">
      <alignment horizontal="right"/>
    </xf>
    <xf numFmtId="164" fontId="61" fillId="6" borderId="0" xfId="1" applyNumberFormat="1" applyFont="1" applyFill="1" applyBorder="1" applyAlignment="1">
      <alignment horizontal="right"/>
    </xf>
    <xf numFmtId="9" fontId="61" fillId="6" borderId="0" xfId="0" applyNumberFormat="1" applyFont="1" applyFill="1"/>
    <xf numFmtId="164" fontId="66" fillId="6" borderId="0" xfId="1" applyNumberFormat="1" applyFont="1" applyFill="1" applyBorder="1" applyAlignment="1">
      <alignment horizontal="right" vertical="center"/>
    </xf>
    <xf numFmtId="164" fontId="64" fillId="6" borderId="0" xfId="1" applyNumberFormat="1" applyFont="1" applyFill="1" applyBorder="1" applyAlignment="1">
      <alignment horizontal="right" vertical="center" wrapText="1"/>
    </xf>
    <xf numFmtId="164" fontId="67" fillId="6" borderId="0" xfId="24" applyNumberFormat="1" applyFont="1" applyFill="1" applyBorder="1" applyAlignment="1">
      <alignment horizontal="right" vertical="center"/>
    </xf>
    <xf numFmtId="3" fontId="61" fillId="6" borderId="0" xfId="0" applyNumberFormat="1" applyFont="1" applyFill="1" applyBorder="1" applyAlignment="1">
      <alignment horizontal="right" vertical="center" wrapText="1"/>
    </xf>
    <xf numFmtId="164" fontId="67" fillId="6" borderId="0" xfId="1" applyNumberFormat="1" applyFont="1" applyFill="1" applyBorder="1" applyAlignment="1">
      <alignment horizontal="right" vertical="center"/>
    </xf>
    <xf numFmtId="164" fontId="61" fillId="6" borderId="0" xfId="1" applyNumberFormat="1" applyFont="1" applyFill="1" applyBorder="1" applyAlignment="1">
      <alignment horizontal="right" vertical="center" wrapText="1"/>
    </xf>
    <xf numFmtId="0" fontId="61" fillId="8" borderId="0" xfId="0" applyFont="1" applyFill="1" applyBorder="1" applyAlignment="1">
      <alignment horizontal="right"/>
    </xf>
    <xf numFmtId="0" fontId="61" fillId="8" borderId="0" xfId="0" applyFont="1" applyFill="1"/>
    <xf numFmtId="164" fontId="61" fillId="8" borderId="0" xfId="1" applyNumberFormat="1" applyFont="1" applyFill="1" applyBorder="1" applyAlignment="1">
      <alignment horizontal="right"/>
    </xf>
    <xf numFmtId="9" fontId="61" fillId="8" borderId="0" xfId="2" applyFont="1" applyFill="1"/>
    <xf numFmtId="164" fontId="64" fillId="8" borderId="0" xfId="1" applyNumberFormat="1" applyFont="1" applyFill="1" applyBorder="1" applyAlignment="1">
      <alignment horizontal="right"/>
    </xf>
    <xf numFmtId="9" fontId="64" fillId="8" borderId="0" xfId="2" applyFont="1" applyFill="1"/>
    <xf numFmtId="3" fontId="61" fillId="8" borderId="0" xfId="0" applyNumberFormat="1" applyFont="1" applyFill="1" applyBorder="1" applyAlignment="1">
      <alignment horizontal="right"/>
    </xf>
    <xf numFmtId="9" fontId="61" fillId="8" borderId="4" xfId="2" applyFont="1" applyFill="1" applyBorder="1"/>
    <xf numFmtId="0" fontId="64" fillId="6" borderId="0" xfId="0" applyFont="1" applyFill="1" applyBorder="1" applyAlignment="1"/>
    <xf numFmtId="0" fontId="64" fillId="8" borderId="0" xfId="0" applyFont="1" applyFill="1" applyBorder="1" applyAlignment="1"/>
    <xf numFmtId="164" fontId="61" fillId="6" borderId="0" xfId="1" applyNumberFormat="1" applyFont="1" applyFill="1" applyAlignment="1">
      <alignment horizontal="left" indent="1"/>
    </xf>
    <xf numFmtId="164" fontId="64" fillId="6" borderId="0" xfId="1" applyNumberFormat="1" applyFont="1" applyFill="1" applyAlignment="1">
      <alignment horizontal="left" indent="1"/>
    </xf>
    <xf numFmtId="0" fontId="57" fillId="6" borderId="0" xfId="0" applyFont="1" applyFill="1" applyAlignment="1">
      <alignment horizontal="left" indent="1"/>
    </xf>
    <xf numFmtId="0" fontId="61" fillId="6" borderId="0" xfId="0" applyFont="1" applyFill="1" applyAlignment="1">
      <alignment horizontal="left" indent="2"/>
    </xf>
    <xf numFmtId="0" fontId="61" fillId="6" borderId="0" xfId="0" applyFont="1" applyFill="1" applyBorder="1" applyAlignment="1">
      <alignment horizontal="left" indent="2"/>
    </xf>
    <xf numFmtId="9" fontId="61" fillId="8" borderId="0" xfId="2" applyFont="1" applyFill="1" applyBorder="1"/>
    <xf numFmtId="164" fontId="61" fillId="6" borderId="4" xfId="1" applyNumberFormat="1" applyFont="1" applyFill="1" applyBorder="1" applyAlignment="1">
      <alignment horizontal="left" indent="1"/>
    </xf>
    <xf numFmtId="164" fontId="61" fillId="6" borderId="4" xfId="1" applyNumberFormat="1" applyFont="1" applyFill="1" applyBorder="1" applyAlignment="1">
      <alignment horizontal="right"/>
    </xf>
    <xf numFmtId="164" fontId="61" fillId="8" borderId="4" xfId="1" applyNumberFormat="1" applyFont="1" applyFill="1" applyBorder="1" applyAlignment="1">
      <alignment horizontal="right"/>
    </xf>
    <xf numFmtId="9" fontId="68" fillId="6" borderId="0" xfId="2" applyFont="1" applyFill="1" applyBorder="1" applyAlignment="1">
      <alignment horizontal="right"/>
    </xf>
    <xf numFmtId="9" fontId="68" fillId="8" borderId="0" xfId="2" applyFont="1" applyFill="1" applyBorder="1" applyAlignment="1">
      <alignment horizontal="right"/>
    </xf>
    <xf numFmtId="169" fontId="68" fillId="8" borderId="0" xfId="0" applyNumberFormat="1" applyFont="1" applyFill="1"/>
    <xf numFmtId="164" fontId="41" fillId="6" borderId="0" xfId="1" applyNumberFormat="1" applyFont="1" applyFill="1" applyAlignment="1">
      <alignment horizontal="left" indent="1"/>
    </xf>
    <xf numFmtId="0" fontId="64" fillId="8" borderId="0" xfId="0" applyFont="1" applyFill="1" applyAlignment="1">
      <alignment horizontal="right" wrapText="1"/>
    </xf>
    <xf numFmtId="0" fontId="47" fillId="6" borderId="0" xfId="0" applyFont="1" applyFill="1" applyAlignment="1">
      <alignment horizontal="left" vertical="top"/>
    </xf>
    <xf numFmtId="9" fontId="13" fillId="8" borderId="3" xfId="2" applyFont="1" applyFill="1" applyBorder="1"/>
    <xf numFmtId="0" fontId="13" fillId="6" borderId="1" xfId="0" applyFont="1" applyFill="1" applyBorder="1" applyAlignment="1"/>
    <xf numFmtId="0" fontId="13" fillId="8" borderId="1" xfId="0" applyFont="1" applyFill="1" applyBorder="1" applyAlignment="1"/>
    <xf numFmtId="0" fontId="13" fillId="8" borderId="1" xfId="0" applyFont="1" applyFill="1" applyBorder="1" applyAlignment="1">
      <alignment wrapText="1"/>
    </xf>
    <xf numFmtId="3" fontId="1" fillId="6" borderId="0" xfId="0" applyNumberFormat="1" applyFont="1" applyFill="1" applyBorder="1" applyAlignment="1"/>
    <xf numFmtId="3" fontId="1" fillId="8" borderId="0" xfId="0" applyNumberFormat="1" applyFont="1" applyFill="1" applyBorder="1" applyAlignment="1"/>
    <xf numFmtId="9" fontId="1" fillId="8" borderId="5" xfId="2" applyFont="1" applyFill="1" applyBorder="1" applyAlignment="1"/>
    <xf numFmtId="3" fontId="1" fillId="6" borderId="2" xfId="0" applyNumberFormat="1" applyFont="1" applyFill="1" applyBorder="1" applyAlignment="1"/>
    <xf numFmtId="3" fontId="1" fillId="8" borderId="2" xfId="0" applyNumberFormat="1" applyFont="1" applyFill="1" applyBorder="1" applyAlignment="1"/>
    <xf numFmtId="9" fontId="1" fillId="8" borderId="2" xfId="2" applyFont="1" applyFill="1" applyBorder="1" applyAlignment="1"/>
    <xf numFmtId="3" fontId="0" fillId="6" borderId="0" xfId="0" applyNumberFormat="1" applyFill="1"/>
    <xf numFmtId="164" fontId="0" fillId="6" borderId="0" xfId="1" applyNumberFormat="1" applyFont="1" applyFill="1"/>
    <xf numFmtId="0" fontId="5" fillId="6" borderId="0" xfId="0" applyFont="1" applyFill="1"/>
    <xf numFmtId="0" fontId="5" fillId="6" borderId="0" xfId="0" applyFont="1" applyFill="1" applyAlignment="1">
      <alignment horizontal="right" wrapText="1"/>
    </xf>
    <xf numFmtId="0" fontId="5" fillId="6" borderId="0" xfId="0" applyFont="1" applyFill="1" applyAlignment="1">
      <alignment wrapText="1"/>
    </xf>
    <xf numFmtId="0" fontId="61" fillId="6" borderId="0" xfId="26" applyFont="1" applyFill="1" applyBorder="1"/>
    <xf numFmtId="38" fontId="5" fillId="6" borderId="0" xfId="1" applyNumberFormat="1" applyFont="1" applyFill="1" applyAlignment="1">
      <alignment horizontal="right"/>
    </xf>
    <xf numFmtId="9" fontId="5" fillId="6" borderId="0" xfId="2" applyFont="1" applyFill="1"/>
    <xf numFmtId="38" fontId="5" fillId="6" borderId="0" xfId="1" applyNumberFormat="1" applyFont="1" applyFill="1"/>
    <xf numFmtId="0" fontId="26" fillId="6" borderId="0" xfId="0" applyFont="1" applyFill="1" applyAlignment="1"/>
    <xf numFmtId="0" fontId="70" fillId="6" borderId="0" xfId="27" applyFont="1" applyFill="1"/>
    <xf numFmtId="0" fontId="26" fillId="6" borderId="0" xfId="0" applyFont="1" applyFill="1"/>
    <xf numFmtId="0" fontId="69" fillId="6" borderId="0" xfId="0" applyFont="1" applyFill="1"/>
    <xf numFmtId="0" fontId="26" fillId="6" borderId="0" xfId="0" applyFont="1" applyFill="1" applyAlignment="1">
      <alignment horizontal="center"/>
    </xf>
    <xf numFmtId="0" fontId="0" fillId="6" borderId="0" xfId="0" applyNumberFormat="1" applyFill="1" applyAlignment="1">
      <alignment horizontal="left"/>
    </xf>
    <xf numFmtId="0" fontId="0" fillId="6" borderId="0" xfId="0" applyFill="1" applyAlignment="1">
      <alignment horizontal="center"/>
    </xf>
    <xf numFmtId="0" fontId="0" fillId="6" borderId="0" xfId="0" applyFill="1" applyAlignment="1">
      <alignment horizontal="left"/>
    </xf>
    <xf numFmtId="0" fontId="4" fillId="6" borderId="0" xfId="28" applyFont="1" applyFill="1"/>
    <xf numFmtId="0" fontId="0" fillId="6" borderId="0" xfId="0" applyFill="1" applyAlignment="1">
      <alignment horizontal="right"/>
    </xf>
    <xf numFmtId="0" fontId="64" fillId="0" borderId="0" xfId="0" applyFont="1"/>
    <xf numFmtId="168" fontId="61" fillId="6" borderId="0" xfId="0" applyNumberFormat="1" applyFont="1" applyFill="1" applyAlignment="1">
      <alignment horizontal="right"/>
    </xf>
    <xf numFmtId="0" fontId="1" fillId="6" borderId="0" xfId="0" applyFont="1" applyFill="1" applyBorder="1" applyAlignment="1">
      <alignment horizontal="right"/>
    </xf>
    <xf numFmtId="168" fontId="64" fillId="6" borderId="0" xfId="0" applyNumberFormat="1" applyFont="1" applyFill="1" applyAlignment="1">
      <alignment horizontal="right"/>
    </xf>
    <xf numFmtId="0" fontId="1" fillId="8" borderId="0" xfId="0" applyFont="1" applyFill="1" applyBorder="1" applyAlignment="1">
      <alignment horizontal="right"/>
    </xf>
    <xf numFmtId="168" fontId="61" fillId="8" borderId="0" xfId="0" applyNumberFormat="1" applyFont="1" applyFill="1" applyAlignment="1">
      <alignment horizontal="right"/>
    </xf>
    <xf numFmtId="168" fontId="64" fillId="8" borderId="0" xfId="0" applyNumberFormat="1" applyFont="1" applyFill="1" applyAlignment="1">
      <alignment horizontal="right"/>
    </xf>
    <xf numFmtId="9" fontId="61" fillId="8" borderId="0" xfId="2" applyFont="1" applyFill="1" applyAlignment="1">
      <alignment horizontal="right"/>
    </xf>
    <xf numFmtId="167" fontId="61" fillId="8" borderId="0" xfId="1" applyNumberFormat="1" applyFont="1" applyFill="1" applyBorder="1" applyAlignment="1">
      <alignment horizontal="right"/>
    </xf>
    <xf numFmtId="167" fontId="64" fillId="8" borderId="0" xfId="1" applyNumberFormat="1" applyFont="1" applyFill="1" applyBorder="1" applyAlignment="1">
      <alignment horizontal="right"/>
    </xf>
    <xf numFmtId="170" fontId="61" fillId="8" borderId="0" xfId="0" applyNumberFormat="1" applyFont="1" applyFill="1" applyBorder="1" applyAlignment="1">
      <alignment horizontal="right"/>
    </xf>
    <xf numFmtId="167" fontId="61" fillId="6" borderId="0" xfId="1" applyNumberFormat="1" applyFont="1" applyFill="1" applyBorder="1" applyAlignment="1">
      <alignment horizontal="right"/>
    </xf>
    <xf numFmtId="167" fontId="61" fillId="6" borderId="0" xfId="0" applyNumberFormat="1" applyFont="1" applyFill="1" applyBorder="1" applyAlignment="1">
      <alignment horizontal="right"/>
    </xf>
    <xf numFmtId="167" fontId="67" fillId="6" borderId="0" xfId="24" applyNumberFormat="1" applyFont="1" applyFill="1" applyBorder="1" applyAlignment="1">
      <alignment horizontal="right" vertical="center"/>
    </xf>
    <xf numFmtId="167" fontId="61" fillId="6" borderId="0" xfId="0" applyNumberFormat="1" applyFont="1" applyFill="1" applyBorder="1" applyAlignment="1">
      <alignment horizontal="right" vertical="center" wrapText="1"/>
    </xf>
    <xf numFmtId="167" fontId="61" fillId="8" borderId="0" xfId="0" applyNumberFormat="1" applyFont="1" applyFill="1" applyBorder="1" applyAlignment="1">
      <alignment horizontal="right"/>
    </xf>
    <xf numFmtId="167" fontId="64" fillId="6" borderId="0" xfId="1" applyNumberFormat="1" applyFont="1" applyFill="1" applyBorder="1" applyAlignment="1">
      <alignment horizontal="right"/>
    </xf>
    <xf numFmtId="167" fontId="66" fillId="6" borderId="0" xfId="1" applyNumberFormat="1" applyFont="1" applyFill="1" applyBorder="1" applyAlignment="1">
      <alignment horizontal="right" vertical="center"/>
    </xf>
    <xf numFmtId="167" fontId="64" fillId="6" borderId="0" xfId="1" applyNumberFormat="1" applyFont="1" applyFill="1" applyBorder="1" applyAlignment="1">
      <alignment horizontal="right" vertical="center" wrapText="1"/>
    </xf>
    <xf numFmtId="1" fontId="35" fillId="8" borderId="16" xfId="8" applyNumberFormat="1" applyFont="1" applyFill="1" applyBorder="1" applyAlignment="1">
      <alignment horizontal="center" wrapText="1"/>
    </xf>
    <xf numFmtId="1" fontId="17" fillId="8" borderId="8" xfId="8" applyNumberFormat="1" applyFont="1" applyFill="1" applyBorder="1" applyAlignment="1">
      <alignment horizontal="center" wrapText="1"/>
    </xf>
    <xf numFmtId="1" fontId="17" fillId="8" borderId="0" xfId="8" applyNumberFormat="1" applyFont="1" applyFill="1" applyBorder="1" applyAlignment="1">
      <alignment horizontal="center"/>
    </xf>
    <xf numFmtId="1" fontId="35" fillId="8" borderId="17" xfId="8" applyNumberFormat="1" applyFont="1" applyFill="1" applyBorder="1" applyAlignment="1">
      <alignment horizontal="center" wrapText="1"/>
    </xf>
    <xf numFmtId="3" fontId="25" fillId="8" borderId="0" xfId="8" applyNumberFormat="1" applyFont="1" applyFill="1" applyBorder="1"/>
    <xf numFmtId="1" fontId="25" fillId="8" borderId="2" xfId="8" applyNumberFormat="1" applyFont="1" applyFill="1" applyBorder="1"/>
    <xf numFmtId="1" fontId="25" fillId="8" borderId="41" xfId="8" applyNumberFormat="1" applyFont="1" applyFill="1" applyBorder="1"/>
    <xf numFmtId="0" fontId="61" fillId="6" borderId="29" xfId="0" applyFont="1" applyFill="1" applyBorder="1"/>
    <xf numFmtId="0" fontId="64" fillId="6" borderId="6" xfId="0" applyFont="1" applyFill="1" applyBorder="1" applyAlignment="1"/>
    <xf numFmtId="0" fontId="64" fillId="8" borderId="6" xfId="0" applyFont="1" applyFill="1" applyBorder="1" applyAlignment="1"/>
    <xf numFmtId="0" fontId="64" fillId="8" borderId="30" xfId="0" applyFont="1" applyFill="1" applyBorder="1" applyAlignment="1">
      <alignment horizontal="right" wrapText="1"/>
    </xf>
    <xf numFmtId="0" fontId="64" fillId="6" borderId="11" xfId="0" applyFont="1" applyFill="1" applyBorder="1"/>
    <xf numFmtId="0" fontId="61" fillId="8" borderId="12" xfId="0" applyFont="1" applyFill="1" applyBorder="1"/>
    <xf numFmtId="164" fontId="61" fillId="6" borderId="11" xfId="1" applyNumberFormat="1" applyFont="1" applyFill="1" applyBorder="1" applyAlignment="1">
      <alignment horizontal="left" indent="1"/>
    </xf>
    <xf numFmtId="168" fontId="61" fillId="6" borderId="0" xfId="0" applyNumberFormat="1" applyFont="1" applyFill="1" applyBorder="1" applyAlignment="1">
      <alignment horizontal="right"/>
    </xf>
    <xf numFmtId="168" fontId="61" fillId="8" borderId="0" xfId="0" applyNumberFormat="1" applyFont="1" applyFill="1" applyBorder="1" applyAlignment="1">
      <alignment horizontal="right"/>
    </xf>
    <xf numFmtId="9" fontId="61" fillId="8" borderId="12" xfId="2" applyFont="1" applyFill="1" applyBorder="1"/>
    <xf numFmtId="164" fontId="64" fillId="6" borderId="11" xfId="1" applyNumberFormat="1" applyFont="1" applyFill="1" applyBorder="1" applyAlignment="1">
      <alignment horizontal="left" indent="1"/>
    </xf>
    <xf numFmtId="168" fontId="64" fillId="6" borderId="0" xfId="0" applyNumberFormat="1" applyFont="1" applyFill="1" applyBorder="1" applyAlignment="1">
      <alignment horizontal="right"/>
    </xf>
    <xf numFmtId="168" fontId="64" fillId="8" borderId="0" xfId="0" applyNumberFormat="1" applyFont="1" applyFill="1" applyBorder="1" applyAlignment="1">
      <alignment horizontal="right"/>
    </xf>
    <xf numFmtId="9" fontId="64" fillId="8" borderId="12" xfId="2" applyFont="1" applyFill="1" applyBorder="1" applyAlignment="1">
      <alignment horizontal="right"/>
    </xf>
    <xf numFmtId="0" fontId="61" fillId="6" borderId="11" xfId="0" applyFont="1" applyFill="1" applyBorder="1" applyAlignment="1">
      <alignment horizontal="left" indent="2"/>
    </xf>
    <xf numFmtId="9" fontId="61" fillId="8" borderId="12" xfId="2" applyFont="1" applyFill="1" applyBorder="1" applyAlignment="1">
      <alignment horizontal="right"/>
    </xf>
    <xf numFmtId="0" fontId="61" fillId="6" borderId="11" xfId="0" applyFont="1" applyFill="1" applyBorder="1"/>
    <xf numFmtId="0" fontId="57" fillId="6" borderId="11" xfId="0" applyFont="1" applyFill="1" applyBorder="1" applyAlignment="1">
      <alignment horizontal="left" indent="1"/>
    </xf>
    <xf numFmtId="0" fontId="61" fillId="6" borderId="0" xfId="0" applyFont="1" applyFill="1" applyBorder="1"/>
    <xf numFmtId="0" fontId="61" fillId="8" borderId="0" xfId="0" applyFont="1" applyFill="1" applyBorder="1"/>
    <xf numFmtId="9" fontId="64" fillId="8" borderId="12" xfId="2" applyFont="1" applyFill="1" applyBorder="1"/>
    <xf numFmtId="0" fontId="64" fillId="8" borderId="0" xfId="0" applyFont="1" applyFill="1" applyBorder="1" applyAlignment="1">
      <alignment horizontal="right" wrapText="1"/>
    </xf>
    <xf numFmtId="9" fontId="64" fillId="8" borderId="0" xfId="0" applyNumberFormat="1" applyFont="1" applyFill="1" applyBorder="1" applyAlignment="1">
      <alignment horizontal="right" wrapText="1"/>
    </xf>
    <xf numFmtId="0" fontId="64" fillId="8" borderId="6" xfId="0" applyFont="1" applyFill="1" applyBorder="1" applyAlignment="1">
      <alignment horizontal="right" wrapText="1"/>
    </xf>
    <xf numFmtId="0" fontId="61" fillId="8" borderId="12" xfId="0" applyFont="1" applyFill="1" applyBorder="1" applyAlignment="1">
      <alignment horizontal="right"/>
    </xf>
    <xf numFmtId="0" fontId="64" fillId="8" borderId="12" xfId="0" applyFont="1" applyFill="1" applyBorder="1" applyAlignment="1">
      <alignment horizontal="right" wrapText="1"/>
    </xf>
    <xf numFmtId="14" fontId="1" fillId="6" borderId="0" xfId="0" applyNumberFormat="1" applyFont="1" applyFill="1"/>
    <xf numFmtId="1" fontId="17" fillId="6" borderId="0" xfId="8" applyNumberFormat="1" applyFont="1" applyFill="1" applyBorder="1" applyAlignment="1">
      <alignment horizontal="center"/>
    </xf>
    <xf numFmtId="3" fontId="25" fillId="6" borderId="0" xfId="8" applyNumberFormat="1" applyFont="1" applyFill="1" applyBorder="1"/>
    <xf numFmtId="1" fontId="25" fillId="6" borderId="2" xfId="8" applyNumberFormat="1" applyFont="1" applyFill="1" applyBorder="1"/>
    <xf numFmtId="1" fontId="5" fillId="0" borderId="0" xfId="8" applyNumberFormat="1" applyFont="1" applyBorder="1"/>
    <xf numFmtId="9" fontId="21" fillId="8" borderId="17" xfId="9" applyNumberFormat="1" applyFont="1" applyFill="1" applyBorder="1"/>
    <xf numFmtId="9" fontId="21" fillId="7" borderId="17" xfId="9" applyNumberFormat="1" applyFont="1" applyFill="1" applyBorder="1"/>
    <xf numFmtId="0" fontId="20" fillId="0" borderId="0" xfId="0" applyFont="1" applyBorder="1" applyAlignment="1">
      <alignment horizontal="left"/>
    </xf>
    <xf numFmtId="0" fontId="20" fillId="0" borderId="4" xfId="0" applyFont="1" applyBorder="1" applyAlignment="1">
      <alignment horizontal="left"/>
    </xf>
    <xf numFmtId="0" fontId="17" fillId="0" borderId="0" xfId="8" applyFont="1" applyAlignment="1">
      <alignment horizontal="left" wrapText="1"/>
    </xf>
    <xf numFmtId="0" fontId="41" fillId="0" borderId="6" xfId="0" applyFont="1" applyBorder="1" applyAlignment="1">
      <alignment horizontal="right"/>
    </xf>
    <xf numFmtId="9" fontId="20" fillId="0" borderId="0" xfId="0" applyNumberFormat="1" applyFont="1" applyBorder="1" applyAlignment="1"/>
    <xf numFmtId="9" fontId="41" fillId="0" borderId="4" xfId="0" applyNumberFormat="1" applyFont="1" applyBorder="1" applyAlignment="1"/>
    <xf numFmtId="0" fontId="26" fillId="8" borderId="0" xfId="0" applyFont="1" applyFill="1" applyBorder="1" applyAlignment="1">
      <alignment horizontal="right" wrapText="1"/>
    </xf>
    <xf numFmtId="0" fontId="41" fillId="0" borderId="0" xfId="0" applyFont="1" applyBorder="1" applyAlignment="1">
      <alignment horizontal="right"/>
    </xf>
    <xf numFmtId="0" fontId="41" fillId="0" borderId="0" xfId="0" applyFont="1" applyFill="1" applyBorder="1" applyAlignment="1">
      <alignment horizontal="right"/>
    </xf>
    <xf numFmtId="0" fontId="41" fillId="6" borderId="0" xfId="0" applyFont="1" applyFill="1" applyBorder="1" applyAlignment="1">
      <alignment horizontal="right"/>
    </xf>
    <xf numFmtId="0" fontId="41" fillId="8" borderId="0" xfId="0" applyFont="1" applyFill="1" applyBorder="1" applyAlignment="1">
      <alignment horizontal="right"/>
    </xf>
    <xf numFmtId="3" fontId="20" fillId="0" borderId="0" xfId="0" applyNumberFormat="1" applyFont="1" applyBorder="1" applyAlignment="1">
      <alignment horizontal="right"/>
    </xf>
    <xf numFmtId="3" fontId="20" fillId="0" borderId="0" xfId="0" applyNumberFormat="1" applyFont="1" applyFill="1" applyBorder="1" applyAlignment="1">
      <alignment horizontal="right"/>
    </xf>
    <xf numFmtId="3" fontId="20" fillId="6" borderId="0" xfId="0" applyNumberFormat="1" applyFont="1" applyFill="1" applyBorder="1" applyAlignment="1">
      <alignment horizontal="right"/>
    </xf>
    <xf numFmtId="3" fontId="20" fillId="8" borderId="0" xfId="0" applyNumberFormat="1" applyFont="1" applyFill="1" applyBorder="1" applyAlignment="1">
      <alignment horizontal="right"/>
    </xf>
    <xf numFmtId="9" fontId="41" fillId="8" borderId="0" xfId="0" applyNumberFormat="1" applyFont="1" applyFill="1" applyBorder="1" applyAlignment="1">
      <alignment horizontal="right"/>
    </xf>
    <xf numFmtId="3" fontId="20" fillId="0" borderId="4" xfId="0" applyNumberFormat="1" applyFont="1" applyBorder="1" applyAlignment="1">
      <alignment horizontal="right"/>
    </xf>
    <xf numFmtId="3" fontId="20" fillId="0" borderId="4" xfId="0" applyNumberFormat="1" applyFont="1" applyFill="1" applyBorder="1" applyAlignment="1">
      <alignment horizontal="right"/>
    </xf>
    <xf numFmtId="3" fontId="20" fillId="6" borderId="4" xfId="0" applyNumberFormat="1" applyFont="1" applyFill="1" applyBorder="1" applyAlignment="1">
      <alignment horizontal="right"/>
    </xf>
    <xf numFmtId="3" fontId="20" fillId="8" borderId="4" xfId="0" applyNumberFormat="1" applyFont="1" applyFill="1" applyBorder="1" applyAlignment="1">
      <alignment horizontal="right"/>
    </xf>
    <xf numFmtId="9" fontId="41" fillId="8" borderId="4" xfId="0" applyNumberFormat="1" applyFont="1" applyFill="1" applyBorder="1" applyAlignment="1">
      <alignment horizontal="right"/>
    </xf>
    <xf numFmtId="0" fontId="0" fillId="8" borderId="6" xfId="0" applyFill="1" applyBorder="1"/>
    <xf numFmtId="0" fontId="41" fillId="0" borderId="0" xfId="0" applyFont="1" applyBorder="1" applyAlignment="1">
      <alignment wrapText="1"/>
    </xf>
    <xf numFmtId="3" fontId="20" fillId="0" borderId="0" xfId="0" applyNumberFormat="1" applyFont="1"/>
    <xf numFmtId="9" fontId="11" fillId="0" borderId="0" xfId="2" applyFont="1" applyFill="1"/>
    <xf numFmtId="0" fontId="35" fillId="0" borderId="17" xfId="8" applyFont="1" applyBorder="1"/>
    <xf numFmtId="0" fontId="35" fillId="0" borderId="9" xfId="8" applyFont="1" applyBorder="1"/>
    <xf numFmtId="0" fontId="36" fillId="0" borderId="16" xfId="8" applyFont="1" applyBorder="1"/>
    <xf numFmtId="0" fontId="36" fillId="0" borderId="10" xfId="8" applyFont="1" applyBorder="1"/>
    <xf numFmtId="1" fontId="17" fillId="0" borderId="17" xfId="8" applyNumberFormat="1" applyFont="1" applyFill="1" applyBorder="1" applyAlignment="1">
      <alignment horizontal="center"/>
    </xf>
    <xf numFmtId="1" fontId="34" fillId="0" borderId="41" xfId="9" applyNumberFormat="1" applyFont="1" applyFill="1" applyBorder="1"/>
    <xf numFmtId="1" fontId="34" fillId="0" borderId="42" xfId="9" applyNumberFormat="1" applyFont="1" applyFill="1" applyBorder="1"/>
    <xf numFmtId="1" fontId="17" fillId="8" borderId="37" xfId="8" applyNumberFormat="1" applyFont="1" applyFill="1" applyBorder="1" applyAlignment="1">
      <alignment horizontal="center" wrapText="1"/>
    </xf>
    <xf numFmtId="1" fontId="35" fillId="8" borderId="39" xfId="8" applyNumberFormat="1" applyFont="1" applyFill="1" applyBorder="1" applyAlignment="1">
      <alignment horizontal="center" wrapText="1"/>
    </xf>
    <xf numFmtId="9" fontId="21" fillId="8" borderId="39" xfId="9" applyNumberFormat="1" applyFont="1" applyFill="1" applyBorder="1"/>
    <xf numFmtId="9" fontId="21" fillId="7" borderId="39" xfId="9" applyNumberFormat="1" applyFont="1" applyFill="1" applyBorder="1"/>
    <xf numFmtId="1" fontId="25" fillId="8" borderId="43" xfId="8" applyNumberFormat="1" applyFont="1" applyFill="1" applyBorder="1"/>
    <xf numFmtId="1" fontId="17" fillId="0" borderId="36" xfId="8" applyNumberFormat="1" applyFont="1" applyBorder="1" applyAlignment="1">
      <alignment wrapText="1"/>
    </xf>
    <xf numFmtId="1" fontId="17" fillId="0" borderId="16" xfId="8" applyNumberFormat="1" applyFont="1" applyFill="1" applyBorder="1" applyAlignment="1">
      <alignment horizontal="center" wrapText="1"/>
    </xf>
    <xf numFmtId="1" fontId="17" fillId="0" borderId="10" xfId="8" applyNumberFormat="1" applyFont="1" applyBorder="1" applyAlignment="1">
      <alignment horizontal="center" wrapText="1"/>
    </xf>
    <xf numFmtId="1" fontId="17" fillId="0" borderId="8" xfId="8" applyNumberFormat="1" applyFont="1" applyBorder="1" applyAlignment="1">
      <alignment horizontal="center" wrapText="1"/>
    </xf>
    <xf numFmtId="1" fontId="17" fillId="0" borderId="16" xfId="8" applyNumberFormat="1" applyFont="1" applyBorder="1" applyAlignment="1">
      <alignment horizontal="center" wrapText="1"/>
    </xf>
    <xf numFmtId="1" fontId="17" fillId="6" borderId="8" xfId="8" applyNumberFormat="1" applyFont="1" applyFill="1" applyBorder="1" applyAlignment="1">
      <alignment horizontal="center" wrapText="1"/>
    </xf>
    <xf numFmtId="1" fontId="29" fillId="0" borderId="0" xfId="8" applyNumberFormat="1" applyFont="1" applyAlignment="1">
      <alignment wrapText="1"/>
    </xf>
    <xf numFmtId="9" fontId="52" fillId="8" borderId="37" xfId="8" applyNumberFormat="1" applyFont="1" applyFill="1" applyBorder="1" applyAlignment="1">
      <alignment horizontal="right" wrapText="1"/>
    </xf>
    <xf numFmtId="9" fontId="35" fillId="8" borderId="39" xfId="8" applyNumberFormat="1" applyFont="1" applyFill="1" applyBorder="1" applyAlignment="1">
      <alignment horizontal="center" wrapText="1"/>
    </xf>
    <xf numFmtId="165" fontId="36" fillId="8" borderId="39" xfId="9" applyNumberFormat="1" applyFont="1" applyFill="1" applyBorder="1" applyAlignment="1">
      <alignment horizontal="right"/>
    </xf>
    <xf numFmtId="165" fontId="36" fillId="7" borderId="39" xfId="9" applyNumberFormat="1" applyFont="1" applyFill="1" applyBorder="1" applyAlignment="1">
      <alignment horizontal="right"/>
    </xf>
    <xf numFmtId="165" fontId="36" fillId="8" borderId="37" xfId="8" applyNumberFormat="1" applyFont="1" applyFill="1" applyBorder="1" applyAlignment="1">
      <alignment horizontal="right"/>
    </xf>
    <xf numFmtId="0" fontId="1" fillId="0" borderId="0" xfId="0" applyFont="1" applyBorder="1" applyAlignment="1">
      <alignment horizontal="right" wrapText="1"/>
    </xf>
    <xf numFmtId="0" fontId="0" fillId="0" borderId="0" xfId="0" applyAlignment="1">
      <alignment horizontal="right"/>
    </xf>
    <xf numFmtId="3" fontId="11" fillId="0" borderId="6" xfId="0" applyNumberFormat="1" applyFont="1" applyBorder="1" applyAlignment="1">
      <alignment horizontal="right"/>
    </xf>
    <xf numFmtId="3" fontId="11" fillId="0" borderId="4" xfId="0" applyNumberFormat="1" applyFont="1" applyBorder="1" applyAlignment="1">
      <alignment horizontal="right"/>
    </xf>
    <xf numFmtId="3" fontId="11" fillId="0" borderId="0" xfId="0" applyNumberFormat="1" applyFont="1" applyAlignment="1">
      <alignment horizontal="right"/>
    </xf>
    <xf numFmtId="3" fontId="11" fillId="8" borderId="6" xfId="0" applyNumberFormat="1" applyFont="1" applyFill="1" applyBorder="1" applyAlignment="1">
      <alignment horizontal="right"/>
    </xf>
    <xf numFmtId="3" fontId="11" fillId="8" borderId="4" xfId="0" applyNumberFormat="1" applyFont="1" applyFill="1" applyBorder="1" applyAlignment="1">
      <alignment horizontal="right"/>
    </xf>
    <xf numFmtId="9" fontId="11" fillId="8" borderId="6" xfId="2" applyFont="1" applyFill="1" applyBorder="1" applyAlignment="1">
      <alignment horizontal="right"/>
    </xf>
    <xf numFmtId="0" fontId="68" fillId="0" borderId="0" xfId="0" applyFont="1" applyAlignment="1">
      <alignment horizontal="left" vertical="top" wrapText="1"/>
    </xf>
    <xf numFmtId="0" fontId="68" fillId="0" borderId="0" xfId="0" applyFont="1" applyAlignment="1">
      <alignment vertical="top" wrapText="1"/>
    </xf>
    <xf numFmtId="0" fontId="64" fillId="0" borderId="47" xfId="0" applyFont="1" applyBorder="1"/>
    <xf numFmtId="0" fontId="64" fillId="0" borderId="46" xfId="0" applyFont="1" applyBorder="1"/>
    <xf numFmtId="0" fontId="1" fillId="0" borderId="39" xfId="0" applyFont="1" applyBorder="1" applyAlignment="1">
      <alignment horizontal="right" wrapText="1"/>
    </xf>
    <xf numFmtId="3" fontId="61" fillId="0" borderId="0" xfId="0" applyNumberFormat="1" applyFont="1" applyBorder="1" applyAlignment="1">
      <alignment horizontal="right"/>
    </xf>
    <xf numFmtId="3" fontId="61" fillId="0" borderId="39" xfId="0" applyNumberFormat="1" applyFont="1" applyBorder="1" applyAlignment="1">
      <alignment horizontal="right"/>
    </xf>
    <xf numFmtId="0" fontId="64" fillId="0" borderId="48" xfId="0" applyFont="1" applyBorder="1"/>
    <xf numFmtId="3" fontId="61" fillId="0" borderId="2" xfId="0" applyNumberFormat="1" applyFont="1" applyBorder="1" applyAlignment="1">
      <alignment horizontal="right"/>
    </xf>
    <xf numFmtId="3" fontId="61" fillId="0" borderId="43" xfId="0" applyNumberFormat="1" applyFont="1" applyBorder="1" applyAlignment="1">
      <alignment horizontal="right"/>
    </xf>
    <xf numFmtId="0" fontId="13" fillId="0" borderId="53" xfId="0" applyFont="1" applyBorder="1" applyAlignment="1">
      <alignment horizontal="right" wrapText="1"/>
    </xf>
    <xf numFmtId="0" fontId="63" fillId="6" borderId="0" xfId="4" applyFont="1" applyFill="1" applyAlignment="1" applyProtection="1"/>
    <xf numFmtId="0" fontId="1" fillId="6" borderId="0" xfId="0" applyFont="1" applyFill="1" applyAlignment="1">
      <alignment wrapText="1"/>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xf>
    <xf numFmtId="0" fontId="24" fillId="0" borderId="0" xfId="0" applyFont="1" applyAlignment="1">
      <alignment vertical="center" wrapText="1"/>
    </xf>
    <xf numFmtId="0" fontId="16" fillId="0" borderId="0" xfId="4" applyFont="1" applyAlignment="1" applyProtection="1">
      <alignment wrapText="1"/>
    </xf>
    <xf numFmtId="0" fontId="16" fillId="0" borderId="0" xfId="4" applyFont="1" applyAlignment="1" applyProtection="1">
      <alignment horizontal="left" vertical="center" wrapText="1"/>
    </xf>
    <xf numFmtId="0" fontId="16" fillId="6" borderId="0" xfId="4" applyFont="1" applyFill="1" applyAlignment="1" applyProtection="1">
      <alignment wrapText="1"/>
    </xf>
    <xf numFmtId="0" fontId="16" fillId="0" borderId="0" xfId="4" applyFont="1" applyAlignment="1" applyProtection="1">
      <alignment vertical="center" wrapText="1"/>
    </xf>
    <xf numFmtId="0" fontId="6" fillId="0" borderId="0" xfId="3" applyFont="1" applyBorder="1" applyAlignment="1">
      <alignment vertical="top" wrapText="1"/>
    </xf>
    <xf numFmtId="0" fontId="72" fillId="0" borderId="0" xfId="3" applyFont="1" applyBorder="1" applyAlignment="1">
      <alignment horizontal="left" vertical="top" wrapText="1"/>
    </xf>
    <xf numFmtId="0" fontId="19" fillId="0" borderId="0" xfId="0" applyFont="1" applyAlignment="1">
      <alignment horizontal="left" vertical="top" wrapText="1"/>
    </xf>
    <xf numFmtId="0" fontId="19" fillId="0" borderId="0" xfId="0" applyFont="1" applyAlignment="1">
      <alignment vertical="top" wrapText="1"/>
    </xf>
    <xf numFmtId="0" fontId="19" fillId="0" borderId="0" xfId="0" applyFont="1" applyAlignment="1">
      <alignment wrapText="1"/>
    </xf>
    <xf numFmtId="0" fontId="19" fillId="0" borderId="0" xfId="0" applyFont="1" applyAlignment="1">
      <alignment horizontal="left" wrapText="1"/>
    </xf>
    <xf numFmtId="0" fontId="35" fillId="8" borderId="14" xfId="8" applyFont="1" applyFill="1" applyBorder="1" applyAlignment="1">
      <alignment horizontal="center" wrapText="1"/>
    </xf>
    <xf numFmtId="0" fontId="35" fillId="8" borderId="54" xfId="8" applyFont="1" applyFill="1" applyBorder="1" applyAlignment="1">
      <alignment horizontal="center" wrapText="1"/>
    </xf>
    <xf numFmtId="0" fontId="17" fillId="8" borderId="14" xfId="8" applyFont="1" applyFill="1" applyBorder="1" applyAlignment="1">
      <alignment horizontal="center"/>
    </xf>
    <xf numFmtId="0" fontId="17" fillId="8" borderId="13" xfId="8" applyFont="1" applyFill="1" applyBorder="1" applyAlignment="1">
      <alignment horizontal="center"/>
    </xf>
    <xf numFmtId="1" fontId="17" fillId="0" borderId="14" xfId="8" applyNumberFormat="1" applyFont="1" applyFill="1" applyBorder="1" applyAlignment="1">
      <alignment horizontal="center"/>
    </xf>
    <xf numFmtId="1" fontId="17" fillId="0" borderId="15" xfId="8" applyNumberFormat="1" applyFont="1" applyFill="1" applyBorder="1" applyAlignment="1">
      <alignment horizontal="center"/>
    </xf>
    <xf numFmtId="0" fontId="17" fillId="0" borderId="14" xfId="8" applyFont="1" applyBorder="1" applyAlignment="1">
      <alignment horizontal="center"/>
    </xf>
    <xf numFmtId="0" fontId="17" fillId="0" borderId="15" xfId="8" applyFont="1" applyBorder="1" applyAlignment="1">
      <alignment horizontal="center"/>
    </xf>
    <xf numFmtId="0" fontId="17" fillId="0" borderId="13" xfId="8" applyFont="1" applyBorder="1" applyAlignment="1">
      <alignment horizontal="center"/>
    </xf>
    <xf numFmtId="1" fontId="17" fillId="8" borderId="5" xfId="8" applyNumberFormat="1" applyFont="1" applyFill="1" applyBorder="1" applyAlignment="1">
      <alignment horizontal="center"/>
    </xf>
    <xf numFmtId="1" fontId="35" fillId="8" borderId="33" xfId="8" applyNumberFormat="1" applyFont="1" applyFill="1" applyBorder="1" applyAlignment="1">
      <alignment horizontal="center" wrapText="1"/>
    </xf>
    <xf numFmtId="1" fontId="35" fillId="8" borderId="35" xfId="8" applyNumberFormat="1" applyFont="1" applyFill="1" applyBorder="1" applyAlignment="1">
      <alignment horizontal="center" wrapText="1"/>
    </xf>
    <xf numFmtId="1" fontId="17" fillId="0" borderId="33" xfId="8" applyNumberFormat="1" applyFont="1" applyFill="1" applyBorder="1" applyAlignment="1">
      <alignment horizontal="center"/>
    </xf>
    <xf numFmtId="1" fontId="17" fillId="0" borderId="34" xfId="8" applyNumberFormat="1" applyFont="1" applyFill="1" applyBorder="1" applyAlignment="1">
      <alignment horizontal="center"/>
    </xf>
    <xf numFmtId="1" fontId="17" fillId="0" borderId="33" xfId="8" applyNumberFormat="1" applyFont="1" applyBorder="1" applyAlignment="1">
      <alignment horizontal="center"/>
    </xf>
    <xf numFmtId="1" fontId="17" fillId="0" borderId="34" xfId="8" applyNumberFormat="1" applyFont="1" applyBorder="1" applyAlignment="1">
      <alignment horizontal="center"/>
    </xf>
    <xf numFmtId="1" fontId="17" fillId="6" borderId="5" xfId="8" applyNumberFormat="1" applyFont="1" applyFill="1" applyBorder="1" applyAlignment="1">
      <alignment horizontal="center"/>
    </xf>
    <xf numFmtId="1" fontId="17" fillId="0" borderId="5" xfId="8" applyNumberFormat="1" applyFont="1" applyBorder="1" applyAlignment="1">
      <alignment horizontal="center"/>
    </xf>
    <xf numFmtId="0" fontId="41" fillId="0" borderId="6" xfId="0" applyFont="1" applyBorder="1" applyAlignment="1">
      <alignment horizontal="left"/>
    </xf>
    <xf numFmtId="0" fontId="41" fillId="0" borderId="6" xfId="0" applyFont="1" applyBorder="1" applyAlignment="1">
      <alignment horizontal="right" wrapText="1"/>
    </xf>
    <xf numFmtId="0" fontId="20" fillId="0" borderId="0" xfId="0" applyFont="1" applyBorder="1" applyAlignment="1">
      <alignment horizontal="left"/>
    </xf>
    <xf numFmtId="3" fontId="20" fillId="0" borderId="0" xfId="0" applyNumberFormat="1" applyFont="1" applyBorder="1" applyAlignment="1"/>
    <xf numFmtId="0" fontId="41" fillId="0" borderId="4" xfId="0" applyFont="1" applyBorder="1" applyAlignment="1">
      <alignment horizontal="left"/>
    </xf>
    <xf numFmtId="3" fontId="41" fillId="0" borderId="4" xfId="0" applyNumberFormat="1" applyFont="1" applyBorder="1" applyAlignment="1"/>
    <xf numFmtId="0" fontId="41" fillId="0" borderId="6" xfId="0" applyFont="1" applyBorder="1" applyAlignment="1">
      <alignment horizontal="center"/>
    </xf>
    <xf numFmtId="0" fontId="20" fillId="0" borderId="4" xfId="0" applyFont="1" applyBorder="1" applyAlignment="1">
      <alignment horizontal="left"/>
    </xf>
    <xf numFmtId="0" fontId="41" fillId="0" borderId="0" xfId="0" applyFont="1" applyBorder="1" applyAlignment="1">
      <alignment horizontal="left"/>
    </xf>
    <xf numFmtId="0" fontId="13" fillId="0" borderId="19" xfId="12" applyFont="1" applyBorder="1" applyAlignment="1">
      <alignment horizontal="center"/>
    </xf>
    <xf numFmtId="0" fontId="13" fillId="0" borderId="5" xfId="12" applyFont="1" applyBorder="1" applyAlignment="1">
      <alignment horizontal="center"/>
    </xf>
    <xf numFmtId="0" fontId="13" fillId="0" borderId="20" xfId="12" applyFont="1" applyBorder="1" applyAlignment="1">
      <alignment horizontal="center"/>
    </xf>
    <xf numFmtId="0" fontId="13" fillId="0" borderId="35" xfId="12" applyFont="1" applyBorder="1" applyAlignment="1">
      <alignment horizontal="center"/>
    </xf>
    <xf numFmtId="0" fontId="13" fillId="5" borderId="19" xfId="12" applyFont="1" applyFill="1" applyBorder="1" applyAlignment="1">
      <alignment horizontal="center" wrapText="1"/>
    </xf>
    <xf numFmtId="0" fontId="13" fillId="5" borderId="20" xfId="12" applyFont="1" applyFill="1" applyBorder="1" applyAlignment="1">
      <alignment horizontal="center" wrapText="1"/>
    </xf>
    <xf numFmtId="0" fontId="13" fillId="8" borderId="6" xfId="0" applyFont="1" applyFill="1" applyBorder="1" applyAlignment="1">
      <alignment horizontal="left" vertical="center"/>
    </xf>
    <xf numFmtId="0" fontId="13" fillId="8" borderId="0" xfId="0" applyFont="1" applyFill="1" applyBorder="1" applyAlignment="1">
      <alignment horizontal="left" vertical="center"/>
    </xf>
    <xf numFmtId="0" fontId="26" fillId="8" borderId="4" xfId="0" applyFont="1" applyFill="1" applyBorder="1" applyAlignment="1">
      <alignment horizontal="left" vertical="center"/>
    </xf>
    <xf numFmtId="0" fontId="74" fillId="0" borderId="5" xfId="0" applyFont="1" applyBorder="1" applyAlignment="1">
      <alignment horizontal="center" wrapText="1"/>
    </xf>
    <xf numFmtId="0" fontId="74" fillId="0" borderId="35" xfId="0" applyFont="1" applyBorder="1" applyAlignment="1">
      <alignment horizontal="center" wrapText="1"/>
    </xf>
    <xf numFmtId="0" fontId="13" fillId="0" borderId="6" xfId="0" applyFont="1" applyBorder="1" applyAlignment="1">
      <alignment horizontal="center"/>
    </xf>
    <xf numFmtId="0" fontId="13" fillId="8" borderId="6" xfId="0" applyFont="1" applyFill="1" applyBorder="1" applyAlignment="1">
      <alignment horizontal="left" vertical="center" wrapText="1"/>
    </xf>
    <xf numFmtId="0" fontId="13" fillId="8" borderId="0" xfId="0" applyFont="1" applyFill="1" applyBorder="1" applyAlignment="1">
      <alignment horizontal="left" vertical="center" wrapText="1"/>
    </xf>
    <xf numFmtId="0" fontId="26" fillId="8" borderId="4" xfId="0" applyFont="1" applyFill="1" applyBorder="1" applyAlignment="1">
      <alignment horizontal="left" vertical="center" wrapText="1"/>
    </xf>
    <xf numFmtId="0" fontId="13" fillId="0" borderId="0" xfId="0" applyFont="1" applyBorder="1" applyAlignment="1">
      <alignment horizontal="left" vertical="center"/>
    </xf>
    <xf numFmtId="0" fontId="26" fillId="0" borderId="0" xfId="0" applyFont="1" applyAlignment="1">
      <alignment horizontal="left" vertical="center"/>
    </xf>
    <xf numFmtId="0" fontId="13" fillId="0" borderId="6" xfId="0" applyFont="1" applyBorder="1" applyAlignment="1">
      <alignment horizontal="left" vertical="center"/>
    </xf>
    <xf numFmtId="0" fontId="26" fillId="0" borderId="0" xfId="0" applyFont="1" applyBorder="1" applyAlignment="1">
      <alignment horizontal="left" vertical="center"/>
    </xf>
    <xf numFmtId="0" fontId="26" fillId="0" borderId="4" xfId="0" applyFont="1" applyBorder="1" applyAlignment="1">
      <alignment horizontal="left" vertical="center"/>
    </xf>
    <xf numFmtId="0" fontId="13" fillId="0" borderId="6" xfId="0" applyFont="1" applyBorder="1" applyAlignment="1">
      <alignment horizontal="center" wrapText="1"/>
    </xf>
    <xf numFmtId="0" fontId="13" fillId="0" borderId="4" xfId="0" applyFont="1" applyBorder="1" applyAlignment="1">
      <alignment horizontal="center" wrapText="1"/>
    </xf>
    <xf numFmtId="0" fontId="13" fillId="0" borderId="4" xfId="0" applyFont="1" applyBorder="1" applyAlignment="1">
      <alignment horizontal="left" vertical="center"/>
    </xf>
    <xf numFmtId="0" fontId="20" fillId="0" borderId="0" xfId="0" applyFont="1" applyAlignment="1">
      <alignment horizontal="left" vertical="top" wrapText="1"/>
    </xf>
    <xf numFmtId="0" fontId="20" fillId="0" borderId="0" xfId="0" applyFont="1" applyAlignment="1">
      <alignment wrapText="1"/>
    </xf>
    <xf numFmtId="0" fontId="13" fillId="0" borderId="0" xfId="0" applyFont="1" applyBorder="1" applyAlignment="1">
      <alignment horizontal="center"/>
    </xf>
    <xf numFmtId="0" fontId="11" fillId="0" borderId="0" xfId="0" applyFont="1" applyAlignment="1">
      <alignment horizontal="center"/>
    </xf>
    <xf numFmtId="0" fontId="37" fillId="0" borderId="0" xfId="0" applyFont="1" applyAlignment="1">
      <alignment horizontal="left"/>
    </xf>
    <xf numFmtId="0" fontId="27" fillId="0" borderId="0" xfId="0" applyFont="1" applyAlignment="1">
      <alignment horizontal="left" vertical="center" wrapText="1"/>
    </xf>
    <xf numFmtId="0" fontId="46" fillId="0" borderId="0" xfId="0" applyFont="1" applyAlignment="1">
      <alignment horizontal="left" vertical="center" wrapText="1"/>
    </xf>
    <xf numFmtId="0" fontId="1" fillId="0" borderId="0" xfId="0" applyFont="1" applyAlignment="1">
      <alignment horizontal="center" vertical="center"/>
    </xf>
    <xf numFmtId="0" fontId="19" fillId="0" borderId="0" xfId="0" applyFont="1" applyFill="1" applyAlignment="1">
      <alignment horizontal="left" vertical="top" wrapText="1"/>
    </xf>
    <xf numFmtId="0" fontId="20" fillId="6" borderId="0" xfId="0" applyFont="1" applyFill="1" applyAlignment="1">
      <alignment horizontal="left" vertical="top" wrapText="1"/>
    </xf>
    <xf numFmtId="0" fontId="20" fillId="6" borderId="0" xfId="0" applyFont="1" applyFill="1" applyAlignment="1">
      <alignment wrapText="1"/>
    </xf>
  </cellXfs>
  <cellStyles count="31">
    <cellStyle name="Comma" xfId="1" builtinId="3"/>
    <cellStyle name="Comma 2" xfId="13"/>
    <cellStyle name="Comma 2 2" xfId="17"/>
    <cellStyle name="Comma 2 3" xfId="20"/>
    <cellStyle name="Comma 3" xfId="18"/>
    <cellStyle name="Comma 4" xfId="24"/>
    <cellStyle name="Hyperlink" xfId="4" builtinId="8"/>
    <cellStyle name="Hyperlink 2" xfId="5"/>
    <cellStyle name="Normal" xfId="0" builtinId="0"/>
    <cellStyle name="Normal 10" xfId="26"/>
    <cellStyle name="Normal 2" xfId="3"/>
    <cellStyle name="Normal 2 2" xfId="7"/>
    <cellStyle name="Normal 2 2 2" xfId="25"/>
    <cellStyle name="Normal 2 2 3" xfId="29"/>
    <cellStyle name="Normal 2 3" xfId="12"/>
    <cellStyle name="Normal 2 3 2" xfId="16"/>
    <cellStyle name="Normal 2 3 3" xfId="30"/>
    <cellStyle name="Normal 3" xfId="6"/>
    <cellStyle name="Normal 3 2" xfId="19"/>
    <cellStyle name="Normal 4" xfId="8"/>
    <cellStyle name="Normal 4 2" xfId="15"/>
    <cellStyle name="Normal 9" xfId="28"/>
    <cellStyle name="Normal_Sheet1_1" xfId="27"/>
    <cellStyle name="Normal_T1 sample" xfId="23"/>
    <cellStyle name="Percent" xfId="2" builtinId="5"/>
    <cellStyle name="Percent 2" xfId="9"/>
    <cellStyle name="Percent 2 2" xfId="10"/>
    <cellStyle name="Percent 2 2 2" xfId="22"/>
    <cellStyle name="Percent 2 3" xfId="11"/>
    <cellStyle name="Percent 2 4" xfId="21"/>
    <cellStyle name="Percent 3" xfId="14"/>
  </cellStyles>
  <dxfs count="0"/>
  <tableStyles count="0" defaultTableStyle="TableStyleMedium9" defaultPivotStyle="PivotStyleLight16"/>
  <colors>
    <mruColors>
      <color rgb="FFBC0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224166940318968E-2"/>
          <c:y val="1.8396413120292592E-2"/>
          <c:w val="0.86243064183596219"/>
          <c:h val="0.98499426365888243"/>
        </c:manualLayout>
      </c:layout>
      <c:doughnutChart>
        <c:varyColors val="1"/>
        <c:ser>
          <c:idx val="0"/>
          <c:order val="0"/>
          <c:spPr>
            <a:ln>
              <a:solidFill>
                <a:schemeClr val="bg1"/>
              </a:solidFill>
            </a:ln>
          </c:spPr>
          <c:dPt>
            <c:idx val="0"/>
            <c:bubble3D val="0"/>
            <c:spPr>
              <a:solidFill>
                <a:schemeClr val="bg1">
                  <a:lumMod val="65000"/>
                </a:schemeClr>
              </a:solidFill>
              <a:ln>
                <a:solidFill>
                  <a:schemeClr val="bg1"/>
                </a:solidFill>
              </a:ln>
            </c:spPr>
          </c:dPt>
          <c:dPt>
            <c:idx val="1"/>
            <c:bubble3D val="0"/>
            <c:spPr>
              <a:solidFill>
                <a:srgbClr val="92D050"/>
              </a:solidFill>
              <a:ln>
                <a:solidFill>
                  <a:schemeClr val="bg1"/>
                </a:solidFill>
              </a:ln>
            </c:spPr>
          </c:dPt>
          <c:dPt>
            <c:idx val="2"/>
            <c:bubble3D val="0"/>
            <c:spPr>
              <a:solidFill>
                <a:schemeClr val="accent1"/>
              </a:solidFill>
              <a:ln>
                <a:solidFill>
                  <a:schemeClr val="bg1"/>
                </a:solidFill>
              </a:ln>
            </c:spPr>
          </c:dPt>
          <c:dPt>
            <c:idx val="3"/>
            <c:bubble3D val="0"/>
            <c:spPr>
              <a:solidFill>
                <a:schemeClr val="accent2"/>
              </a:solidFill>
              <a:ln>
                <a:solidFill>
                  <a:schemeClr val="bg1"/>
                </a:solidFill>
              </a:ln>
            </c:spPr>
          </c:dPt>
          <c:dLbls>
            <c:spPr>
              <a:noFill/>
              <a:ln>
                <a:noFill/>
              </a:ln>
              <a:effectLst/>
            </c:spPr>
            <c:txPr>
              <a:bodyPr/>
              <a:lstStyle/>
              <a:p>
                <a:pPr>
                  <a:defRPr sz="1400">
                    <a:solidFill>
                      <a:schemeClr val="bg1"/>
                    </a:solidFill>
                    <a:latin typeface="Arial" pitchFamily="34" charset="0"/>
                    <a:cs typeface="Arial" pitchFamily="34" charset="0"/>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1'!$C$10:$C$13</c:f>
              <c:strCache>
                <c:ptCount val="4"/>
                <c:pt idx="0">
                  <c:v>Outside UK &amp; Ireland</c:v>
                </c:pt>
                <c:pt idx="1">
                  <c:v>Republic of Ireland</c:v>
                </c:pt>
                <c:pt idx="2">
                  <c:v>Great Britain</c:v>
                </c:pt>
                <c:pt idx="3">
                  <c:v>Northern Ireland</c:v>
                </c:pt>
              </c:strCache>
            </c:strRef>
          </c:cat>
          <c:val>
            <c:numRef>
              <c:f>'Figure 1'!$D$10:$D$13</c:f>
              <c:numCache>
                <c:formatCode>0%</c:formatCode>
                <c:ptCount val="4"/>
                <c:pt idx="0">
                  <c:v>0.15</c:v>
                </c:pt>
                <c:pt idx="1">
                  <c:v>0.14000000000000001</c:v>
                </c:pt>
                <c:pt idx="2">
                  <c:v>0.27</c:v>
                </c:pt>
                <c:pt idx="3">
                  <c:v>0.44</c:v>
                </c:pt>
              </c:numCache>
            </c:numRef>
          </c:val>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ln>
      <a:noFill/>
    </a:ln>
  </c:spPr>
  <c:printSettings>
    <c:headerFooter/>
    <c:pageMargins b="0.75000000000000178" l="0.70000000000000062" r="0.70000000000000062" t="0.750000000000001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77885267783192"/>
          <c:y val="7.1114294484805208E-3"/>
          <c:w val="0.74921789067542965"/>
          <c:h val="0.99003779231170519"/>
        </c:manualLayout>
      </c:layout>
      <c:doughnutChart>
        <c:varyColors val="1"/>
        <c:ser>
          <c:idx val="0"/>
          <c:order val="0"/>
          <c:spPr>
            <a:ln>
              <a:solidFill>
                <a:schemeClr val="bg1"/>
              </a:solidFill>
            </a:ln>
          </c:spPr>
          <c:dLbls>
            <c:spPr>
              <a:noFill/>
              <a:ln>
                <a:noFill/>
              </a:ln>
              <a:effectLst/>
            </c:spPr>
            <c:txPr>
              <a:bodyPr/>
              <a:lstStyle/>
              <a:p>
                <a:pPr>
                  <a:defRPr sz="1200">
                    <a:solidFill>
                      <a:schemeClr val="bg1"/>
                    </a:solidFill>
                    <a:latin typeface="Arial" pitchFamily="34" charset="0"/>
                    <a:cs typeface="Arial" pitchFamily="34" charset="0"/>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9'!$B$8:$B$12</c:f>
              <c:strCache>
                <c:ptCount val="5"/>
                <c:pt idx="0">
                  <c:v>Accommodation for visitors</c:v>
                </c:pt>
                <c:pt idx="1">
                  <c:v>Food &amp; beverage service activities</c:v>
                </c:pt>
                <c:pt idx="2">
                  <c:v>Transport</c:v>
                </c:pt>
                <c:pt idx="3">
                  <c:v>Sporting &amp; recreational activities</c:v>
                </c:pt>
                <c:pt idx="4">
                  <c:v>Other</c:v>
                </c:pt>
              </c:strCache>
            </c:strRef>
          </c:cat>
          <c:val>
            <c:numRef>
              <c:f>'Figure 9'!$C$8:$C$12</c:f>
              <c:numCache>
                <c:formatCode>0%</c:formatCode>
                <c:ptCount val="5"/>
                <c:pt idx="0">
                  <c:v>0.15294549665974605</c:v>
                </c:pt>
                <c:pt idx="1">
                  <c:v>0.59063881473948843</c:v>
                </c:pt>
                <c:pt idx="2">
                  <c:v>6.7412397779755093E-2</c:v>
                </c:pt>
                <c:pt idx="3">
                  <c:v>0.11589904382582659</c:v>
                </c:pt>
                <c:pt idx="4">
                  <c:v>7.3104246995183822E-2</c:v>
                </c:pt>
              </c:numCache>
            </c:numRef>
          </c:val>
        </c:ser>
        <c:dLbls>
          <c:showLegendKey val="0"/>
          <c:showVal val="1"/>
          <c:showCatName val="0"/>
          <c:showSerName val="0"/>
          <c:showPercent val="0"/>
          <c:showBubbleSize val="0"/>
          <c:showLeaderLines val="1"/>
        </c:dLbls>
        <c:firstSliceAng val="0"/>
        <c:holeSize val="40"/>
      </c:doughnutChart>
    </c:plotArea>
    <c:plotVisOnly val="1"/>
    <c:dispBlanksAs val="gap"/>
    <c:showDLblsOverMax val="0"/>
  </c:chart>
  <c:spPr>
    <a:ln>
      <a:noFill/>
    </a:ln>
  </c:spPr>
  <c:printSettings>
    <c:headerFooter/>
    <c:pageMargins b="0.75000000000000178" l="0.70000000000000062" r="0.70000000000000062" t="0.75000000000000178"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1841914532801373E-2"/>
          <c:y val="0.15352342433376201"/>
          <c:w val="0.76894630798496033"/>
          <c:h val="0.77300085408754537"/>
        </c:manualLayout>
      </c:layout>
      <c:barChart>
        <c:barDir val="col"/>
        <c:grouping val="clustered"/>
        <c:varyColors val="0"/>
        <c:ser>
          <c:idx val="0"/>
          <c:order val="0"/>
          <c:tx>
            <c:strRef>
              <c:f>'Figure 10'!$D$10</c:f>
              <c:strCache>
                <c:ptCount val="1"/>
                <c:pt idx="0">
                  <c:v>Holiday</c:v>
                </c:pt>
              </c:strCache>
            </c:strRef>
          </c:tx>
          <c:spPr>
            <a:ln>
              <a:solidFill>
                <a:schemeClr val="bg1"/>
              </a:solidFill>
            </a:ln>
          </c:spPr>
          <c:invertIfNegative val="0"/>
          <c:cat>
            <c:strRef>
              <c:f>'Figure 10'!$C$11:$C$13</c:f>
              <c:strCache>
                <c:ptCount val="3"/>
                <c:pt idx="0">
                  <c:v>Republic of Ireland (10.8m external visitors)</c:v>
                </c:pt>
                <c:pt idx="1">
                  <c:v>Great Britain (40.6 million external visitors)</c:v>
                </c:pt>
                <c:pt idx="2">
                  <c:v>Northern Ireland (3.0 milion external visitors)</c:v>
                </c:pt>
              </c:strCache>
            </c:strRef>
          </c:cat>
          <c:val>
            <c:numRef>
              <c:f>'Figure 10'!$D$11:$D$13</c:f>
              <c:numCache>
                <c:formatCode>0%</c:formatCode>
                <c:ptCount val="3"/>
                <c:pt idx="0">
                  <c:v>0.48260547742413029</c:v>
                </c:pt>
                <c:pt idx="1">
                  <c:v>0.43026546581320607</c:v>
                </c:pt>
                <c:pt idx="2">
                  <c:v>0.39</c:v>
                </c:pt>
              </c:numCache>
            </c:numRef>
          </c:val>
        </c:ser>
        <c:ser>
          <c:idx val="1"/>
          <c:order val="1"/>
          <c:tx>
            <c:strRef>
              <c:f>'Figure 10'!$E$10</c:f>
              <c:strCache>
                <c:ptCount val="1"/>
                <c:pt idx="0">
                  <c:v>Visiting friends / relatives </c:v>
                </c:pt>
              </c:strCache>
            </c:strRef>
          </c:tx>
          <c:spPr>
            <a:ln>
              <a:solidFill>
                <a:schemeClr val="bg1"/>
              </a:solidFill>
            </a:ln>
          </c:spPr>
          <c:invertIfNegative val="0"/>
          <c:cat>
            <c:strRef>
              <c:f>'Figure 10'!$C$11:$C$13</c:f>
              <c:strCache>
                <c:ptCount val="3"/>
                <c:pt idx="0">
                  <c:v>Republic of Ireland (10.8m external visitors)</c:v>
                </c:pt>
                <c:pt idx="1">
                  <c:v>Great Britain (40.6 million external visitors)</c:v>
                </c:pt>
                <c:pt idx="2">
                  <c:v>Northern Ireland (3.0 milion external visitors)</c:v>
                </c:pt>
              </c:strCache>
            </c:strRef>
          </c:cat>
          <c:val>
            <c:numRef>
              <c:f>'Figure 10'!$E$11:$E$13</c:f>
              <c:numCache>
                <c:formatCode>0%</c:formatCode>
                <c:ptCount val="3"/>
                <c:pt idx="0">
                  <c:v>0.24676165803108807</c:v>
                </c:pt>
                <c:pt idx="1">
                  <c:v>0.30890649180943819</c:v>
                </c:pt>
                <c:pt idx="2">
                  <c:v>0.43</c:v>
                </c:pt>
              </c:numCache>
            </c:numRef>
          </c:val>
        </c:ser>
        <c:ser>
          <c:idx val="2"/>
          <c:order val="2"/>
          <c:tx>
            <c:strRef>
              <c:f>'Figure 10'!$F$10</c:f>
              <c:strCache>
                <c:ptCount val="1"/>
                <c:pt idx="0">
                  <c:v>Business</c:v>
                </c:pt>
              </c:strCache>
            </c:strRef>
          </c:tx>
          <c:spPr>
            <a:ln>
              <a:solidFill>
                <a:schemeClr val="bg1"/>
              </a:solidFill>
            </a:ln>
          </c:spPr>
          <c:invertIfNegative val="0"/>
          <c:cat>
            <c:strRef>
              <c:f>'Figure 10'!$C$11:$C$13</c:f>
              <c:strCache>
                <c:ptCount val="3"/>
                <c:pt idx="0">
                  <c:v>Republic of Ireland (10.8m external visitors)</c:v>
                </c:pt>
                <c:pt idx="1">
                  <c:v>Great Britain (40.6 million external visitors)</c:v>
                </c:pt>
                <c:pt idx="2">
                  <c:v>Northern Ireland (3.0 milion external visitors)</c:v>
                </c:pt>
              </c:strCache>
            </c:strRef>
          </c:cat>
          <c:val>
            <c:numRef>
              <c:f>'Figure 10'!$F$11:$F$13</c:f>
              <c:numCache>
                <c:formatCode>0%</c:formatCode>
                <c:ptCount val="3"/>
                <c:pt idx="0">
                  <c:v>0.13730569948186527</c:v>
                </c:pt>
                <c:pt idx="1">
                  <c:v>0.19508363328693321</c:v>
                </c:pt>
                <c:pt idx="2">
                  <c:v>0.12532918944192237</c:v>
                </c:pt>
              </c:numCache>
            </c:numRef>
          </c:val>
        </c:ser>
        <c:ser>
          <c:idx val="3"/>
          <c:order val="3"/>
          <c:tx>
            <c:strRef>
              <c:f>'Figure 10'!$G$10</c:f>
              <c:strCache>
                <c:ptCount val="1"/>
                <c:pt idx="0">
                  <c:v>Other</c:v>
                </c:pt>
              </c:strCache>
            </c:strRef>
          </c:tx>
          <c:spPr>
            <a:ln>
              <a:solidFill>
                <a:schemeClr val="bg1"/>
              </a:solidFill>
            </a:ln>
          </c:spPr>
          <c:invertIfNegative val="0"/>
          <c:cat>
            <c:strRef>
              <c:f>'Figure 10'!$C$11:$C$13</c:f>
              <c:strCache>
                <c:ptCount val="3"/>
                <c:pt idx="0">
                  <c:v>Republic of Ireland (10.8m external visitors)</c:v>
                </c:pt>
                <c:pt idx="1">
                  <c:v>Great Britain (40.6 million external visitors)</c:v>
                </c:pt>
                <c:pt idx="2">
                  <c:v>Northern Ireland (3.0 milion external visitors)</c:v>
                </c:pt>
              </c:strCache>
            </c:strRef>
          </c:cat>
          <c:val>
            <c:numRef>
              <c:f>'Figure 10'!$G$11:$G$13</c:f>
              <c:numCache>
                <c:formatCode>0%</c:formatCode>
                <c:ptCount val="3"/>
                <c:pt idx="0">
                  <c:v>0.13323464100666174</c:v>
                </c:pt>
                <c:pt idx="1">
                  <c:v>6.5744409090421535E-2</c:v>
                </c:pt>
                <c:pt idx="2">
                  <c:v>0.05</c:v>
                </c:pt>
              </c:numCache>
            </c:numRef>
          </c:val>
        </c:ser>
        <c:dLbls>
          <c:showLegendKey val="0"/>
          <c:showVal val="0"/>
          <c:showCatName val="0"/>
          <c:showSerName val="0"/>
          <c:showPercent val="0"/>
          <c:showBubbleSize val="0"/>
        </c:dLbls>
        <c:gapWidth val="150"/>
        <c:axId val="531631720"/>
        <c:axId val="531630936"/>
      </c:barChart>
      <c:catAx>
        <c:axId val="531631720"/>
        <c:scaling>
          <c:orientation val="minMax"/>
        </c:scaling>
        <c:delete val="0"/>
        <c:axPos val="b"/>
        <c:numFmt formatCode="General" sourceLinked="0"/>
        <c:majorTickMark val="out"/>
        <c:minorTickMark val="none"/>
        <c:tickLblPos val="high"/>
        <c:txPr>
          <a:bodyPr/>
          <a:lstStyle/>
          <a:p>
            <a:pPr>
              <a:defRPr sz="1100">
                <a:latin typeface="Arial" pitchFamily="34" charset="0"/>
                <a:cs typeface="Arial" pitchFamily="34" charset="0"/>
              </a:defRPr>
            </a:pPr>
            <a:endParaRPr lang="en-US"/>
          </a:p>
        </c:txPr>
        <c:crossAx val="531630936"/>
        <c:crosses val="autoZero"/>
        <c:auto val="1"/>
        <c:lblAlgn val="ctr"/>
        <c:lblOffset val="100"/>
        <c:noMultiLvlLbl val="0"/>
      </c:catAx>
      <c:valAx>
        <c:axId val="531630936"/>
        <c:scaling>
          <c:orientation val="minMax"/>
        </c:scaling>
        <c:delete val="0"/>
        <c:axPos val="l"/>
        <c:title>
          <c:tx>
            <c:rich>
              <a:bodyPr rot="0" vert="horz"/>
              <a:lstStyle/>
              <a:p>
                <a:pPr>
                  <a:defRPr>
                    <a:latin typeface="Arial" pitchFamily="34" charset="0"/>
                    <a:cs typeface="Arial" pitchFamily="34" charset="0"/>
                  </a:defRPr>
                </a:pPr>
                <a:r>
                  <a:rPr lang="en-GB">
                    <a:latin typeface="Arial" pitchFamily="34" charset="0"/>
                    <a:cs typeface="Arial" pitchFamily="34" charset="0"/>
                  </a:rPr>
                  <a:t>Prop.</a:t>
                </a:r>
                <a:r>
                  <a:rPr lang="en-GB" baseline="0">
                    <a:latin typeface="Arial" pitchFamily="34" charset="0"/>
                    <a:cs typeface="Arial" pitchFamily="34" charset="0"/>
                  </a:rPr>
                  <a:t> (%) of trips - reason, country</a:t>
                </a:r>
              </a:p>
            </c:rich>
          </c:tx>
          <c:layout>
            <c:manualLayout>
              <c:xMode val="edge"/>
              <c:yMode val="edge"/>
              <c:x val="2.4134059047969166E-3"/>
              <c:y val="2.4635479150889226E-3"/>
            </c:manualLayout>
          </c:layout>
          <c:overlay val="0"/>
        </c:title>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531631720"/>
        <c:crosses val="autoZero"/>
        <c:crossBetween val="between"/>
      </c:valAx>
    </c:plotArea>
    <c:legend>
      <c:legendPos val="r"/>
      <c:overlay val="0"/>
      <c:txPr>
        <a:bodyPr/>
        <a:lstStyle/>
        <a:p>
          <a:pPr>
            <a:defRPr sz="1100">
              <a:latin typeface="Arial" pitchFamily="34" charset="0"/>
              <a:cs typeface="Arial" pitchFamily="34" charset="0"/>
            </a:defRPr>
          </a:pPr>
          <a:endParaRPr lang="en-US"/>
        </a:p>
      </c:txPr>
    </c:legend>
    <c:plotVisOnly val="1"/>
    <c:dispBlanksAs val="gap"/>
    <c:showDLblsOverMax val="0"/>
  </c:chart>
  <c:spPr>
    <a:ln>
      <a:noFill/>
    </a:ln>
  </c:spPr>
  <c:printSettings>
    <c:headerFooter/>
    <c:pageMargins b="0.75000000000000178" l="0.70000000000000062" r="0.70000000000000062" t="0.750000000000001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11'!$C$6</c:f>
              <c:strCache>
                <c:ptCount val="1"/>
                <c:pt idx="0">
                  <c:v>External</c:v>
                </c:pt>
              </c:strCache>
            </c:strRef>
          </c:tx>
          <c:spPr>
            <a:solidFill>
              <a:schemeClr val="accent1"/>
            </a:solidFill>
            <a:ln>
              <a:noFill/>
            </a:ln>
            <a:effectLst/>
          </c:spPr>
          <c:invertIfNegative val="0"/>
          <c:dLbls>
            <c:dLbl>
              <c:idx val="0"/>
              <c:tx>
                <c:rich>
                  <a:bodyPr/>
                  <a:lstStyle/>
                  <a:p>
                    <a:r>
                      <a:rPr lang="en-US" sz="1000" baseline="0"/>
                      <a:t>0.1m</a:t>
                    </a:r>
                  </a:p>
                  <a:p>
                    <a:r>
                      <a:rPr lang="en-US" sz="1000" baseline="0"/>
                      <a:t> (64%)</a:t>
                    </a:r>
                    <a:endParaRPr lang="en-US" sz="1000"/>
                  </a:p>
                </c:rich>
              </c:tx>
              <c:showLegendKey val="0"/>
              <c:showVal val="1"/>
              <c:showCatName val="0"/>
              <c:showSerName val="1"/>
              <c:showPercent val="0"/>
              <c:showBubbleSize val="0"/>
              <c:extLst>
                <c:ext xmlns:c15="http://schemas.microsoft.com/office/drawing/2012/chart" uri="{CE6537A1-D6FC-4f65-9D91-7224C49458BB}"/>
              </c:extLst>
            </c:dLbl>
            <c:dLbl>
              <c:idx val="1"/>
              <c:tx>
                <c:rich>
                  <a:bodyPr/>
                  <a:lstStyle/>
                  <a:p>
                    <a:r>
                      <a:rPr lang="en-US" sz="1000" baseline="0"/>
                      <a:t> 0.4m (86%)</a:t>
                    </a:r>
                    <a:endParaRPr lang="en-US" sz="1000"/>
                  </a:p>
                </c:rich>
              </c:tx>
              <c:showLegendKey val="0"/>
              <c:showVal val="1"/>
              <c:showCatName val="0"/>
              <c:showSerName val="1"/>
              <c:showPercent val="0"/>
              <c:showBubbleSize val="0"/>
              <c:extLst>
                <c:ext xmlns:c15="http://schemas.microsoft.com/office/drawing/2012/chart" uri="{CE6537A1-D6FC-4f65-9D91-7224C49458BB}"/>
              </c:extLst>
            </c:dLbl>
            <c:dLbl>
              <c:idx val="2"/>
              <c:tx>
                <c:rich>
                  <a:bodyPr/>
                  <a:lstStyle/>
                  <a:p>
                    <a:r>
                      <a:rPr lang="en-US" baseline="0"/>
                      <a:t> 1.3m (66%)</a:t>
                    </a:r>
                    <a:endParaRPr lang="en-US"/>
                  </a:p>
                </c:rich>
              </c:tx>
              <c:showLegendKey val="0"/>
              <c:showVal val="1"/>
              <c:showCatName val="0"/>
              <c:showSerName val="1"/>
              <c:showPercent val="0"/>
              <c:showBubbleSize val="0"/>
              <c:extLst>
                <c:ext xmlns:c15="http://schemas.microsoft.com/office/drawing/2012/chart" uri="{CE6537A1-D6FC-4f65-9D91-7224C49458BB}"/>
              </c:extLst>
            </c:dLbl>
            <c:dLbl>
              <c:idx val="3"/>
              <c:tx>
                <c:rich>
                  <a:bodyPr/>
                  <a:lstStyle/>
                  <a:p>
                    <a:r>
                      <a:rPr lang="en-US" baseline="0"/>
                      <a:t>1.2m (44%)</a:t>
                    </a:r>
                    <a:endParaRPr lang="en-US"/>
                  </a:p>
                </c:rich>
              </c:tx>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Narrow" panose="020B060602020203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11'!$B$7:$B$10</c:f>
              <c:strCache>
                <c:ptCount val="4"/>
                <c:pt idx="0">
                  <c:v>Other (0.2m)</c:v>
                </c:pt>
                <c:pt idx="1">
                  <c:v>Business (0.5m)</c:v>
                </c:pt>
                <c:pt idx="2">
                  <c:v>Visiting friends/relatives (2.m)</c:v>
                </c:pt>
                <c:pt idx="3">
                  <c:v>Holiday (2.7m)</c:v>
                </c:pt>
              </c:strCache>
            </c:strRef>
          </c:cat>
          <c:val>
            <c:numRef>
              <c:f>'Figure 11'!$C$7:$C$10</c:f>
              <c:numCache>
                <c:formatCode>_-* #,##0_-;\-* #,##0_-;_-* "-"??_-;_-@_-</c:formatCode>
                <c:ptCount val="4"/>
                <c:pt idx="0">
                  <c:v>138079.42120244066</c:v>
                </c:pt>
                <c:pt idx="1">
                  <c:v>394947.23819547781</c:v>
                </c:pt>
                <c:pt idx="2">
                  <c:v>1293125.9687979836</c:v>
                </c:pt>
                <c:pt idx="3">
                  <c:v>1174550.5866202293</c:v>
                </c:pt>
              </c:numCache>
            </c:numRef>
          </c:val>
        </c:ser>
        <c:ser>
          <c:idx val="1"/>
          <c:order val="1"/>
          <c:tx>
            <c:strRef>
              <c:f>'Figure 11'!$D$6</c:f>
              <c:strCache>
                <c:ptCount val="1"/>
                <c:pt idx="0">
                  <c:v>Domestic</c:v>
                </c:pt>
              </c:strCache>
            </c:strRef>
          </c:tx>
          <c:spPr>
            <a:solidFill>
              <a:schemeClr val="accent2"/>
            </a:solidFill>
            <a:ln>
              <a:noFill/>
            </a:ln>
            <a:effectLst/>
          </c:spPr>
          <c:invertIfNegative val="0"/>
          <c:dLbls>
            <c:dLbl>
              <c:idx val="0"/>
              <c:tx>
                <c:rich>
                  <a:bodyPr/>
                  <a:lstStyle/>
                  <a:p>
                    <a:r>
                      <a:rPr lang="en-US"/>
                      <a:t>0.1m</a:t>
                    </a:r>
                    <a:r>
                      <a:rPr lang="en-US" baseline="0"/>
                      <a:t> </a:t>
                    </a:r>
                  </a:p>
                  <a:p>
                    <a:r>
                      <a:rPr lang="en-US" baseline="0"/>
                      <a:t>(36%)</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0.1m </a:t>
                    </a:r>
                  </a:p>
                  <a:p>
                    <a:r>
                      <a:rPr lang="en-US"/>
                      <a:t>(14%)</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0.7m (34%)</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1.5m (56%)</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Narrow" panose="020B060602020203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11'!$B$7:$B$10</c:f>
              <c:strCache>
                <c:ptCount val="4"/>
                <c:pt idx="0">
                  <c:v>Other (0.2m)</c:v>
                </c:pt>
                <c:pt idx="1">
                  <c:v>Business (0.5m)</c:v>
                </c:pt>
                <c:pt idx="2">
                  <c:v>Visiting friends/relatives (2.m)</c:v>
                </c:pt>
                <c:pt idx="3">
                  <c:v>Holiday (2.7m)</c:v>
                </c:pt>
              </c:strCache>
            </c:strRef>
          </c:cat>
          <c:val>
            <c:numRef>
              <c:f>'Figure 11'!$D$7:$D$10</c:f>
              <c:numCache>
                <c:formatCode>_-* #,##0_-;\-* #,##0_-;_-* "-"??_-;_-@_-</c:formatCode>
                <c:ptCount val="4"/>
                <c:pt idx="0">
                  <c:v>76959.895340967341</c:v>
                </c:pt>
                <c:pt idx="1">
                  <c:v>66264.414043619108</c:v>
                </c:pt>
                <c:pt idx="2">
                  <c:v>672015.90911059768</c:v>
                </c:pt>
                <c:pt idx="3">
                  <c:v>1516566.048548125</c:v>
                </c:pt>
              </c:numCache>
            </c:numRef>
          </c:val>
        </c:ser>
        <c:dLbls>
          <c:showLegendKey val="0"/>
          <c:showVal val="0"/>
          <c:showCatName val="0"/>
          <c:showSerName val="0"/>
          <c:showPercent val="0"/>
          <c:showBubbleSize val="0"/>
        </c:dLbls>
        <c:gapWidth val="33"/>
        <c:overlap val="100"/>
        <c:axId val="531633288"/>
        <c:axId val="531630544"/>
      </c:barChart>
      <c:catAx>
        <c:axId val="531633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1630544"/>
        <c:crosses val="autoZero"/>
        <c:auto val="1"/>
        <c:lblAlgn val="ctr"/>
        <c:lblOffset val="100"/>
        <c:noMultiLvlLbl val="0"/>
      </c:catAx>
      <c:valAx>
        <c:axId val="53163054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1633288"/>
        <c:crosses val="autoZero"/>
        <c:crossBetween val="between"/>
        <c:majorUnit val="500000"/>
        <c:dispUnits>
          <c:builtInUnit val="millions"/>
          <c:dispUnits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12'!$B$7</c:f>
              <c:strCache>
                <c:ptCount val="1"/>
                <c:pt idx="0">
                  <c:v>Overnight Trips</c:v>
                </c:pt>
              </c:strCache>
            </c:strRef>
          </c:tx>
          <c:spPr>
            <a:solidFill>
              <a:schemeClr val="accent1"/>
            </a:solidFill>
            <a:ln w="28575">
              <a:noFill/>
            </a:ln>
            <a:effectLst/>
          </c:spPr>
          <c:invertIfNegative val="0"/>
          <c:cat>
            <c:numRef>
              <c:f>'Figure 12'!$A$8:$A$14</c:f>
              <c:numCache>
                <c:formatCode>General</c:formatCode>
                <c:ptCount val="7"/>
                <c:pt idx="0">
                  <c:v>2013</c:v>
                </c:pt>
                <c:pt idx="1">
                  <c:v>2014</c:v>
                </c:pt>
                <c:pt idx="2">
                  <c:v>2015</c:v>
                </c:pt>
                <c:pt idx="3">
                  <c:v>2016</c:v>
                </c:pt>
                <c:pt idx="4">
                  <c:v>2017</c:v>
                </c:pt>
                <c:pt idx="5">
                  <c:v>2018</c:v>
                </c:pt>
                <c:pt idx="6">
                  <c:v>2019</c:v>
                </c:pt>
              </c:numCache>
            </c:numRef>
          </c:cat>
          <c:val>
            <c:numRef>
              <c:f>'Figure 12'!$B$8:$B$14</c:f>
              <c:numCache>
                <c:formatCode>_-* #,##0_-;\-* #,##0_-;_-* "-"??_-;_-@_-</c:formatCode>
                <c:ptCount val="7"/>
                <c:pt idx="0">
                  <c:v>4069440.4235911751</c:v>
                </c:pt>
                <c:pt idx="1">
                  <c:v>4513146.4003482983</c:v>
                </c:pt>
                <c:pt idx="2">
                  <c:v>4531617.9835282778</c:v>
                </c:pt>
                <c:pt idx="3">
                  <c:v>4571100</c:v>
                </c:pt>
                <c:pt idx="4">
                  <c:v>4851315.2180042081</c:v>
                </c:pt>
                <c:pt idx="5">
                  <c:v>4996938</c:v>
                </c:pt>
                <c:pt idx="6">
                  <c:v>5332509.48185944</c:v>
                </c:pt>
              </c:numCache>
            </c:numRef>
          </c:val>
        </c:ser>
        <c:dLbls>
          <c:showLegendKey val="0"/>
          <c:showVal val="0"/>
          <c:showCatName val="0"/>
          <c:showSerName val="0"/>
          <c:showPercent val="0"/>
          <c:showBubbleSize val="0"/>
        </c:dLbls>
        <c:gapWidth val="150"/>
        <c:axId val="531632504"/>
        <c:axId val="531633680"/>
      </c:barChart>
      <c:stockChart>
        <c:ser>
          <c:idx val="2"/>
          <c:order val="2"/>
          <c:tx>
            <c:strRef>
              <c:f>'Figure 12'!$D$7</c:f>
              <c:strCache>
                <c:ptCount val="1"/>
                <c:pt idx="0">
                  <c:v>High</c:v>
                </c:pt>
              </c:strCache>
            </c:strRef>
          </c:tx>
          <c:spPr>
            <a:ln w="28575" cap="rnd">
              <a:noFill/>
              <a:round/>
            </a:ln>
            <a:effectLst/>
          </c:spPr>
          <c:marker>
            <c:symbol val="dash"/>
            <c:size val="15"/>
            <c:spPr>
              <a:solidFill>
                <a:srgbClr val="FF0000"/>
              </a:solidFill>
              <a:ln w="9525">
                <a:noFill/>
              </a:ln>
              <a:effectLst/>
            </c:spPr>
          </c:marker>
          <c:dPt>
            <c:idx val="4"/>
            <c:marker>
              <c:symbol val="dash"/>
              <c:size val="15"/>
              <c:spPr>
                <a:solidFill>
                  <a:srgbClr val="7030A0"/>
                </a:solidFill>
                <a:ln w="9525">
                  <a:noFill/>
                </a:ln>
                <a:effectLst/>
              </c:spPr>
            </c:marker>
            <c:bubble3D val="0"/>
          </c:dPt>
          <c:cat>
            <c:numRef>
              <c:f>'Figure 12'!$A$8:$A$14</c:f>
              <c:numCache>
                <c:formatCode>General</c:formatCode>
                <c:ptCount val="7"/>
                <c:pt idx="0">
                  <c:v>2013</c:v>
                </c:pt>
                <c:pt idx="1">
                  <c:v>2014</c:v>
                </c:pt>
                <c:pt idx="2">
                  <c:v>2015</c:v>
                </c:pt>
                <c:pt idx="3">
                  <c:v>2016</c:v>
                </c:pt>
                <c:pt idx="4">
                  <c:v>2017</c:v>
                </c:pt>
                <c:pt idx="5">
                  <c:v>2018</c:v>
                </c:pt>
                <c:pt idx="6">
                  <c:v>2019</c:v>
                </c:pt>
              </c:numCache>
            </c:numRef>
          </c:cat>
          <c:val>
            <c:numRef>
              <c:f>'Figure 12'!$D$8:$D$14</c:f>
              <c:numCache>
                <c:formatCode>_-* #,##0_-;\-* #,##0_-;_-* "-"??_-;_-@_-</c:formatCode>
                <c:ptCount val="7"/>
                <c:pt idx="0">
                  <c:v>4343294.413743793</c:v>
                </c:pt>
                <c:pt idx="1">
                  <c:v>4766948.7150375377</c:v>
                </c:pt>
                <c:pt idx="2">
                  <c:v>4773766.9983829632</c:v>
                </c:pt>
                <c:pt idx="3">
                  <c:v>4827294.1564781293</c:v>
                </c:pt>
                <c:pt idx="4">
                  <c:v>5077023.9975786833</c:v>
                </c:pt>
                <c:pt idx="5">
                  <c:v>5183875.0819911445</c:v>
                </c:pt>
                <c:pt idx="6">
                  <c:v>5529389.3014458837</c:v>
                </c:pt>
              </c:numCache>
            </c:numRef>
          </c:val>
          <c:smooth val="0"/>
        </c:ser>
        <c:ser>
          <c:idx val="3"/>
          <c:order val="3"/>
          <c:tx>
            <c:strRef>
              <c:f>'Figure 12'!$E$7</c:f>
              <c:strCache>
                <c:ptCount val="1"/>
                <c:pt idx="0">
                  <c:v>Low</c:v>
                </c:pt>
              </c:strCache>
            </c:strRef>
          </c:tx>
          <c:spPr>
            <a:ln w="28575" cap="rnd">
              <a:noFill/>
              <a:round/>
            </a:ln>
            <a:effectLst/>
          </c:spPr>
          <c:marker>
            <c:symbol val="dash"/>
            <c:size val="15"/>
            <c:spPr>
              <a:solidFill>
                <a:srgbClr val="FF0000"/>
              </a:solidFill>
              <a:ln w="9525">
                <a:noFill/>
              </a:ln>
              <a:effectLst/>
            </c:spPr>
          </c:marker>
          <c:dPt>
            <c:idx val="6"/>
            <c:marker>
              <c:symbol val="dash"/>
              <c:size val="15"/>
              <c:spPr>
                <a:solidFill>
                  <a:srgbClr val="7030A0"/>
                </a:solidFill>
                <a:ln w="9525">
                  <a:noFill/>
                </a:ln>
                <a:effectLst/>
              </c:spPr>
            </c:marker>
            <c:bubble3D val="0"/>
          </c:dPt>
          <c:cat>
            <c:numRef>
              <c:f>'Figure 12'!$A$8:$A$14</c:f>
              <c:numCache>
                <c:formatCode>General</c:formatCode>
                <c:ptCount val="7"/>
                <c:pt idx="0">
                  <c:v>2013</c:v>
                </c:pt>
                <c:pt idx="1">
                  <c:v>2014</c:v>
                </c:pt>
                <c:pt idx="2">
                  <c:v>2015</c:v>
                </c:pt>
                <c:pt idx="3">
                  <c:v>2016</c:v>
                </c:pt>
                <c:pt idx="4">
                  <c:v>2017</c:v>
                </c:pt>
                <c:pt idx="5">
                  <c:v>2018</c:v>
                </c:pt>
                <c:pt idx="6">
                  <c:v>2019</c:v>
                </c:pt>
              </c:numCache>
            </c:numRef>
          </c:cat>
          <c:val>
            <c:numRef>
              <c:f>'Figure 12'!$E$8:$E$14</c:f>
              <c:numCache>
                <c:formatCode>_-* #,##0_-;\-* #,##0_-;_-* "-"??_-;_-@_-</c:formatCode>
                <c:ptCount val="7"/>
                <c:pt idx="0">
                  <c:v>3795586.4334385572</c:v>
                </c:pt>
                <c:pt idx="1">
                  <c:v>4259344.0856590588</c:v>
                </c:pt>
                <c:pt idx="2">
                  <c:v>4289468.9686735924</c:v>
                </c:pt>
                <c:pt idx="3">
                  <c:v>4314905.8435218707</c:v>
                </c:pt>
                <c:pt idx="4">
                  <c:v>4625606.4384297328</c:v>
                </c:pt>
                <c:pt idx="5">
                  <c:v>4810000.9180088555</c:v>
                </c:pt>
                <c:pt idx="6">
                  <c:v>5135629.6622729963</c:v>
                </c:pt>
              </c:numCache>
            </c:numRef>
          </c:val>
          <c:smooth val="0"/>
        </c:ser>
        <c:ser>
          <c:idx val="4"/>
          <c:order val="4"/>
          <c:tx>
            <c:strRef>
              <c:f>'Figure 12'!$F$7</c:f>
              <c:strCache>
                <c:ptCount val="1"/>
                <c:pt idx="0">
                  <c:v>Close</c:v>
                </c:pt>
              </c:strCache>
            </c:strRef>
          </c:tx>
          <c:spPr>
            <a:ln w="28575" cap="rnd">
              <a:noFill/>
              <a:round/>
            </a:ln>
            <a:effectLst/>
          </c:spPr>
          <c:marker>
            <c:symbol val="none"/>
          </c:marker>
          <c:cat>
            <c:numRef>
              <c:f>'Figure 12'!$A$8:$A$14</c:f>
              <c:numCache>
                <c:formatCode>General</c:formatCode>
                <c:ptCount val="7"/>
                <c:pt idx="0">
                  <c:v>2013</c:v>
                </c:pt>
                <c:pt idx="1">
                  <c:v>2014</c:v>
                </c:pt>
                <c:pt idx="2">
                  <c:v>2015</c:v>
                </c:pt>
                <c:pt idx="3">
                  <c:v>2016</c:v>
                </c:pt>
                <c:pt idx="4">
                  <c:v>2017</c:v>
                </c:pt>
                <c:pt idx="5">
                  <c:v>2018</c:v>
                </c:pt>
                <c:pt idx="6">
                  <c:v>2019</c:v>
                </c:pt>
              </c:numCache>
            </c:numRef>
          </c:cat>
          <c:val>
            <c:numRef>
              <c:f>'Figure 12'!$F$8:$F$14</c:f>
              <c:numCache>
                <c:formatCode>_-* #,##0_-;\-* #,##0_-;_-* "-"??_-;_-@_-</c:formatCode>
                <c:ptCount val="7"/>
                <c:pt idx="0">
                  <c:v>4069440.4235911751</c:v>
                </c:pt>
                <c:pt idx="1">
                  <c:v>4513146.4003482983</c:v>
                </c:pt>
                <c:pt idx="2">
                  <c:v>4531617.9835282778</c:v>
                </c:pt>
                <c:pt idx="3">
                  <c:v>4571100</c:v>
                </c:pt>
                <c:pt idx="4">
                  <c:v>4851315.2180042081</c:v>
                </c:pt>
                <c:pt idx="5">
                  <c:v>4996938</c:v>
                </c:pt>
                <c:pt idx="6">
                  <c:v>5332509.48185944</c:v>
                </c:pt>
              </c:numCache>
            </c:numRef>
          </c:val>
          <c:smooth val="0"/>
        </c:ser>
        <c:dLbls>
          <c:showLegendKey val="0"/>
          <c:showVal val="0"/>
          <c:showCatName val="0"/>
          <c:showSerName val="0"/>
          <c:showPercent val="0"/>
          <c:showBubbleSize val="0"/>
        </c:dLbls>
        <c:hiLowLines>
          <c:spPr>
            <a:ln w="25400" cap="flat" cmpd="sng" algn="ctr">
              <a:solidFill>
                <a:srgbClr val="FF0000"/>
              </a:solidFill>
              <a:round/>
            </a:ln>
            <a:effectLst/>
          </c:spPr>
        </c:hiLowLines>
        <c:upDownBars>
          <c:gapWidth val="150"/>
          <c:upBars>
            <c:spPr>
              <a:solidFill>
                <a:schemeClr val="bg1"/>
              </a:solidFill>
              <a:ln w="9525" cap="flat" cmpd="sng" algn="ctr">
                <a:noFill/>
                <a:round/>
              </a:ln>
              <a:effectLst/>
            </c:spPr>
          </c:upBars>
          <c:downBars>
            <c:spPr>
              <a:noFill/>
              <a:ln w="9525" cap="flat" cmpd="sng" algn="ctr">
                <a:noFill/>
                <a:round/>
              </a:ln>
              <a:effectLst/>
            </c:spPr>
          </c:downBars>
        </c:upDownBars>
        <c:axId val="531627016"/>
        <c:axId val="531632896"/>
        <c:extLst>
          <c:ext xmlns:c15="http://schemas.microsoft.com/office/drawing/2012/chart" uri="{02D57815-91ED-43cb-92C2-25804820EDAC}">
            <c15:filteredLineSeries>
              <c15:ser>
                <c:idx val="1"/>
                <c:order val="1"/>
                <c:tx>
                  <c:strRef>
                    <c:extLst>
                      <c:ext uri="{02D57815-91ED-43cb-92C2-25804820EDAC}">
                        <c15:formulaRef>
                          <c15:sqref>'Figure 12'!$C$7</c15:sqref>
                        </c15:formulaRef>
                      </c:ext>
                    </c:extLst>
                    <c:strCache>
                      <c:ptCount val="1"/>
                      <c:pt idx="0">
                        <c:v>Confidence Interval</c:v>
                      </c:pt>
                    </c:strCache>
                  </c:strRef>
                </c:tx>
                <c:spPr>
                  <a:ln w="28575" cap="rnd">
                    <a:noFill/>
                    <a:round/>
                  </a:ln>
                  <a:effectLst/>
                </c:spPr>
                <c:marker>
                  <c:symbol val="none"/>
                </c:marker>
                <c:cat>
                  <c:numRef>
                    <c:extLst>
                      <c:ext uri="{02D57815-91ED-43cb-92C2-25804820EDAC}">
                        <c15:formulaRef>
                          <c15:sqref>'Figure 12'!$A$8:$A$14</c15:sqref>
                        </c15:formulaRef>
                      </c:ext>
                    </c:extLst>
                    <c:numCache>
                      <c:formatCode>General</c:formatCode>
                      <c:ptCount val="7"/>
                      <c:pt idx="0">
                        <c:v>2013</c:v>
                      </c:pt>
                      <c:pt idx="1">
                        <c:v>2014</c:v>
                      </c:pt>
                      <c:pt idx="2">
                        <c:v>2015</c:v>
                      </c:pt>
                      <c:pt idx="3">
                        <c:v>2016</c:v>
                      </c:pt>
                      <c:pt idx="4">
                        <c:v>2017</c:v>
                      </c:pt>
                      <c:pt idx="5">
                        <c:v>2018</c:v>
                      </c:pt>
                      <c:pt idx="6">
                        <c:v>2019</c:v>
                      </c:pt>
                    </c:numCache>
                  </c:numRef>
                </c:cat>
                <c:val>
                  <c:numRef>
                    <c:extLst>
                      <c:ext uri="{02D57815-91ED-43cb-92C2-25804820EDAC}">
                        <c15:formulaRef>
                          <c15:sqref>'Figure 12'!$C$8:$C$14</c15:sqref>
                        </c15:formulaRef>
                      </c:ext>
                    </c:extLst>
                    <c:numCache>
                      <c:formatCode>_-* #,##0_-;\-* #,##0_-;_-* "-"??_-;_-@_-</c:formatCode>
                      <c:ptCount val="7"/>
                      <c:pt idx="0">
                        <c:v>-273853.99015261792</c:v>
                      </c:pt>
                      <c:pt idx="1">
                        <c:v>-253802.31468923949</c:v>
                      </c:pt>
                      <c:pt idx="2">
                        <c:v>-242149.0148546854</c:v>
                      </c:pt>
                      <c:pt idx="3">
                        <c:v>-256194.15647812933</c:v>
                      </c:pt>
                      <c:pt idx="4">
                        <c:v>-225708.77957447525</c:v>
                      </c:pt>
                      <c:pt idx="5">
                        <c:v>-186937.08199114446</c:v>
                      </c:pt>
                      <c:pt idx="6">
                        <c:v>-196879.81958644371</c:v>
                      </c:pt>
                    </c:numCache>
                  </c:numRef>
                </c:val>
                <c:smooth val="0"/>
              </c15:ser>
            </c15:filteredLineSeries>
          </c:ext>
        </c:extLst>
      </c:stockChart>
      <c:catAx>
        <c:axId val="53163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1633680"/>
        <c:crosses val="autoZero"/>
        <c:auto val="1"/>
        <c:lblAlgn val="ctr"/>
        <c:lblOffset val="100"/>
        <c:noMultiLvlLbl val="0"/>
      </c:catAx>
      <c:valAx>
        <c:axId val="53163368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1632504"/>
        <c:crosses val="autoZero"/>
        <c:crossBetween val="between"/>
        <c:majorUnit val="1000000"/>
        <c:dispUnits>
          <c:builtInUnit val="millions"/>
          <c:dispUnitsLbl>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Overnight Trips (Millions)</a:t>
                  </a: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ispUnitsLbl>
        </c:dispUnits>
      </c:valAx>
      <c:valAx>
        <c:axId val="531632896"/>
        <c:scaling>
          <c:orientation val="minMax"/>
        </c:scaling>
        <c:delete val="1"/>
        <c:axPos val="r"/>
        <c:numFmt formatCode="_-* #,##0_-;\-* #,##0_-;_-* &quot;-&quot;??_-;_-@_-" sourceLinked="1"/>
        <c:majorTickMark val="none"/>
        <c:minorTickMark val="none"/>
        <c:tickLblPos val="nextTo"/>
        <c:crossAx val="531627016"/>
        <c:crosses val="max"/>
        <c:crossBetween val="between"/>
      </c:valAx>
      <c:catAx>
        <c:axId val="531627016"/>
        <c:scaling>
          <c:orientation val="minMax"/>
        </c:scaling>
        <c:delete val="1"/>
        <c:axPos val="b"/>
        <c:numFmt formatCode="General" sourceLinked="1"/>
        <c:majorTickMark val="none"/>
        <c:minorTickMark val="none"/>
        <c:tickLblPos val="nextTo"/>
        <c:crossAx val="531632896"/>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13'!$B$7</c:f>
              <c:strCache>
                <c:ptCount val="1"/>
                <c:pt idx="0">
                  <c:v>Open</c:v>
                </c:pt>
              </c:strCache>
            </c:strRef>
          </c:tx>
          <c:spPr>
            <a:solidFill>
              <a:schemeClr val="accent1"/>
            </a:solidFill>
            <a:ln w="28575">
              <a:noFill/>
            </a:ln>
            <a:effectLst/>
          </c:spPr>
          <c:invertIfNegative val="0"/>
          <c:cat>
            <c:numRef>
              <c:f>'Figure 13'!$A$8:$A$14</c:f>
              <c:numCache>
                <c:formatCode>General</c:formatCode>
                <c:ptCount val="7"/>
                <c:pt idx="0">
                  <c:v>2013</c:v>
                </c:pt>
                <c:pt idx="1">
                  <c:v>2014</c:v>
                </c:pt>
                <c:pt idx="2">
                  <c:v>2015</c:v>
                </c:pt>
                <c:pt idx="3">
                  <c:v>2016</c:v>
                </c:pt>
                <c:pt idx="4">
                  <c:v>2017</c:v>
                </c:pt>
                <c:pt idx="5">
                  <c:v>2018</c:v>
                </c:pt>
                <c:pt idx="6">
                  <c:v>2019</c:v>
                </c:pt>
              </c:numCache>
            </c:numRef>
          </c:cat>
          <c:val>
            <c:numRef>
              <c:f>'Figure 13'!$B$8:$B$14</c:f>
              <c:numCache>
                <c:formatCode>_-* #,##0_-;\-* #,##0_-;_-* "-"??_-;_-@_-</c:formatCode>
                <c:ptCount val="7"/>
                <c:pt idx="0">
                  <c:v>715190933.75330377</c:v>
                </c:pt>
                <c:pt idx="1">
                  <c:v>744902295.73088992</c:v>
                </c:pt>
                <c:pt idx="2">
                  <c:v>764066271.95568144</c:v>
                </c:pt>
                <c:pt idx="3">
                  <c:v>850358144</c:v>
                </c:pt>
                <c:pt idx="4">
                  <c:v>926129203.43988383</c:v>
                </c:pt>
                <c:pt idx="5">
                  <c:v>968252291</c:v>
                </c:pt>
                <c:pt idx="6">
                  <c:v>1043996095.1673036</c:v>
                </c:pt>
              </c:numCache>
            </c:numRef>
          </c:val>
        </c:ser>
        <c:dLbls>
          <c:showLegendKey val="0"/>
          <c:showVal val="0"/>
          <c:showCatName val="0"/>
          <c:showSerName val="0"/>
          <c:showPercent val="0"/>
          <c:showBubbleSize val="0"/>
        </c:dLbls>
        <c:gapWidth val="150"/>
        <c:axId val="531627800"/>
        <c:axId val="531628192"/>
      </c:barChart>
      <c:stockChart>
        <c:ser>
          <c:idx val="1"/>
          <c:order val="1"/>
          <c:tx>
            <c:strRef>
              <c:f>'Figure 13'!$C$7</c:f>
              <c:strCache>
                <c:ptCount val="1"/>
                <c:pt idx="0">
                  <c:v>High</c:v>
                </c:pt>
              </c:strCache>
            </c:strRef>
          </c:tx>
          <c:spPr>
            <a:ln w="28575" cap="rnd">
              <a:noFill/>
              <a:round/>
            </a:ln>
            <a:effectLst/>
          </c:spPr>
          <c:marker>
            <c:symbol val="dash"/>
            <c:size val="10"/>
            <c:spPr>
              <a:solidFill>
                <a:srgbClr val="FF0000"/>
              </a:solidFill>
              <a:ln w="9525">
                <a:noFill/>
              </a:ln>
              <a:effectLst/>
            </c:spPr>
          </c:marker>
          <c:dPt>
            <c:idx val="4"/>
            <c:marker>
              <c:symbol val="dash"/>
              <c:size val="10"/>
              <c:spPr>
                <a:solidFill>
                  <a:srgbClr val="7030A0"/>
                </a:solidFill>
                <a:ln w="9525">
                  <a:noFill/>
                </a:ln>
                <a:effectLst/>
              </c:spPr>
            </c:marker>
            <c:bubble3D val="0"/>
          </c:dPt>
          <c:cat>
            <c:numRef>
              <c:f>'Figure 13'!$A$8:$A$14</c:f>
              <c:numCache>
                <c:formatCode>General</c:formatCode>
                <c:ptCount val="7"/>
                <c:pt idx="0">
                  <c:v>2013</c:v>
                </c:pt>
                <c:pt idx="1">
                  <c:v>2014</c:v>
                </c:pt>
                <c:pt idx="2">
                  <c:v>2015</c:v>
                </c:pt>
                <c:pt idx="3">
                  <c:v>2016</c:v>
                </c:pt>
                <c:pt idx="4">
                  <c:v>2017</c:v>
                </c:pt>
                <c:pt idx="5">
                  <c:v>2018</c:v>
                </c:pt>
                <c:pt idx="6">
                  <c:v>2019</c:v>
                </c:pt>
              </c:numCache>
            </c:numRef>
          </c:cat>
          <c:val>
            <c:numRef>
              <c:f>'Figure 13'!$C$8:$C$14</c:f>
              <c:numCache>
                <c:formatCode>_-* #,##0_-;\-* #,##0_-;_-* "-"??_-;_-@_-</c:formatCode>
                <c:ptCount val="7"/>
                <c:pt idx="0">
                  <c:v>793861936.46616721</c:v>
                </c:pt>
                <c:pt idx="1">
                  <c:v>826841548.26128781</c:v>
                </c:pt>
                <c:pt idx="2">
                  <c:v>848113561.87080646</c:v>
                </c:pt>
                <c:pt idx="3">
                  <c:v>943897540.36455119</c:v>
                </c:pt>
                <c:pt idx="4">
                  <c:v>980999056.32692969</c:v>
                </c:pt>
                <c:pt idx="5">
                  <c:v>1014461436.3776413</c:v>
                </c:pt>
                <c:pt idx="6">
                  <c:v>1104122825.0236526</c:v>
                </c:pt>
              </c:numCache>
            </c:numRef>
          </c:val>
          <c:smooth val="0"/>
        </c:ser>
        <c:ser>
          <c:idx val="2"/>
          <c:order val="2"/>
          <c:tx>
            <c:strRef>
              <c:f>'Figure 13'!$D$7</c:f>
              <c:strCache>
                <c:ptCount val="1"/>
                <c:pt idx="0">
                  <c:v>Low</c:v>
                </c:pt>
              </c:strCache>
            </c:strRef>
          </c:tx>
          <c:spPr>
            <a:ln w="28575" cap="rnd">
              <a:noFill/>
              <a:round/>
            </a:ln>
            <a:effectLst/>
          </c:spPr>
          <c:marker>
            <c:symbol val="dash"/>
            <c:size val="10"/>
            <c:spPr>
              <a:solidFill>
                <a:srgbClr val="FF0000"/>
              </a:solidFill>
              <a:ln w="9525">
                <a:noFill/>
              </a:ln>
              <a:effectLst/>
            </c:spPr>
          </c:marker>
          <c:dPt>
            <c:idx val="6"/>
            <c:marker>
              <c:symbol val="dash"/>
              <c:size val="10"/>
              <c:spPr>
                <a:solidFill>
                  <a:srgbClr val="7030A0"/>
                </a:solidFill>
                <a:ln w="9525">
                  <a:noFill/>
                </a:ln>
                <a:effectLst/>
              </c:spPr>
            </c:marker>
            <c:bubble3D val="0"/>
          </c:dPt>
          <c:cat>
            <c:numRef>
              <c:f>'Figure 13'!$A$8:$A$14</c:f>
              <c:numCache>
                <c:formatCode>General</c:formatCode>
                <c:ptCount val="7"/>
                <c:pt idx="0">
                  <c:v>2013</c:v>
                </c:pt>
                <c:pt idx="1">
                  <c:v>2014</c:v>
                </c:pt>
                <c:pt idx="2">
                  <c:v>2015</c:v>
                </c:pt>
                <c:pt idx="3">
                  <c:v>2016</c:v>
                </c:pt>
                <c:pt idx="4">
                  <c:v>2017</c:v>
                </c:pt>
                <c:pt idx="5">
                  <c:v>2018</c:v>
                </c:pt>
                <c:pt idx="6">
                  <c:v>2019</c:v>
                </c:pt>
              </c:numCache>
            </c:numRef>
          </c:cat>
          <c:val>
            <c:numRef>
              <c:f>'Figure 13'!$D$8:$D$14</c:f>
              <c:numCache>
                <c:formatCode>_-* #,##0_-;\-* #,##0_-;_-* "-"??_-;_-@_-</c:formatCode>
                <c:ptCount val="7"/>
                <c:pt idx="0">
                  <c:v>636519931.04044032</c:v>
                </c:pt>
                <c:pt idx="1">
                  <c:v>662963043.20049202</c:v>
                </c:pt>
                <c:pt idx="2">
                  <c:v>680018982.04055643</c:v>
                </c:pt>
                <c:pt idx="3">
                  <c:v>756818748.58058619</c:v>
                </c:pt>
                <c:pt idx="4">
                  <c:v>871259350.55283689</c:v>
                </c:pt>
                <c:pt idx="5">
                  <c:v>922043146.52293539</c:v>
                </c:pt>
                <c:pt idx="6">
                  <c:v>983869365.31095469</c:v>
                </c:pt>
              </c:numCache>
            </c:numRef>
          </c:val>
          <c:smooth val="0"/>
        </c:ser>
        <c:ser>
          <c:idx val="3"/>
          <c:order val="3"/>
          <c:tx>
            <c:strRef>
              <c:f>'Figure 13'!$E$7</c:f>
              <c:strCache>
                <c:ptCount val="1"/>
                <c:pt idx="0">
                  <c:v>Close</c:v>
                </c:pt>
              </c:strCache>
            </c:strRef>
          </c:tx>
          <c:spPr>
            <a:ln w="28575" cap="rnd">
              <a:noFill/>
              <a:round/>
            </a:ln>
            <a:effectLst/>
          </c:spPr>
          <c:marker>
            <c:symbol val="dot"/>
            <c:size val="5"/>
            <c:spPr>
              <a:solidFill>
                <a:schemeClr val="accent4"/>
              </a:solidFill>
              <a:ln w="9525">
                <a:solidFill>
                  <a:schemeClr val="accent4"/>
                </a:solidFill>
              </a:ln>
              <a:effectLst/>
            </c:spPr>
          </c:marker>
          <c:cat>
            <c:numRef>
              <c:f>'Figure 13'!$A$8:$A$14</c:f>
              <c:numCache>
                <c:formatCode>General</c:formatCode>
                <c:ptCount val="7"/>
                <c:pt idx="0">
                  <c:v>2013</c:v>
                </c:pt>
                <c:pt idx="1">
                  <c:v>2014</c:v>
                </c:pt>
                <c:pt idx="2">
                  <c:v>2015</c:v>
                </c:pt>
                <c:pt idx="3">
                  <c:v>2016</c:v>
                </c:pt>
                <c:pt idx="4">
                  <c:v>2017</c:v>
                </c:pt>
                <c:pt idx="5">
                  <c:v>2018</c:v>
                </c:pt>
                <c:pt idx="6">
                  <c:v>2019</c:v>
                </c:pt>
              </c:numCache>
            </c:numRef>
          </c:cat>
          <c:val>
            <c:numRef>
              <c:f>'Figure 13'!$E$8:$E$14</c:f>
              <c:numCache>
                <c:formatCode>_-* #,##0_-;\-* #,##0_-;_-* "-"??_-;_-@_-</c:formatCode>
                <c:ptCount val="7"/>
                <c:pt idx="0">
                  <c:v>715190933.75330377</c:v>
                </c:pt>
                <c:pt idx="1">
                  <c:v>744902295.73088992</c:v>
                </c:pt>
                <c:pt idx="2">
                  <c:v>764066271.95568144</c:v>
                </c:pt>
                <c:pt idx="3">
                  <c:v>850358144</c:v>
                </c:pt>
                <c:pt idx="4">
                  <c:v>926129203.43988383</c:v>
                </c:pt>
                <c:pt idx="5">
                  <c:v>968252291</c:v>
                </c:pt>
                <c:pt idx="6">
                  <c:v>1043996095.1673036</c:v>
                </c:pt>
              </c:numCache>
            </c:numRef>
          </c:val>
          <c:smooth val="0"/>
        </c:ser>
        <c:dLbls>
          <c:showLegendKey val="0"/>
          <c:showVal val="0"/>
          <c:showCatName val="0"/>
          <c:showSerName val="0"/>
          <c:showPercent val="0"/>
          <c:showBubbleSize val="0"/>
        </c:dLbls>
        <c:hiLowLines>
          <c:spPr>
            <a:ln w="25400" cap="flat" cmpd="sng" algn="ctr">
              <a:solidFill>
                <a:srgbClr val="FF0000"/>
              </a:solidFill>
              <a:round/>
            </a:ln>
            <a:effectLst/>
          </c:spPr>
        </c:hiLowLines>
        <c:axId val="528240408"/>
        <c:axId val="531629368"/>
        <c:extLst>
          <c:ext xmlns:c15="http://schemas.microsoft.com/office/drawing/2012/chart" uri="{02D57815-91ED-43cb-92C2-25804820EDAC}">
            <c15:filteredLineSeries>
              <c15:ser>
                <c:idx val="4"/>
                <c:order val="4"/>
                <c:tx>
                  <c:strRef>
                    <c:extLst>
                      <c:ext uri="{02D57815-91ED-43cb-92C2-25804820EDAC}">
                        <c15:formulaRef>
                          <c15:sqref>'Figure 13'!$F$7</c15:sqref>
                        </c15:formulaRef>
                      </c:ext>
                    </c:extLst>
                    <c:strCache>
                      <c:ptCount val="1"/>
                      <c:pt idx="0">
                        <c:v>95% confidence lower point 2019</c:v>
                      </c:pt>
                    </c:strCache>
                  </c:strRef>
                </c:tx>
                <c:spPr>
                  <a:ln w="25400" cap="rnd">
                    <a:solidFill>
                      <a:srgbClr val="00B050"/>
                    </a:solidFill>
                    <a:prstDash val="dash"/>
                    <a:round/>
                  </a:ln>
                  <a:effectLst/>
                </c:spPr>
                <c:marker>
                  <c:symbol val="none"/>
                </c:marker>
                <c:cat>
                  <c:numRef>
                    <c:extLst>
                      <c:ext uri="{02D57815-91ED-43cb-92C2-25804820EDAC}">
                        <c15:formulaRef>
                          <c15:sqref>'Figure 13'!$A$8:$A$14</c15:sqref>
                        </c15:formulaRef>
                      </c:ext>
                    </c:extLst>
                    <c:numCache>
                      <c:formatCode>General</c:formatCode>
                      <c:ptCount val="7"/>
                      <c:pt idx="0">
                        <c:v>2013</c:v>
                      </c:pt>
                      <c:pt idx="1">
                        <c:v>2014</c:v>
                      </c:pt>
                      <c:pt idx="2">
                        <c:v>2015</c:v>
                      </c:pt>
                      <c:pt idx="3">
                        <c:v>2016</c:v>
                      </c:pt>
                      <c:pt idx="4">
                        <c:v>2017</c:v>
                      </c:pt>
                      <c:pt idx="5">
                        <c:v>2018</c:v>
                      </c:pt>
                      <c:pt idx="6">
                        <c:v>2019</c:v>
                      </c:pt>
                    </c:numCache>
                  </c:numRef>
                </c:cat>
                <c:val>
                  <c:numRef>
                    <c:extLst>
                      <c:ext uri="{02D57815-91ED-43cb-92C2-25804820EDAC}">
                        <c15:formulaRef>
                          <c15:sqref>'Figure 13'!$F$8:$F$14</c15:sqref>
                        </c15:formulaRef>
                      </c:ext>
                    </c:extLst>
                    <c:numCache>
                      <c:formatCode>_-* #,##0_-;\-* #,##0_-;_-* "-"??_-;_-@_-</c:formatCode>
                      <c:ptCount val="7"/>
                      <c:pt idx="0">
                        <c:v>983869365.31095469</c:v>
                      </c:pt>
                      <c:pt idx="1">
                        <c:v>983869365.31095469</c:v>
                      </c:pt>
                      <c:pt idx="2">
                        <c:v>983869365.31095469</c:v>
                      </c:pt>
                      <c:pt idx="3">
                        <c:v>983869365.31095469</c:v>
                      </c:pt>
                      <c:pt idx="4">
                        <c:v>983869365.31095469</c:v>
                      </c:pt>
                      <c:pt idx="5">
                        <c:v>983869365.31095469</c:v>
                      </c:pt>
                      <c:pt idx="6">
                        <c:v>983869365.31095469</c:v>
                      </c:pt>
                    </c:numCache>
                  </c:numRef>
                </c:val>
                <c:smooth val="0"/>
              </c15:ser>
            </c15:filteredLineSeries>
          </c:ext>
        </c:extLst>
      </c:stockChart>
      <c:catAx>
        <c:axId val="531627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1628192"/>
        <c:crosses val="autoZero"/>
        <c:auto val="1"/>
        <c:lblAlgn val="ctr"/>
        <c:lblOffset val="100"/>
        <c:noMultiLvlLbl val="0"/>
      </c:catAx>
      <c:valAx>
        <c:axId val="531628192"/>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1627800"/>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valAx>
        <c:axId val="531629368"/>
        <c:scaling>
          <c:orientation val="minMax"/>
        </c:scaling>
        <c:delete val="1"/>
        <c:axPos val="r"/>
        <c:numFmt formatCode="_-* #,##0_-;\-* #,##0_-;_-* &quot;-&quot;??_-;_-@_-" sourceLinked="1"/>
        <c:majorTickMark val="none"/>
        <c:minorTickMark val="none"/>
        <c:tickLblPos val="nextTo"/>
        <c:crossAx val="528240408"/>
        <c:crosses val="max"/>
        <c:crossBetween val="between"/>
      </c:valAx>
      <c:catAx>
        <c:axId val="528240408"/>
        <c:scaling>
          <c:orientation val="minMax"/>
        </c:scaling>
        <c:delete val="1"/>
        <c:axPos val="b"/>
        <c:numFmt formatCode="General" sourceLinked="1"/>
        <c:majorTickMark val="none"/>
        <c:minorTickMark val="none"/>
        <c:tickLblPos val="nextTo"/>
        <c:crossAx val="531629368"/>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51215430496261E-2"/>
          <c:y val="0.17866909753874202"/>
          <c:w val="0.93472149768744861"/>
          <c:h val="0.74118505013673663"/>
        </c:manualLayout>
      </c:layout>
      <c:lineChart>
        <c:grouping val="standard"/>
        <c:varyColors val="0"/>
        <c:ser>
          <c:idx val="0"/>
          <c:order val="0"/>
          <c:tx>
            <c:strRef>
              <c:f>'Figure 14'!$B$6</c:f>
              <c:strCache>
                <c:ptCount val="1"/>
                <c:pt idx="0">
                  <c:v>External spend (deflated by CPIH)</c:v>
                </c:pt>
              </c:strCache>
            </c:strRef>
          </c:tx>
          <c:spPr>
            <a:ln w="28575" cap="rnd">
              <a:solidFill>
                <a:schemeClr val="accent1"/>
              </a:solidFill>
              <a:round/>
            </a:ln>
            <a:effectLst/>
          </c:spPr>
          <c:marker>
            <c:symbol val="none"/>
          </c:marker>
          <c:dLbls>
            <c:dLbl>
              <c:idx val="0"/>
              <c:layout>
                <c:manualLayout>
                  <c:x val="0.20262511266696198"/>
                  <c:y val="1.3769366899146642E-2"/>
                </c:manualLayout>
              </c:layout>
              <c:showLegendKey val="0"/>
              <c:showVal val="0"/>
              <c:showCatName val="0"/>
              <c:showSerName val="1"/>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0070C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'Figure 14'!$A$7:$A$13</c15:sqref>
                  </c15:fullRef>
                </c:ext>
              </c:extLst>
              <c:f>'Figure 14'!$A$9:$A$13</c:f>
              <c:numCache>
                <c:formatCode>General</c:formatCode>
                <c:ptCount val="5"/>
                <c:pt idx="0">
                  <c:v>2015</c:v>
                </c:pt>
                <c:pt idx="1">
                  <c:v>2016</c:v>
                </c:pt>
                <c:pt idx="2">
                  <c:v>2017</c:v>
                </c:pt>
                <c:pt idx="3">
                  <c:v>2018</c:v>
                </c:pt>
                <c:pt idx="4">
                  <c:v>2019</c:v>
                </c:pt>
              </c:numCache>
            </c:numRef>
          </c:cat>
          <c:val>
            <c:numRef>
              <c:extLst>
                <c:ext xmlns:c15="http://schemas.microsoft.com/office/drawing/2012/chart" uri="{02D57815-91ED-43cb-92C2-25804820EDAC}">
                  <c15:fullRef>
                    <c15:sqref>'Figure 14'!$B$7:$B$13</c15:sqref>
                  </c15:fullRef>
                </c:ext>
              </c:extLst>
              <c:f>'Figure 14'!$B$9:$B$13</c:f>
              <c:numCache>
                <c:formatCode>#,##0_);[Red]\(#,##0\)</c:formatCode>
                <c:ptCount val="5"/>
                <c:pt idx="0">
                  <c:v>544481843.20443583</c:v>
                </c:pt>
                <c:pt idx="1">
                  <c:v>606619788.18383598</c:v>
                </c:pt>
                <c:pt idx="2">
                  <c:v>633177090.67692971</c:v>
                </c:pt>
                <c:pt idx="3">
                  <c:v>630666276.78412807</c:v>
                </c:pt>
                <c:pt idx="4">
                  <c:v>686755228.1985141</c:v>
                </c:pt>
              </c:numCache>
            </c:numRef>
          </c:val>
          <c:smooth val="0"/>
          <c:extLst>
            <c:ext xmlns:c15="http://schemas.microsoft.com/office/drawing/2012/chart" uri="{02D57815-91ED-43cb-92C2-25804820EDAC}">
              <c15:categoryFilterExceptions>
                <c15:categoryFilterException>
                  <c15:sqref>'Figure 14'!$B$7</c15:sqref>
                  <c15:dLbl>
                    <c:idx val="-1"/>
                    <c:delete val="1"/>
                    <c:extLst>
                      <c:ext uri="{CE6537A1-D6FC-4f65-9D91-7224C49458BB}"/>
                    </c:extLst>
                  </c15:dLbl>
                </c15:categoryFilterException>
                <c15:categoryFilterException>
                  <c15:sqref>'Figure 14'!$B$8</c15:sqref>
                  <c15:dLbl>
                    <c:idx val="-1"/>
                    <c:delete val="1"/>
                    <c:extLst>
                      <c:ext uri="{CE6537A1-D6FC-4f65-9D91-7224C49458BB}"/>
                    </c:extLst>
                  </c15:dLbl>
                </c15:categoryFilterException>
              </c15:categoryFilterExceptions>
            </c:ext>
          </c:extLst>
        </c:ser>
        <c:ser>
          <c:idx val="1"/>
          <c:order val="1"/>
          <c:tx>
            <c:strRef>
              <c:f>'Figure 14'!$C$6</c:f>
              <c:strCache>
                <c:ptCount val="1"/>
                <c:pt idx="0">
                  <c:v>External spend (as reported)</c:v>
                </c:pt>
              </c:strCache>
            </c:strRef>
          </c:tx>
          <c:spPr>
            <a:ln w="28575" cap="rnd">
              <a:solidFill>
                <a:schemeClr val="accent2"/>
              </a:solidFill>
              <a:round/>
            </a:ln>
            <a:effectLst/>
          </c:spPr>
          <c:marker>
            <c:symbol val="none"/>
          </c:marker>
          <c:dLbls>
            <c:dLbl>
              <c:idx val="0"/>
              <c:layout>
                <c:manualLayout>
                  <c:x val="0.21605920166780165"/>
                  <c:y val="-0.14113601071625373"/>
                </c:manualLayout>
              </c:layout>
              <c:showLegendKey val="0"/>
              <c:showVal val="0"/>
              <c:showCatName val="0"/>
              <c:showSerName val="1"/>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C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'Figure 14'!$A$7:$A$13</c15:sqref>
                  </c15:fullRef>
                </c:ext>
              </c:extLst>
              <c:f>'Figure 14'!$A$9:$A$13</c:f>
              <c:numCache>
                <c:formatCode>General</c:formatCode>
                <c:ptCount val="5"/>
                <c:pt idx="0">
                  <c:v>2015</c:v>
                </c:pt>
                <c:pt idx="1">
                  <c:v>2016</c:v>
                </c:pt>
                <c:pt idx="2">
                  <c:v>2017</c:v>
                </c:pt>
                <c:pt idx="3">
                  <c:v>2018</c:v>
                </c:pt>
                <c:pt idx="4">
                  <c:v>2019</c:v>
                </c:pt>
              </c:numCache>
            </c:numRef>
          </c:cat>
          <c:val>
            <c:numRef>
              <c:extLst>
                <c:ext xmlns:c15="http://schemas.microsoft.com/office/drawing/2012/chart" uri="{02D57815-91ED-43cb-92C2-25804820EDAC}">
                  <c15:fullRef>
                    <c15:sqref>'Figure 14'!$C$7:$C$13</c15:sqref>
                  </c15:fullRef>
                </c:ext>
              </c:extLst>
              <c:f>'Figure 14'!$C$9:$C$13</c:f>
              <c:numCache>
                <c:formatCode>#,##0_);[Red]\(#,##0\)</c:formatCode>
                <c:ptCount val="5"/>
                <c:pt idx="0">
                  <c:v>544712095.731408</c:v>
                </c:pt>
                <c:pt idx="1">
                  <c:v>613203430.44470179</c:v>
                </c:pt>
                <c:pt idx="2">
                  <c:v>656626132.78879261</c:v>
                </c:pt>
                <c:pt idx="3">
                  <c:v>668874186.15641236</c:v>
                </c:pt>
                <c:pt idx="4">
                  <c:v>741216857.07948875</c:v>
                </c:pt>
              </c:numCache>
            </c:numRef>
          </c:val>
          <c:smooth val="0"/>
        </c:ser>
        <c:dLbls>
          <c:showLegendKey val="0"/>
          <c:showVal val="0"/>
          <c:showCatName val="0"/>
          <c:showSerName val="0"/>
          <c:showPercent val="0"/>
          <c:showBubbleSize val="0"/>
        </c:dLbls>
        <c:smooth val="0"/>
        <c:axId val="530190328"/>
        <c:axId val="530196208"/>
      </c:lineChart>
      <c:catAx>
        <c:axId val="53019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0196208"/>
        <c:crosses val="autoZero"/>
        <c:auto val="1"/>
        <c:lblAlgn val="ctr"/>
        <c:lblOffset val="100"/>
        <c:noMultiLvlLbl val="0"/>
      </c:catAx>
      <c:valAx>
        <c:axId val="530196208"/>
        <c:scaling>
          <c:orientation val="minMax"/>
          <c:max val="1000000000"/>
        </c:scaling>
        <c:delete val="0"/>
        <c:axPos val="l"/>
        <c:numFmt formatCode="#,##0_);[Red]\(#,##0\)" sourceLinked="1"/>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0190328"/>
        <c:crosses val="autoZero"/>
        <c:crossBetween val="between"/>
        <c:majorUnit val="200000000"/>
        <c:dispUnits>
          <c:builtInUnit val="millions"/>
          <c:dispUnitsLbl>
            <c:layout>
              <c:manualLayout>
                <c:xMode val="edge"/>
                <c:yMode val="edge"/>
                <c:x val="7.7851304009342159E-3"/>
                <c:y val="7.6572470373746579E-2"/>
              </c:manualLayout>
            </c:layout>
            <c:tx>
              <c:rich>
                <a:bodyPr rot="0" spcFirstLastPara="1" vertOverflow="ellipsis" wrap="square" anchor="t" anchorCtr="0"/>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en-GB" sz="1100">
                      <a:solidFill>
                        <a:schemeClr val="tx1"/>
                      </a:solidFill>
                    </a:rPr>
                    <a:t>£ Millions</a:t>
                  </a:r>
                </a:p>
              </c:rich>
            </c:tx>
            <c:spPr>
              <a:noFill/>
              <a:ln>
                <a:noFill/>
              </a:ln>
              <a:effectLst/>
            </c:spPr>
            <c:txPr>
              <a:bodyPr rot="0" spcFirstLastPara="1" vertOverflow="ellipsis" wrap="square" anchor="t" anchorCtr="0"/>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8188415284195E-2"/>
          <c:y val="8.5651212758030851E-2"/>
          <c:w val="0.70642611330353289"/>
          <c:h val="0.79351586070523494"/>
        </c:manualLayout>
      </c:layout>
      <c:lineChart>
        <c:grouping val="standard"/>
        <c:varyColors val="0"/>
        <c:ser>
          <c:idx val="0"/>
          <c:order val="0"/>
          <c:tx>
            <c:strRef>
              <c:f>'Figure 2'!$A$38</c:f>
              <c:strCache>
                <c:ptCount val="1"/>
                <c:pt idx="0">
                  <c:v>Great Britain (GB)</c:v>
                </c:pt>
              </c:strCache>
            </c:strRef>
          </c:tx>
          <c:spPr>
            <a:ln w="28575" cap="rnd">
              <a:solidFill>
                <a:srgbClr val="0070C0"/>
              </a:solidFill>
              <a:prstDash val="sysDot"/>
              <a:round/>
            </a:ln>
            <a:effectLst/>
          </c:spPr>
          <c:marker>
            <c:symbol val="none"/>
          </c:marker>
          <c:cat>
            <c:numRef>
              <c:f>'Figure 2'!$B$37:$H$37</c:f>
              <c:numCache>
                <c:formatCode>General</c:formatCode>
                <c:ptCount val="7"/>
                <c:pt idx="0">
                  <c:v>2013</c:v>
                </c:pt>
                <c:pt idx="1">
                  <c:v>2014</c:v>
                </c:pt>
                <c:pt idx="2">
                  <c:v>2015</c:v>
                </c:pt>
                <c:pt idx="3">
                  <c:v>2016</c:v>
                </c:pt>
                <c:pt idx="4">
                  <c:v>2017</c:v>
                </c:pt>
                <c:pt idx="5">
                  <c:v>2018</c:v>
                </c:pt>
                <c:pt idx="6">
                  <c:v>2019</c:v>
                </c:pt>
              </c:numCache>
            </c:numRef>
          </c:cat>
          <c:val>
            <c:numRef>
              <c:f>'Figure 2'!$B$38:$H$38</c:f>
              <c:numCache>
                <c:formatCode>_-* #,##0.0_-;\-* #,##0.0_-;_-* "-"??_-;_-@_-</c:formatCode>
                <c:ptCount val="7"/>
                <c:pt idx="0">
                  <c:v>1.1650024802542192</c:v>
                </c:pt>
                <c:pt idx="1">
                  <c:v>1.1746083278934194</c:v>
                </c:pt>
                <c:pt idx="2">
                  <c:v>1.2954185370815134</c:v>
                </c:pt>
                <c:pt idx="3">
                  <c:v>1.3894105400094461</c:v>
                </c:pt>
                <c:pt idx="4">
                  <c:v>1.3979195718932709</c:v>
                </c:pt>
                <c:pt idx="5">
                  <c:v>1.4245825891732051</c:v>
                </c:pt>
                <c:pt idx="6">
                  <c:v>1.5</c:v>
                </c:pt>
              </c:numCache>
            </c:numRef>
          </c:val>
          <c:smooth val="0"/>
        </c:ser>
        <c:ser>
          <c:idx val="1"/>
          <c:order val="1"/>
          <c:tx>
            <c:strRef>
              <c:f>'Figure 2'!$A$39</c:f>
              <c:strCache>
                <c:ptCount val="1"/>
                <c:pt idx="0">
                  <c:v>Outside UK and ROI</c:v>
                </c:pt>
              </c:strCache>
            </c:strRef>
          </c:tx>
          <c:spPr>
            <a:ln w="28575" cap="rnd">
              <a:solidFill>
                <a:schemeClr val="bg1">
                  <a:lumMod val="50000"/>
                </a:schemeClr>
              </a:solidFill>
              <a:prstDash val="sysDot"/>
              <a:round/>
            </a:ln>
            <a:effectLst/>
          </c:spPr>
          <c:marker>
            <c:symbol val="none"/>
          </c:marker>
          <c:cat>
            <c:numRef>
              <c:f>'Figure 2'!$B$37:$H$37</c:f>
              <c:numCache>
                <c:formatCode>General</c:formatCode>
                <c:ptCount val="7"/>
                <c:pt idx="0">
                  <c:v>2013</c:v>
                </c:pt>
                <c:pt idx="1">
                  <c:v>2014</c:v>
                </c:pt>
                <c:pt idx="2">
                  <c:v>2015</c:v>
                </c:pt>
                <c:pt idx="3">
                  <c:v>2016</c:v>
                </c:pt>
                <c:pt idx="4">
                  <c:v>2017</c:v>
                </c:pt>
                <c:pt idx="5">
                  <c:v>2018</c:v>
                </c:pt>
                <c:pt idx="6">
                  <c:v>2019</c:v>
                </c:pt>
              </c:numCache>
            </c:numRef>
          </c:cat>
          <c:val>
            <c:numRef>
              <c:f>'Figure 2'!$B$39:$H$39</c:f>
              <c:numCache>
                <c:formatCode>_-* #,##0.0_-;\-* #,##0.0_-;_-* "-"??_-;_-@_-</c:formatCode>
                <c:ptCount val="7"/>
                <c:pt idx="0">
                  <c:v>0.5279090970975987</c:v>
                </c:pt>
                <c:pt idx="1">
                  <c:v>0.61415424694110055</c:v>
                </c:pt>
                <c:pt idx="2">
                  <c:v>0.66960033395212737</c:v>
                </c:pt>
                <c:pt idx="3">
                  <c:v>0.74316577420739638</c:v>
                </c:pt>
                <c:pt idx="4">
                  <c:v>0.77758623993157028</c:v>
                </c:pt>
                <c:pt idx="5">
                  <c:v>0.79374376830960203</c:v>
                </c:pt>
                <c:pt idx="6">
                  <c:v>0.8</c:v>
                </c:pt>
              </c:numCache>
            </c:numRef>
          </c:val>
          <c:smooth val="0"/>
        </c:ser>
        <c:ser>
          <c:idx val="2"/>
          <c:order val="2"/>
          <c:tx>
            <c:strRef>
              <c:f>'Figure 2'!$A$40</c:f>
              <c:strCache>
                <c:ptCount val="1"/>
                <c:pt idx="0">
                  <c:v>Republic of Ireland (ROI)*</c:v>
                </c:pt>
              </c:strCache>
            </c:strRef>
          </c:tx>
          <c:spPr>
            <a:ln w="28575" cap="rnd">
              <a:solidFill>
                <a:srgbClr val="00B050"/>
              </a:solidFill>
              <a:prstDash val="sysDot"/>
              <a:round/>
            </a:ln>
            <a:effectLst/>
          </c:spPr>
          <c:marker>
            <c:symbol val="none"/>
          </c:marker>
          <c:cat>
            <c:numRef>
              <c:f>'Figure 2'!$B$37:$H$37</c:f>
              <c:numCache>
                <c:formatCode>General</c:formatCode>
                <c:ptCount val="7"/>
                <c:pt idx="0">
                  <c:v>2013</c:v>
                </c:pt>
                <c:pt idx="1">
                  <c:v>2014</c:v>
                </c:pt>
                <c:pt idx="2">
                  <c:v>2015</c:v>
                </c:pt>
                <c:pt idx="3">
                  <c:v>2016</c:v>
                </c:pt>
                <c:pt idx="4">
                  <c:v>2017</c:v>
                </c:pt>
                <c:pt idx="5">
                  <c:v>2018</c:v>
                </c:pt>
                <c:pt idx="6">
                  <c:v>2019</c:v>
                </c:pt>
              </c:numCache>
            </c:numRef>
          </c:cat>
          <c:val>
            <c:numRef>
              <c:f>'Figure 2'!$B$40:$H$40</c:f>
              <c:numCache>
                <c:formatCode>_-* #,##0.0_-;\-* #,##0.0_-;_-* "-"??_-;_-@_-</c:formatCode>
                <c:ptCount val="7"/>
                <c:pt idx="0">
                  <c:v>0.39635900000000002</c:v>
                </c:pt>
                <c:pt idx="1">
                  <c:v>0.38975700000000002</c:v>
                </c:pt>
                <c:pt idx="2">
                  <c:v>0.33638299999999999</c:v>
                </c:pt>
                <c:pt idx="3">
                  <c:v>0.45413199999999998</c:v>
                </c:pt>
                <c:pt idx="4">
                  <c:v>0.482381</c:v>
                </c:pt>
                <c:pt idx="5">
                  <c:v>0.59108499999999997</c:v>
                </c:pt>
                <c:pt idx="6">
                  <c:v>0.8</c:v>
                </c:pt>
              </c:numCache>
            </c:numRef>
          </c:val>
          <c:smooth val="0"/>
        </c:ser>
        <c:ser>
          <c:idx val="3"/>
          <c:order val="3"/>
          <c:tx>
            <c:strRef>
              <c:f>'Figure 2'!$A$41</c:f>
              <c:strCache>
                <c:ptCount val="1"/>
                <c:pt idx="0">
                  <c:v>Total external</c:v>
                </c:pt>
              </c:strCache>
            </c:strRef>
          </c:tx>
          <c:spPr>
            <a:ln w="28575" cap="rnd">
              <a:solidFill>
                <a:schemeClr val="tx1"/>
              </a:solidFill>
              <a:round/>
            </a:ln>
            <a:effectLst/>
          </c:spPr>
          <c:marker>
            <c:symbol val="none"/>
          </c:marker>
          <c:cat>
            <c:numRef>
              <c:f>'Figure 2'!$B$37:$H$37</c:f>
              <c:numCache>
                <c:formatCode>General</c:formatCode>
                <c:ptCount val="7"/>
                <c:pt idx="0">
                  <c:v>2013</c:v>
                </c:pt>
                <c:pt idx="1">
                  <c:v>2014</c:v>
                </c:pt>
                <c:pt idx="2">
                  <c:v>2015</c:v>
                </c:pt>
                <c:pt idx="3">
                  <c:v>2016</c:v>
                </c:pt>
                <c:pt idx="4">
                  <c:v>2017</c:v>
                </c:pt>
                <c:pt idx="5">
                  <c:v>2018</c:v>
                </c:pt>
                <c:pt idx="6">
                  <c:v>2019</c:v>
                </c:pt>
              </c:numCache>
            </c:numRef>
          </c:cat>
          <c:val>
            <c:numRef>
              <c:f>'Figure 2'!$B$41:$H$41</c:f>
              <c:numCache>
                <c:formatCode>_-* #,##0.0_-;\-* #,##0.0_-;_-* "-"??_-;_-@_-</c:formatCode>
                <c:ptCount val="7"/>
                <c:pt idx="0">
                  <c:v>2.0892705773518179</c:v>
                </c:pt>
                <c:pt idx="1">
                  <c:v>2.1785195748345201</c:v>
                </c:pt>
                <c:pt idx="2">
                  <c:v>2.301401871033641</c:v>
                </c:pt>
                <c:pt idx="3">
                  <c:v>2.5867083142168426</c:v>
                </c:pt>
                <c:pt idx="4">
                  <c:v>2.6578868118248411</c:v>
                </c:pt>
                <c:pt idx="5">
                  <c:v>2.8094113574828072</c:v>
                </c:pt>
                <c:pt idx="6">
                  <c:v>3</c:v>
                </c:pt>
              </c:numCache>
            </c:numRef>
          </c:val>
          <c:smooth val="0"/>
        </c:ser>
        <c:ser>
          <c:idx val="4"/>
          <c:order val="4"/>
          <c:tx>
            <c:strRef>
              <c:f>'Figure 2'!$A$42</c:f>
              <c:strCache>
                <c:ptCount val="1"/>
                <c:pt idx="0">
                  <c:v>Northern Ireland (NI)</c:v>
                </c:pt>
              </c:strCache>
            </c:strRef>
          </c:tx>
          <c:spPr>
            <a:ln w="28575" cap="rnd">
              <a:solidFill>
                <a:srgbClr val="FF0000"/>
              </a:solidFill>
              <a:round/>
            </a:ln>
            <a:effectLst/>
          </c:spPr>
          <c:marker>
            <c:symbol val="none"/>
          </c:marker>
          <c:cat>
            <c:numRef>
              <c:f>'Figure 2'!$B$37:$H$37</c:f>
              <c:numCache>
                <c:formatCode>General</c:formatCode>
                <c:ptCount val="7"/>
                <c:pt idx="0">
                  <c:v>2013</c:v>
                </c:pt>
                <c:pt idx="1">
                  <c:v>2014</c:v>
                </c:pt>
                <c:pt idx="2">
                  <c:v>2015</c:v>
                </c:pt>
                <c:pt idx="3">
                  <c:v>2016</c:v>
                </c:pt>
                <c:pt idx="4">
                  <c:v>2017</c:v>
                </c:pt>
                <c:pt idx="5">
                  <c:v>2018</c:v>
                </c:pt>
                <c:pt idx="6">
                  <c:v>2019</c:v>
                </c:pt>
              </c:numCache>
            </c:numRef>
          </c:cat>
          <c:val>
            <c:numRef>
              <c:f>'Figure 2'!$B$42:$H$42</c:f>
              <c:numCache>
                <c:formatCode>_-* #,##0.0_-;\-* #,##0.0_-;_-* "-"??_-;_-@_-</c:formatCode>
                <c:ptCount val="7"/>
                <c:pt idx="0">
                  <c:v>1.9801698462393573</c:v>
                </c:pt>
                <c:pt idx="1">
                  <c:v>2.3346268255137779</c:v>
                </c:pt>
                <c:pt idx="2">
                  <c:v>2.2302161124946362</c:v>
                </c:pt>
                <c:pt idx="3">
                  <c:v>1.9843919999999999</c:v>
                </c:pt>
                <c:pt idx="4">
                  <c:v>2.1934284061793665</c:v>
                </c:pt>
                <c:pt idx="5">
                  <c:v>2.1875170947196345</c:v>
                </c:pt>
                <c:pt idx="6">
                  <c:v>2.2999999999999998</c:v>
                </c:pt>
              </c:numCache>
            </c:numRef>
          </c:val>
          <c:smooth val="0"/>
        </c:ser>
        <c:dLbls>
          <c:showLegendKey val="0"/>
          <c:showVal val="0"/>
          <c:showCatName val="0"/>
          <c:showSerName val="0"/>
          <c:showPercent val="0"/>
          <c:showBubbleSize val="0"/>
        </c:dLbls>
        <c:smooth val="0"/>
        <c:axId val="528238840"/>
        <c:axId val="528235704"/>
        <c:extLst>
          <c:ext xmlns:c15="http://schemas.microsoft.com/office/drawing/2012/chart" uri="{02D57815-91ED-43cb-92C2-25804820EDAC}">
            <c15:filteredLineSeries>
              <c15:ser>
                <c:idx val="5"/>
                <c:order val="5"/>
                <c:tx>
                  <c:strRef>
                    <c:extLst>
                      <c:ext uri="{02D57815-91ED-43cb-92C2-25804820EDAC}">
                        <c15:formulaRef>
                          <c15:sqref>'Figure 2'!$A$43</c15:sqref>
                        </c15:formulaRef>
                      </c:ext>
                    </c:extLst>
                    <c:strCache>
                      <c:ptCount val="1"/>
                      <c:pt idx="0">
                        <c:v>Total Overnight Trips</c:v>
                      </c:pt>
                    </c:strCache>
                  </c:strRef>
                </c:tx>
                <c:spPr>
                  <a:ln w="28575" cap="rnd">
                    <a:solidFill>
                      <a:srgbClr val="0070C0"/>
                    </a:solidFill>
                    <a:round/>
                  </a:ln>
                  <a:effectLst/>
                </c:spPr>
                <c:marker>
                  <c:symbol val="none"/>
                </c:marker>
                <c:cat>
                  <c:numRef>
                    <c:extLst>
                      <c:ext uri="{02D57815-91ED-43cb-92C2-25804820EDAC}">
                        <c15:formulaRef>
                          <c15:sqref>'Figure 2'!$B$37:$H$37</c15:sqref>
                        </c15:formulaRef>
                      </c:ext>
                    </c:extLst>
                    <c:numCache>
                      <c:formatCode>General</c:formatCode>
                      <c:ptCount val="7"/>
                      <c:pt idx="0">
                        <c:v>2013</c:v>
                      </c:pt>
                      <c:pt idx="1">
                        <c:v>2014</c:v>
                      </c:pt>
                      <c:pt idx="2">
                        <c:v>2015</c:v>
                      </c:pt>
                      <c:pt idx="3">
                        <c:v>2016</c:v>
                      </c:pt>
                      <c:pt idx="4">
                        <c:v>2017</c:v>
                      </c:pt>
                      <c:pt idx="5">
                        <c:v>2018</c:v>
                      </c:pt>
                      <c:pt idx="6">
                        <c:v>2019</c:v>
                      </c:pt>
                    </c:numCache>
                  </c:numRef>
                </c:cat>
                <c:val>
                  <c:numRef>
                    <c:extLst>
                      <c:ext uri="{02D57815-91ED-43cb-92C2-25804820EDAC}">
                        <c15:formulaRef>
                          <c15:sqref>'Figure 2'!$B$43:$H$43</c15:sqref>
                        </c15:formulaRef>
                      </c:ext>
                    </c:extLst>
                    <c:numCache>
                      <c:formatCode>_-* #,##0.0_-;\-* #,##0.0_-;_-* "-"??_-;_-@_-</c:formatCode>
                      <c:ptCount val="7"/>
                      <c:pt idx="0">
                        <c:v>4.0694404235911747</c:v>
                      </c:pt>
                      <c:pt idx="1">
                        <c:v>4.5131464003482984</c:v>
                      </c:pt>
                      <c:pt idx="2">
                        <c:v>4.5316179835282773</c:v>
                      </c:pt>
                      <c:pt idx="3">
                        <c:v>4.5711003142168432</c:v>
                      </c:pt>
                      <c:pt idx="4">
                        <c:v>4.8513152180042081</c:v>
                      </c:pt>
                      <c:pt idx="5">
                        <c:v>4.9969284522024413</c:v>
                      </c:pt>
                      <c:pt idx="6">
                        <c:v>5.3</c:v>
                      </c:pt>
                    </c:numCache>
                  </c:numRef>
                </c:val>
                <c:smooth val="0"/>
              </c15:ser>
            </c15:filteredLineSeries>
          </c:ext>
        </c:extLst>
      </c:lineChart>
      <c:catAx>
        <c:axId val="5282388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8235704"/>
        <c:crosses val="autoZero"/>
        <c:auto val="1"/>
        <c:lblAlgn val="ctr"/>
        <c:lblOffset val="100"/>
        <c:noMultiLvlLbl val="0"/>
      </c:catAx>
      <c:valAx>
        <c:axId val="528235704"/>
        <c:scaling>
          <c:orientation val="minMax"/>
        </c:scaling>
        <c:delete val="0"/>
        <c:axPos val="l"/>
        <c:majorGridlines>
          <c:spPr>
            <a:ln w="9525" cap="flat" cmpd="sng" algn="ctr">
              <a:solidFill>
                <a:schemeClr val="tx1">
                  <a:lumMod val="15000"/>
                  <a:lumOff val="85000"/>
                </a:schemeClr>
              </a:solidFill>
              <a:round/>
            </a:ln>
            <a:effectLst/>
          </c:spPr>
        </c:majorGridlines>
        <c:numFmt formatCode="#,##0.0&quot;m&quot;" sourceLinked="0"/>
        <c:majorTickMark val="none"/>
        <c:minorTickMark val="none"/>
        <c:tickLblPos val="nextTo"/>
        <c:spPr>
          <a:noFill/>
          <a:ln w="12700">
            <a:solidFill>
              <a:schemeClr val="bg1">
                <a:lumMod val="8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82388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422399286206995E-2"/>
          <c:y val="0.10006458257441335"/>
          <c:w val="0.7409596094044858"/>
          <c:h val="0.74194447861288071"/>
        </c:manualLayout>
      </c:layout>
      <c:lineChart>
        <c:grouping val="standard"/>
        <c:varyColors val="0"/>
        <c:ser>
          <c:idx val="0"/>
          <c:order val="0"/>
          <c:tx>
            <c:strRef>
              <c:f>'Figure 3'!$A$38</c:f>
              <c:strCache>
                <c:ptCount val="1"/>
                <c:pt idx="0">
                  <c:v>Great Britain (GB)</c:v>
                </c:pt>
              </c:strCache>
            </c:strRef>
          </c:tx>
          <c:spPr>
            <a:ln w="28575" cap="rnd">
              <a:solidFill>
                <a:srgbClr val="0070C0"/>
              </a:solidFill>
              <a:prstDash val="sysDot"/>
              <a:round/>
            </a:ln>
            <a:effectLst/>
          </c:spPr>
          <c:marker>
            <c:symbol val="none"/>
          </c:marker>
          <c:cat>
            <c:numRef>
              <c:f>'Figure 3'!$B$37:$H$37</c:f>
              <c:numCache>
                <c:formatCode>General</c:formatCode>
                <c:ptCount val="7"/>
                <c:pt idx="0">
                  <c:v>2013</c:v>
                </c:pt>
                <c:pt idx="1">
                  <c:v>2014</c:v>
                </c:pt>
                <c:pt idx="2">
                  <c:v>2015</c:v>
                </c:pt>
                <c:pt idx="3">
                  <c:v>2016</c:v>
                </c:pt>
                <c:pt idx="4">
                  <c:v>2017</c:v>
                </c:pt>
                <c:pt idx="5">
                  <c:v>2018</c:v>
                </c:pt>
                <c:pt idx="6">
                  <c:v>2019</c:v>
                </c:pt>
              </c:numCache>
            </c:numRef>
          </c:cat>
          <c:val>
            <c:numRef>
              <c:f>'Figure 3'!$B$38:$H$38</c:f>
              <c:numCache>
                <c:formatCode>_-* #,##0_-;\-* #,##0_-;_-* "-"??_-;_-@_-</c:formatCode>
                <c:ptCount val="7"/>
                <c:pt idx="0">
                  <c:v>273.36172369608795</c:v>
                </c:pt>
                <c:pt idx="1">
                  <c:v>257.19597073851457</c:v>
                </c:pt>
                <c:pt idx="2">
                  <c:v>274.33334361887637</c:v>
                </c:pt>
                <c:pt idx="3">
                  <c:v>315.70106110996142</c:v>
                </c:pt>
                <c:pt idx="4">
                  <c:v>318.57468851370209</c:v>
                </c:pt>
                <c:pt idx="5">
                  <c:v>327.26552219667815</c:v>
                </c:pt>
                <c:pt idx="6">
                  <c:v>370</c:v>
                </c:pt>
              </c:numCache>
            </c:numRef>
          </c:val>
          <c:smooth val="0"/>
        </c:ser>
        <c:ser>
          <c:idx val="1"/>
          <c:order val="1"/>
          <c:tx>
            <c:strRef>
              <c:f>'Figure 3'!$A$39</c:f>
              <c:strCache>
                <c:ptCount val="1"/>
                <c:pt idx="0">
                  <c:v>Outside UK and ROI</c:v>
                </c:pt>
              </c:strCache>
            </c:strRef>
          </c:tx>
          <c:spPr>
            <a:ln w="28575" cap="rnd">
              <a:solidFill>
                <a:schemeClr val="bg1">
                  <a:lumMod val="50000"/>
                </a:schemeClr>
              </a:solidFill>
              <a:prstDash val="sysDot"/>
              <a:round/>
            </a:ln>
            <a:effectLst/>
          </c:spPr>
          <c:marker>
            <c:symbol val="none"/>
          </c:marker>
          <c:cat>
            <c:numRef>
              <c:f>'Figure 3'!$B$37:$H$37</c:f>
              <c:numCache>
                <c:formatCode>General</c:formatCode>
                <c:ptCount val="7"/>
                <c:pt idx="0">
                  <c:v>2013</c:v>
                </c:pt>
                <c:pt idx="1">
                  <c:v>2014</c:v>
                </c:pt>
                <c:pt idx="2">
                  <c:v>2015</c:v>
                </c:pt>
                <c:pt idx="3">
                  <c:v>2016</c:v>
                </c:pt>
                <c:pt idx="4">
                  <c:v>2017</c:v>
                </c:pt>
                <c:pt idx="5">
                  <c:v>2018</c:v>
                </c:pt>
                <c:pt idx="6">
                  <c:v>2019</c:v>
                </c:pt>
              </c:numCache>
            </c:numRef>
          </c:cat>
          <c:val>
            <c:numRef>
              <c:f>'Figure 3'!$B$39:$H$39</c:f>
              <c:numCache>
                <c:formatCode>_-* #,##0_-;\-* #,##0_-;_-* "-"??_-;_-@_-</c:formatCode>
                <c:ptCount val="7"/>
                <c:pt idx="0">
                  <c:v>200.38381332788146</c:v>
                </c:pt>
                <c:pt idx="1">
                  <c:v>188.84648081067803</c:v>
                </c:pt>
                <c:pt idx="2">
                  <c:v>209.45356027919829</c:v>
                </c:pt>
                <c:pt idx="3">
                  <c:v>227.59022596474034</c:v>
                </c:pt>
                <c:pt idx="4">
                  <c:v>247.88653517509042</c:v>
                </c:pt>
                <c:pt idx="5">
                  <c:v>233.28949395973424</c:v>
                </c:pt>
                <c:pt idx="6">
                  <c:v>220</c:v>
                </c:pt>
              </c:numCache>
            </c:numRef>
          </c:val>
          <c:smooth val="0"/>
        </c:ser>
        <c:ser>
          <c:idx val="2"/>
          <c:order val="2"/>
          <c:tx>
            <c:strRef>
              <c:f>'Figure 3'!$A$40</c:f>
              <c:strCache>
                <c:ptCount val="1"/>
                <c:pt idx="0">
                  <c:v>Republic of Ireland (ROI)</c:v>
                </c:pt>
              </c:strCache>
            </c:strRef>
          </c:tx>
          <c:spPr>
            <a:ln w="28575" cap="rnd">
              <a:solidFill>
                <a:srgbClr val="00B050"/>
              </a:solidFill>
              <a:prstDash val="sysDot"/>
              <a:round/>
            </a:ln>
            <a:effectLst/>
          </c:spPr>
          <c:marker>
            <c:symbol val="none"/>
          </c:marker>
          <c:cat>
            <c:numRef>
              <c:f>'Figure 3'!$B$37:$H$37</c:f>
              <c:numCache>
                <c:formatCode>General</c:formatCode>
                <c:ptCount val="7"/>
                <c:pt idx="0">
                  <c:v>2013</c:v>
                </c:pt>
                <c:pt idx="1">
                  <c:v>2014</c:v>
                </c:pt>
                <c:pt idx="2">
                  <c:v>2015</c:v>
                </c:pt>
                <c:pt idx="3">
                  <c:v>2016</c:v>
                </c:pt>
                <c:pt idx="4">
                  <c:v>2017</c:v>
                </c:pt>
                <c:pt idx="5">
                  <c:v>2018</c:v>
                </c:pt>
                <c:pt idx="6">
                  <c:v>2019</c:v>
                </c:pt>
              </c:numCache>
            </c:numRef>
          </c:cat>
          <c:val>
            <c:numRef>
              <c:f>'Figure 3'!$B$40:$H$40</c:f>
              <c:numCache>
                <c:formatCode>_-* #,##0_-;\-* #,##0_-;_-* "-"??_-;_-@_-</c:formatCode>
                <c:ptCount val="7"/>
                <c:pt idx="0">
                  <c:v>49.897161584148009</c:v>
                </c:pt>
                <c:pt idx="1">
                  <c:v>61.24904686</c:v>
                </c:pt>
                <c:pt idx="2">
                  <c:v>60.925191833333336</c:v>
                </c:pt>
                <c:pt idx="3">
                  <c:v>69.91214337000001</c:v>
                </c:pt>
                <c:pt idx="4">
                  <c:v>90.164909099999988</c:v>
                </c:pt>
                <c:pt idx="5">
                  <c:v>108.31916999999999</c:v>
                </c:pt>
                <c:pt idx="6">
                  <c:v>142</c:v>
                </c:pt>
              </c:numCache>
            </c:numRef>
          </c:val>
          <c:smooth val="0"/>
        </c:ser>
        <c:ser>
          <c:idx val="3"/>
          <c:order val="3"/>
          <c:tx>
            <c:strRef>
              <c:f>'Figure 3'!$A$41</c:f>
              <c:strCache>
                <c:ptCount val="1"/>
                <c:pt idx="0">
                  <c:v>Total external</c:v>
                </c:pt>
              </c:strCache>
            </c:strRef>
          </c:tx>
          <c:spPr>
            <a:ln w="28575" cap="rnd">
              <a:solidFill>
                <a:schemeClr val="tx1"/>
              </a:solidFill>
              <a:round/>
            </a:ln>
            <a:effectLst/>
          </c:spPr>
          <c:marker>
            <c:symbol val="none"/>
          </c:marker>
          <c:cat>
            <c:numRef>
              <c:f>'Figure 3'!$B$37:$H$37</c:f>
              <c:numCache>
                <c:formatCode>General</c:formatCode>
                <c:ptCount val="7"/>
                <c:pt idx="0">
                  <c:v>2013</c:v>
                </c:pt>
                <c:pt idx="1">
                  <c:v>2014</c:v>
                </c:pt>
                <c:pt idx="2">
                  <c:v>2015</c:v>
                </c:pt>
                <c:pt idx="3">
                  <c:v>2016</c:v>
                </c:pt>
                <c:pt idx="4">
                  <c:v>2017</c:v>
                </c:pt>
                <c:pt idx="5">
                  <c:v>2018</c:v>
                </c:pt>
                <c:pt idx="6">
                  <c:v>2019</c:v>
                </c:pt>
              </c:numCache>
            </c:numRef>
          </c:cat>
          <c:val>
            <c:numRef>
              <c:f>'Figure 3'!$B$41:$H$41</c:f>
              <c:numCache>
                <c:formatCode>_-* #,##0_-;\-* #,##0_-;_-* "-"??_-;_-@_-</c:formatCode>
                <c:ptCount val="7"/>
                <c:pt idx="0">
                  <c:v>523.64269860811737</c:v>
                </c:pt>
                <c:pt idx="1">
                  <c:v>507.29149840919263</c:v>
                </c:pt>
                <c:pt idx="2">
                  <c:v>544.712095731408</c:v>
                </c:pt>
                <c:pt idx="3">
                  <c:v>613.20343044470178</c:v>
                </c:pt>
                <c:pt idx="4">
                  <c:v>656.62613278879257</c:v>
                </c:pt>
                <c:pt idx="5">
                  <c:v>668.87418615641241</c:v>
                </c:pt>
                <c:pt idx="6">
                  <c:v>732</c:v>
                </c:pt>
              </c:numCache>
            </c:numRef>
          </c:val>
          <c:smooth val="0"/>
        </c:ser>
        <c:ser>
          <c:idx val="4"/>
          <c:order val="4"/>
          <c:tx>
            <c:strRef>
              <c:f>'Figure 3'!$A$42</c:f>
              <c:strCache>
                <c:ptCount val="1"/>
                <c:pt idx="0">
                  <c:v>Northern Ireland (NI)</c:v>
                </c:pt>
              </c:strCache>
            </c:strRef>
          </c:tx>
          <c:spPr>
            <a:ln w="28575" cap="rnd">
              <a:solidFill>
                <a:srgbClr val="FF0000"/>
              </a:solidFill>
              <a:round/>
            </a:ln>
            <a:effectLst/>
          </c:spPr>
          <c:marker>
            <c:symbol val="none"/>
          </c:marker>
          <c:cat>
            <c:numRef>
              <c:f>'Figure 3'!$B$37:$H$37</c:f>
              <c:numCache>
                <c:formatCode>General</c:formatCode>
                <c:ptCount val="7"/>
                <c:pt idx="0">
                  <c:v>2013</c:v>
                </c:pt>
                <c:pt idx="1">
                  <c:v>2014</c:v>
                </c:pt>
                <c:pt idx="2">
                  <c:v>2015</c:v>
                </c:pt>
                <c:pt idx="3">
                  <c:v>2016</c:v>
                </c:pt>
                <c:pt idx="4">
                  <c:v>2017</c:v>
                </c:pt>
                <c:pt idx="5">
                  <c:v>2018</c:v>
                </c:pt>
                <c:pt idx="6">
                  <c:v>2019</c:v>
                </c:pt>
              </c:numCache>
            </c:numRef>
          </c:cat>
          <c:val>
            <c:numRef>
              <c:f>'Figure 3'!$B$42:$H$42</c:f>
              <c:numCache>
                <c:formatCode>_-* #,##0_-;\-* #,##0_-;_-* "-"??_-;_-@_-</c:formatCode>
                <c:ptCount val="7"/>
                <c:pt idx="0">
                  <c:v>191.5482351451864</c:v>
                </c:pt>
                <c:pt idx="1">
                  <c:v>237.61079732169731</c:v>
                </c:pt>
                <c:pt idx="2">
                  <c:v>219.35417622427354</c:v>
                </c:pt>
                <c:pt idx="3">
                  <c:v>237.15471400000001</c:v>
                </c:pt>
                <c:pt idx="4">
                  <c:v>269.50307065109081</c:v>
                </c:pt>
                <c:pt idx="5">
                  <c:v>299.37810529387588</c:v>
                </c:pt>
                <c:pt idx="6">
                  <c:v>313</c:v>
                </c:pt>
              </c:numCache>
            </c:numRef>
          </c:val>
          <c:smooth val="0"/>
        </c:ser>
        <c:dLbls>
          <c:showLegendKey val="0"/>
          <c:showVal val="0"/>
          <c:showCatName val="0"/>
          <c:showSerName val="0"/>
          <c:showPercent val="0"/>
          <c:showBubbleSize val="0"/>
        </c:dLbls>
        <c:smooth val="0"/>
        <c:axId val="528238056"/>
        <c:axId val="528239232"/>
        <c:extLst>
          <c:ext xmlns:c15="http://schemas.microsoft.com/office/drawing/2012/chart" uri="{02D57815-91ED-43cb-92C2-25804820EDAC}">
            <c15:filteredLineSeries>
              <c15:ser>
                <c:idx val="5"/>
                <c:order val="5"/>
                <c:tx>
                  <c:strRef>
                    <c:extLst>
                      <c:ext uri="{02D57815-91ED-43cb-92C2-25804820EDAC}">
                        <c15:formulaRef>
                          <c15:sqref>'Figure 3'!$A$43</c15:sqref>
                        </c15:formulaRef>
                      </c:ext>
                    </c:extLst>
                    <c:strCache>
                      <c:ptCount val="1"/>
                      <c:pt idx="0">
                        <c:v>Total Overnight Trips</c:v>
                      </c:pt>
                    </c:strCache>
                  </c:strRef>
                </c:tx>
                <c:spPr>
                  <a:ln w="28575" cap="rnd">
                    <a:solidFill>
                      <a:schemeClr val="accent6"/>
                    </a:solidFill>
                    <a:round/>
                  </a:ln>
                  <a:effectLst/>
                </c:spPr>
                <c:marker>
                  <c:symbol val="none"/>
                </c:marker>
                <c:cat>
                  <c:numRef>
                    <c:extLst>
                      <c:ext uri="{02D57815-91ED-43cb-92C2-25804820EDAC}">
                        <c15:formulaRef>
                          <c15:sqref>'Figure 3'!$B$37:$H$37</c15:sqref>
                        </c15:formulaRef>
                      </c:ext>
                    </c:extLst>
                    <c:numCache>
                      <c:formatCode>General</c:formatCode>
                      <c:ptCount val="7"/>
                      <c:pt idx="0">
                        <c:v>2013</c:v>
                      </c:pt>
                      <c:pt idx="1">
                        <c:v>2014</c:v>
                      </c:pt>
                      <c:pt idx="2">
                        <c:v>2015</c:v>
                      </c:pt>
                      <c:pt idx="3">
                        <c:v>2016</c:v>
                      </c:pt>
                      <c:pt idx="4">
                        <c:v>2017</c:v>
                      </c:pt>
                      <c:pt idx="5">
                        <c:v>2018</c:v>
                      </c:pt>
                      <c:pt idx="6">
                        <c:v>2019</c:v>
                      </c:pt>
                    </c:numCache>
                  </c:numRef>
                </c:cat>
                <c:val>
                  <c:numRef>
                    <c:extLst>
                      <c:ext uri="{02D57815-91ED-43cb-92C2-25804820EDAC}">
                        <c15:formulaRef>
                          <c15:sqref>'Figure 3'!$B$43:$H$43</c15:sqref>
                        </c15:formulaRef>
                      </c:ext>
                    </c:extLst>
                    <c:numCache>
                      <c:formatCode>_-* #,##0_-;\-* #,##0_-;_-* "-"??_-;_-@_-</c:formatCode>
                      <c:ptCount val="7"/>
                      <c:pt idx="0">
                        <c:v>715.19093375330374</c:v>
                      </c:pt>
                      <c:pt idx="1">
                        <c:v>744.90229573088993</c:v>
                      </c:pt>
                      <c:pt idx="2">
                        <c:v>764.06627195568149</c:v>
                      </c:pt>
                      <c:pt idx="3">
                        <c:v>850.35814444470179</c:v>
                      </c:pt>
                      <c:pt idx="4">
                        <c:v>926.12920343988344</c:v>
                      </c:pt>
                      <c:pt idx="5">
                        <c:v>968.25229145028834</c:v>
                      </c:pt>
                      <c:pt idx="6">
                        <c:v>1045</c:v>
                      </c:pt>
                    </c:numCache>
                  </c:numRef>
                </c:val>
                <c:smooth val="0"/>
              </c15:ser>
            </c15:filteredLineSeries>
          </c:ext>
        </c:extLst>
      </c:lineChart>
      <c:catAx>
        <c:axId val="5282380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8239232"/>
        <c:crosses val="autoZero"/>
        <c:auto val="1"/>
        <c:lblAlgn val="ctr"/>
        <c:lblOffset val="100"/>
        <c:noMultiLvlLbl val="0"/>
      </c:catAx>
      <c:valAx>
        <c:axId val="528239232"/>
        <c:scaling>
          <c:orientation val="minMax"/>
        </c:scaling>
        <c:delete val="0"/>
        <c:axPos val="l"/>
        <c:numFmt formatCode="&quot;£&quot;#,##0&quot;m&quot;" sourceLinked="0"/>
        <c:majorTickMark val="none"/>
        <c:minorTickMark val="none"/>
        <c:tickLblPos val="nextTo"/>
        <c:spPr>
          <a:noFill/>
          <a:ln w="12700">
            <a:solidFill>
              <a:schemeClr val="bg1">
                <a:lumMod val="8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8238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889096858057219"/>
          <c:y val="7.8732904729142254E-4"/>
          <c:w val="0.66560904351487693"/>
          <c:h val="0.92225304430531885"/>
        </c:manualLayout>
      </c:layout>
      <c:barChart>
        <c:barDir val="bar"/>
        <c:grouping val="clustered"/>
        <c:varyColors val="0"/>
        <c:ser>
          <c:idx val="0"/>
          <c:order val="0"/>
          <c:spPr>
            <a:solidFill>
              <a:srgbClr val="00B050"/>
            </a:solidFill>
            <a:ln>
              <a:noFill/>
            </a:ln>
          </c:spPr>
          <c:invertIfNegative val="0"/>
          <c:dPt>
            <c:idx val="0"/>
            <c:invertIfNegative val="0"/>
            <c:bubble3D val="0"/>
            <c:spPr>
              <a:solidFill>
                <a:schemeClr val="accent1"/>
              </a:solidFill>
              <a:ln>
                <a:noFill/>
              </a:ln>
            </c:spPr>
          </c:dPt>
          <c:dPt>
            <c:idx val="1"/>
            <c:invertIfNegative val="0"/>
            <c:bubble3D val="0"/>
            <c:spPr>
              <a:solidFill>
                <a:schemeClr val="accent2"/>
              </a:solidFill>
              <a:ln>
                <a:noFill/>
              </a:ln>
            </c:spPr>
          </c:dPt>
          <c:dPt>
            <c:idx val="2"/>
            <c:invertIfNegative val="0"/>
            <c:bubble3D val="0"/>
            <c:spPr>
              <a:solidFill>
                <a:srgbClr val="7030A0"/>
              </a:solidFill>
              <a:ln>
                <a:noFill/>
              </a:ln>
            </c:spPr>
          </c:dPt>
          <c:dPt>
            <c:idx val="3"/>
            <c:invertIfNegative val="0"/>
            <c:bubble3D val="0"/>
          </c:dPt>
          <c:cat>
            <c:strRef>
              <c:f>'Figure 4'!$C$11:$C$14</c:f>
              <c:strCache>
                <c:ptCount val="4"/>
                <c:pt idx="0">
                  <c:v>Outside GB and Ireland (-10k)</c:v>
                </c:pt>
                <c:pt idx="1">
                  <c:v>Great Britain (+37k)</c:v>
                </c:pt>
                <c:pt idx="2">
                  <c:v>Northern Ireland (+144k)</c:v>
                </c:pt>
                <c:pt idx="3">
                  <c:v>Republic of Ireland (+165k)</c:v>
                </c:pt>
              </c:strCache>
            </c:strRef>
          </c:cat>
          <c:val>
            <c:numRef>
              <c:f>'Figure 4'!$D$11:$D$14</c:f>
              <c:numCache>
                <c:formatCode>0</c:formatCode>
                <c:ptCount val="4"/>
                <c:pt idx="0">
                  <c:v>-10</c:v>
                </c:pt>
                <c:pt idx="1">
                  <c:v>37</c:v>
                </c:pt>
                <c:pt idx="2">
                  <c:v>144</c:v>
                </c:pt>
                <c:pt idx="3">
                  <c:v>165</c:v>
                </c:pt>
              </c:numCache>
            </c:numRef>
          </c:val>
        </c:ser>
        <c:dLbls>
          <c:showLegendKey val="0"/>
          <c:showVal val="0"/>
          <c:showCatName val="0"/>
          <c:showSerName val="0"/>
          <c:showPercent val="0"/>
          <c:showBubbleSize val="0"/>
        </c:dLbls>
        <c:gapWidth val="150"/>
        <c:axId val="528239624"/>
        <c:axId val="528240016"/>
      </c:barChart>
      <c:catAx>
        <c:axId val="528239624"/>
        <c:scaling>
          <c:orientation val="minMax"/>
        </c:scaling>
        <c:delete val="1"/>
        <c:axPos val="l"/>
        <c:numFmt formatCode="General" sourceLinked="0"/>
        <c:majorTickMark val="out"/>
        <c:minorTickMark val="none"/>
        <c:tickLblPos val="nextTo"/>
        <c:crossAx val="528240016"/>
        <c:crosses val="autoZero"/>
        <c:auto val="1"/>
        <c:lblAlgn val="ctr"/>
        <c:lblOffset val="100"/>
        <c:noMultiLvlLbl val="0"/>
      </c:catAx>
      <c:valAx>
        <c:axId val="528240016"/>
        <c:scaling>
          <c:orientation val="minMax"/>
        </c:scaling>
        <c:delete val="0"/>
        <c:axPos val="b"/>
        <c:majorGridlines>
          <c:spPr>
            <a:ln>
              <a:solidFill>
                <a:schemeClr val="bg1"/>
              </a:solidFill>
            </a:ln>
          </c:spPr>
        </c:majorGridlines>
        <c:numFmt formatCode="0" sourceLinked="1"/>
        <c:majorTickMark val="out"/>
        <c:minorTickMark val="none"/>
        <c:tickLblPos val="nextTo"/>
        <c:txPr>
          <a:bodyPr/>
          <a:lstStyle/>
          <a:p>
            <a:pPr>
              <a:defRPr sz="1800"/>
            </a:pPr>
            <a:endParaRPr lang="en-US"/>
          </a:p>
        </c:txPr>
        <c:crossAx val="528239624"/>
        <c:crosses val="autoZero"/>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3.4347514114692501E-2"/>
          <c:y val="4.9363528051456051E-2"/>
          <c:w val="0.95246303744406069"/>
          <c:h val="0.87665185067947415"/>
        </c:manualLayout>
      </c:layout>
      <c:lineChart>
        <c:grouping val="standard"/>
        <c:varyColors val="0"/>
        <c:ser>
          <c:idx val="0"/>
          <c:order val="0"/>
          <c:tx>
            <c:strRef>
              <c:f>'Figure 5'!$AJ$4</c:f>
              <c:strCache>
                <c:ptCount val="1"/>
                <c:pt idx="0">
                  <c:v>Year</c:v>
                </c:pt>
              </c:strCache>
            </c:strRef>
          </c:tx>
          <c:spPr>
            <a:ln>
              <a:solidFill>
                <a:sysClr val="windowText" lastClr="000000"/>
              </a:solidFill>
            </a:ln>
          </c:spPr>
          <c:marker>
            <c:symbol val="none"/>
          </c:marker>
          <c:dPt>
            <c:idx val="0"/>
            <c:marker>
              <c:symbol val="square"/>
              <c:size val="10"/>
              <c:spPr>
                <a:solidFill>
                  <a:schemeClr val="accent1"/>
                </a:solidFill>
                <a:ln>
                  <a:solidFill>
                    <a:sysClr val="windowText" lastClr="000000"/>
                  </a:solidFill>
                </a:ln>
              </c:spPr>
            </c:marker>
            <c:bubble3D val="0"/>
          </c:dPt>
          <c:dPt>
            <c:idx val="4"/>
            <c:marker>
              <c:symbol val="square"/>
              <c:size val="10"/>
              <c:spPr>
                <a:solidFill>
                  <a:schemeClr val="accent1"/>
                </a:solidFill>
                <a:ln>
                  <a:solidFill>
                    <a:sysClr val="windowText" lastClr="000000"/>
                  </a:solidFill>
                </a:ln>
              </c:spPr>
            </c:marker>
            <c:bubble3D val="0"/>
          </c:dPt>
          <c:dPt>
            <c:idx val="24"/>
            <c:marker>
              <c:symbol val="square"/>
              <c:size val="10"/>
              <c:spPr>
                <a:solidFill>
                  <a:schemeClr val="accent1"/>
                </a:solidFill>
                <a:ln>
                  <a:solidFill>
                    <a:sysClr val="windowText" lastClr="000000"/>
                  </a:solidFill>
                </a:ln>
              </c:spPr>
            </c:marker>
            <c:bubble3D val="0"/>
          </c:dPt>
          <c:dPt>
            <c:idx val="48"/>
            <c:marker>
              <c:symbol val="square"/>
              <c:size val="10"/>
              <c:spPr>
                <a:solidFill>
                  <a:schemeClr val="accent1"/>
                </a:solidFill>
                <a:ln>
                  <a:solidFill>
                    <a:sysClr val="windowText" lastClr="000000"/>
                  </a:solidFill>
                </a:ln>
              </c:spPr>
            </c:marker>
            <c:bubble3D val="0"/>
          </c:dPt>
          <c:dPt>
            <c:idx val="50"/>
            <c:marker>
              <c:symbol val="square"/>
              <c:size val="10"/>
              <c:spPr>
                <a:solidFill>
                  <a:schemeClr val="accent1"/>
                </a:solidFill>
                <a:ln>
                  <a:solidFill>
                    <a:sysClr val="windowText" lastClr="000000"/>
                  </a:solidFill>
                </a:ln>
              </c:spPr>
            </c:marker>
            <c:bubble3D val="0"/>
          </c:dPt>
          <c:dPt>
            <c:idx val="57"/>
            <c:bubble3D val="0"/>
          </c:dPt>
          <c:dPt>
            <c:idx val="58"/>
            <c:bubble3D val="0"/>
          </c:dPt>
          <c:dPt>
            <c:idx val="59"/>
            <c:marker>
              <c:symbol val="square"/>
              <c:size val="10"/>
              <c:spPr>
                <a:solidFill>
                  <a:srgbClr val="0070C0"/>
                </a:solidFill>
                <a:ln>
                  <a:solidFill>
                    <a:schemeClr val="tx1"/>
                  </a:solidFill>
                </a:ln>
              </c:spPr>
            </c:marker>
            <c:bubble3D val="0"/>
          </c:dPt>
          <c:cat>
            <c:numRef>
              <c:f>'Figure 5'!$AJ$5:$AJ$65</c:f>
              <c:numCache>
                <c:formatCode>General</c:formatCode>
                <c:ptCount val="61"/>
                <c:pt idx="0">
                  <c:v>1959</c:v>
                </c:pt>
                <c:pt idx="1">
                  <c:v>1960</c:v>
                </c:pt>
                <c:pt idx="2">
                  <c:v>1961</c:v>
                </c:pt>
                <c:pt idx="3">
                  <c:v>1962</c:v>
                </c:pt>
                <c:pt idx="4">
                  <c:v>1963</c:v>
                </c:pt>
                <c:pt idx="5">
                  <c:v>1964</c:v>
                </c:pt>
                <c:pt idx="6">
                  <c:v>1965</c:v>
                </c:pt>
                <c:pt idx="7">
                  <c:v>1966</c:v>
                </c:pt>
                <c:pt idx="8">
                  <c:v>1967</c:v>
                </c:pt>
                <c:pt idx="9">
                  <c:v>1968</c:v>
                </c:pt>
                <c:pt idx="10">
                  <c:v>1969</c:v>
                </c:pt>
                <c:pt idx="11">
                  <c:v>1970</c:v>
                </c:pt>
                <c:pt idx="12">
                  <c:v>1971</c:v>
                </c:pt>
                <c:pt idx="13">
                  <c:v>1972</c:v>
                </c:pt>
                <c:pt idx="14">
                  <c:v>1973</c:v>
                </c:pt>
                <c:pt idx="15">
                  <c:v>1974</c:v>
                </c:pt>
                <c:pt idx="16">
                  <c:v>1975</c:v>
                </c:pt>
                <c:pt idx="17">
                  <c:v>1976</c:v>
                </c:pt>
                <c:pt idx="18">
                  <c:v>1977</c:v>
                </c:pt>
                <c:pt idx="19">
                  <c:v>1978</c:v>
                </c:pt>
                <c:pt idx="20">
                  <c:v>1979</c:v>
                </c:pt>
                <c:pt idx="21">
                  <c:v>1980</c:v>
                </c:pt>
                <c:pt idx="22">
                  <c:v>1981</c:v>
                </c:pt>
                <c:pt idx="23">
                  <c:v>1982</c:v>
                </c:pt>
                <c:pt idx="24">
                  <c:v>1983</c:v>
                </c:pt>
                <c:pt idx="25">
                  <c:v>1984</c:v>
                </c:pt>
                <c:pt idx="26">
                  <c:v>1985</c:v>
                </c:pt>
                <c:pt idx="27">
                  <c:v>1986</c:v>
                </c:pt>
                <c:pt idx="28">
                  <c:v>1987</c:v>
                </c:pt>
                <c:pt idx="29">
                  <c:v>1988</c:v>
                </c:pt>
                <c:pt idx="30">
                  <c:v>1989</c:v>
                </c:pt>
                <c:pt idx="31">
                  <c:v>1990</c:v>
                </c:pt>
                <c:pt idx="32">
                  <c:v>1991</c:v>
                </c:pt>
                <c:pt idx="33">
                  <c:v>1992</c:v>
                </c:pt>
                <c:pt idx="34">
                  <c:v>1993</c:v>
                </c:pt>
                <c:pt idx="35">
                  <c:v>1994</c:v>
                </c:pt>
                <c:pt idx="36">
                  <c:v>1995</c:v>
                </c:pt>
                <c:pt idx="37">
                  <c:v>1996</c:v>
                </c:pt>
                <c:pt idx="38">
                  <c:v>1997</c:v>
                </c:pt>
                <c:pt idx="39">
                  <c:v>1998</c:v>
                </c:pt>
                <c:pt idx="40">
                  <c:v>1999</c:v>
                </c:pt>
                <c:pt idx="41">
                  <c:v>2000</c:v>
                </c:pt>
                <c:pt idx="42">
                  <c:v>2001</c:v>
                </c:pt>
                <c:pt idx="43">
                  <c:v>2002</c:v>
                </c:pt>
                <c:pt idx="44">
                  <c:v>2003</c:v>
                </c:pt>
                <c:pt idx="45">
                  <c:v>2004</c:v>
                </c:pt>
                <c:pt idx="46">
                  <c:v>2005</c:v>
                </c:pt>
                <c:pt idx="47">
                  <c:v>2006</c:v>
                </c:pt>
                <c:pt idx="48">
                  <c:v>2007</c:v>
                </c:pt>
                <c:pt idx="49">
                  <c:v>2008</c:v>
                </c:pt>
                <c:pt idx="50">
                  <c:v>2009</c:v>
                </c:pt>
                <c:pt idx="51">
                  <c:v>2010</c:v>
                </c:pt>
                <c:pt idx="52">
                  <c:v>2011</c:v>
                </c:pt>
                <c:pt idx="53">
                  <c:v>2012</c:v>
                </c:pt>
                <c:pt idx="54">
                  <c:v>2013</c:v>
                </c:pt>
                <c:pt idx="55">
                  <c:v>2014</c:v>
                </c:pt>
                <c:pt idx="56">
                  <c:v>2015</c:v>
                </c:pt>
                <c:pt idx="57">
                  <c:v>2016</c:v>
                </c:pt>
                <c:pt idx="58">
                  <c:v>2017</c:v>
                </c:pt>
                <c:pt idx="59">
                  <c:v>2018</c:v>
                </c:pt>
                <c:pt idx="60">
                  <c:v>2019</c:v>
                </c:pt>
              </c:numCache>
            </c:numRef>
          </c:cat>
          <c:val>
            <c:numRef>
              <c:f>'Figure 5'!$AJ$5:$AJ$65</c:f>
              <c:numCache>
                <c:formatCode>General</c:formatCode>
                <c:ptCount val="61"/>
                <c:pt idx="0">
                  <c:v>1959</c:v>
                </c:pt>
                <c:pt idx="1">
                  <c:v>1960</c:v>
                </c:pt>
                <c:pt idx="2">
                  <c:v>1961</c:v>
                </c:pt>
                <c:pt idx="3">
                  <c:v>1962</c:v>
                </c:pt>
                <c:pt idx="4">
                  <c:v>1963</c:v>
                </c:pt>
                <c:pt idx="5">
                  <c:v>1964</c:v>
                </c:pt>
                <c:pt idx="6">
                  <c:v>1965</c:v>
                </c:pt>
                <c:pt idx="7">
                  <c:v>1966</c:v>
                </c:pt>
                <c:pt idx="8">
                  <c:v>1967</c:v>
                </c:pt>
                <c:pt idx="9">
                  <c:v>1968</c:v>
                </c:pt>
                <c:pt idx="10">
                  <c:v>1969</c:v>
                </c:pt>
                <c:pt idx="11">
                  <c:v>1970</c:v>
                </c:pt>
                <c:pt idx="12">
                  <c:v>1971</c:v>
                </c:pt>
                <c:pt idx="13">
                  <c:v>1972</c:v>
                </c:pt>
                <c:pt idx="14">
                  <c:v>1973</c:v>
                </c:pt>
                <c:pt idx="15">
                  <c:v>1974</c:v>
                </c:pt>
                <c:pt idx="16">
                  <c:v>1975</c:v>
                </c:pt>
                <c:pt idx="17">
                  <c:v>1976</c:v>
                </c:pt>
                <c:pt idx="18">
                  <c:v>1977</c:v>
                </c:pt>
                <c:pt idx="19">
                  <c:v>1978</c:v>
                </c:pt>
                <c:pt idx="20">
                  <c:v>1979</c:v>
                </c:pt>
                <c:pt idx="21">
                  <c:v>1980</c:v>
                </c:pt>
                <c:pt idx="22">
                  <c:v>1981</c:v>
                </c:pt>
                <c:pt idx="23">
                  <c:v>1982</c:v>
                </c:pt>
                <c:pt idx="24">
                  <c:v>1983</c:v>
                </c:pt>
                <c:pt idx="25">
                  <c:v>1984</c:v>
                </c:pt>
                <c:pt idx="26">
                  <c:v>1985</c:v>
                </c:pt>
                <c:pt idx="27">
                  <c:v>1986</c:v>
                </c:pt>
                <c:pt idx="28">
                  <c:v>1987</c:v>
                </c:pt>
                <c:pt idx="29">
                  <c:v>1988</c:v>
                </c:pt>
                <c:pt idx="30">
                  <c:v>1989</c:v>
                </c:pt>
                <c:pt idx="31">
                  <c:v>1990</c:v>
                </c:pt>
                <c:pt idx="32">
                  <c:v>1991</c:v>
                </c:pt>
                <c:pt idx="33">
                  <c:v>1992</c:v>
                </c:pt>
                <c:pt idx="34">
                  <c:v>1993</c:v>
                </c:pt>
                <c:pt idx="35">
                  <c:v>1994</c:v>
                </c:pt>
                <c:pt idx="36">
                  <c:v>1995</c:v>
                </c:pt>
                <c:pt idx="37">
                  <c:v>1996</c:v>
                </c:pt>
                <c:pt idx="38">
                  <c:v>1997</c:v>
                </c:pt>
                <c:pt idx="39">
                  <c:v>1998</c:v>
                </c:pt>
                <c:pt idx="40">
                  <c:v>1999</c:v>
                </c:pt>
                <c:pt idx="41">
                  <c:v>2000</c:v>
                </c:pt>
                <c:pt idx="42">
                  <c:v>2001</c:v>
                </c:pt>
                <c:pt idx="43">
                  <c:v>2002</c:v>
                </c:pt>
                <c:pt idx="44">
                  <c:v>2003</c:v>
                </c:pt>
                <c:pt idx="45">
                  <c:v>2004</c:v>
                </c:pt>
                <c:pt idx="46">
                  <c:v>2005</c:v>
                </c:pt>
                <c:pt idx="47">
                  <c:v>2006</c:v>
                </c:pt>
                <c:pt idx="48">
                  <c:v>2007</c:v>
                </c:pt>
                <c:pt idx="49">
                  <c:v>2008</c:v>
                </c:pt>
                <c:pt idx="50">
                  <c:v>2009</c:v>
                </c:pt>
                <c:pt idx="51">
                  <c:v>2010</c:v>
                </c:pt>
                <c:pt idx="52">
                  <c:v>2011</c:v>
                </c:pt>
                <c:pt idx="53">
                  <c:v>2012</c:v>
                </c:pt>
                <c:pt idx="54">
                  <c:v>2013</c:v>
                </c:pt>
                <c:pt idx="55">
                  <c:v>2014</c:v>
                </c:pt>
                <c:pt idx="56">
                  <c:v>2015</c:v>
                </c:pt>
                <c:pt idx="57">
                  <c:v>2016</c:v>
                </c:pt>
                <c:pt idx="58">
                  <c:v>2017</c:v>
                </c:pt>
                <c:pt idx="59">
                  <c:v>2018</c:v>
                </c:pt>
                <c:pt idx="60">
                  <c:v>2019</c:v>
                </c:pt>
              </c:numCache>
            </c:numRef>
          </c:val>
          <c:smooth val="0"/>
        </c:ser>
        <c:ser>
          <c:idx val="1"/>
          <c:order val="1"/>
          <c:tx>
            <c:strRef>
              <c:f>'Figure 5'!$AK$4</c:f>
              <c:strCache>
                <c:ptCount val="1"/>
                <c:pt idx="0">
                  <c:v>External Overnight Trips</c:v>
                </c:pt>
              </c:strCache>
            </c:strRef>
          </c:tx>
          <c:spPr>
            <a:ln>
              <a:solidFill>
                <a:schemeClr val="bg1">
                  <a:lumMod val="85000"/>
                </a:schemeClr>
              </a:solidFill>
            </a:ln>
          </c:spPr>
          <c:marker>
            <c:symbol val="none"/>
          </c:marker>
          <c:dPt>
            <c:idx val="0"/>
            <c:marker>
              <c:symbol val="auto"/>
              <c:spPr>
                <a:solidFill>
                  <a:schemeClr val="tx1"/>
                </a:solidFill>
                <a:ln>
                  <a:solidFill>
                    <a:schemeClr val="bg1">
                      <a:lumMod val="85000"/>
                      <a:alpha val="94000"/>
                    </a:schemeClr>
                  </a:solidFill>
                </a:ln>
              </c:spPr>
            </c:marker>
            <c:bubble3D val="0"/>
          </c:dPt>
          <c:dPt>
            <c:idx val="60"/>
            <c:marker>
              <c:symbol val="square"/>
              <c:size val="5"/>
            </c:marker>
            <c:bubble3D val="0"/>
          </c:dPt>
          <c:cat>
            <c:numRef>
              <c:f>'Figure 5'!$AJ$5:$AJ$65</c:f>
              <c:numCache>
                <c:formatCode>General</c:formatCode>
                <c:ptCount val="61"/>
                <c:pt idx="0">
                  <c:v>1959</c:v>
                </c:pt>
                <c:pt idx="1">
                  <c:v>1960</c:v>
                </c:pt>
                <c:pt idx="2">
                  <c:v>1961</c:v>
                </c:pt>
                <c:pt idx="3">
                  <c:v>1962</c:v>
                </c:pt>
                <c:pt idx="4">
                  <c:v>1963</c:v>
                </c:pt>
                <c:pt idx="5">
                  <c:v>1964</c:v>
                </c:pt>
                <c:pt idx="6">
                  <c:v>1965</c:v>
                </c:pt>
                <c:pt idx="7">
                  <c:v>1966</c:v>
                </c:pt>
                <c:pt idx="8">
                  <c:v>1967</c:v>
                </c:pt>
                <c:pt idx="9">
                  <c:v>1968</c:v>
                </c:pt>
                <c:pt idx="10">
                  <c:v>1969</c:v>
                </c:pt>
                <c:pt idx="11">
                  <c:v>1970</c:v>
                </c:pt>
                <c:pt idx="12">
                  <c:v>1971</c:v>
                </c:pt>
                <c:pt idx="13">
                  <c:v>1972</c:v>
                </c:pt>
                <c:pt idx="14">
                  <c:v>1973</c:v>
                </c:pt>
                <c:pt idx="15">
                  <c:v>1974</c:v>
                </c:pt>
                <c:pt idx="16">
                  <c:v>1975</c:v>
                </c:pt>
                <c:pt idx="17">
                  <c:v>1976</c:v>
                </c:pt>
                <c:pt idx="18">
                  <c:v>1977</c:v>
                </c:pt>
                <c:pt idx="19">
                  <c:v>1978</c:v>
                </c:pt>
                <c:pt idx="20">
                  <c:v>1979</c:v>
                </c:pt>
                <c:pt idx="21">
                  <c:v>1980</c:v>
                </c:pt>
                <c:pt idx="22">
                  <c:v>1981</c:v>
                </c:pt>
                <c:pt idx="23">
                  <c:v>1982</c:v>
                </c:pt>
                <c:pt idx="24">
                  <c:v>1983</c:v>
                </c:pt>
                <c:pt idx="25">
                  <c:v>1984</c:v>
                </c:pt>
                <c:pt idx="26">
                  <c:v>1985</c:v>
                </c:pt>
                <c:pt idx="27">
                  <c:v>1986</c:v>
                </c:pt>
                <c:pt idx="28">
                  <c:v>1987</c:v>
                </c:pt>
                <c:pt idx="29">
                  <c:v>1988</c:v>
                </c:pt>
                <c:pt idx="30">
                  <c:v>1989</c:v>
                </c:pt>
                <c:pt idx="31">
                  <c:v>1990</c:v>
                </c:pt>
                <c:pt idx="32">
                  <c:v>1991</c:v>
                </c:pt>
                <c:pt idx="33">
                  <c:v>1992</c:v>
                </c:pt>
                <c:pt idx="34">
                  <c:v>1993</c:v>
                </c:pt>
                <c:pt idx="35">
                  <c:v>1994</c:v>
                </c:pt>
                <c:pt idx="36">
                  <c:v>1995</c:v>
                </c:pt>
                <c:pt idx="37">
                  <c:v>1996</c:v>
                </c:pt>
                <c:pt idx="38">
                  <c:v>1997</c:v>
                </c:pt>
                <c:pt idx="39">
                  <c:v>1998</c:v>
                </c:pt>
                <c:pt idx="40">
                  <c:v>1999</c:v>
                </c:pt>
                <c:pt idx="41">
                  <c:v>2000</c:v>
                </c:pt>
                <c:pt idx="42">
                  <c:v>2001</c:v>
                </c:pt>
                <c:pt idx="43">
                  <c:v>2002</c:v>
                </c:pt>
                <c:pt idx="44">
                  <c:v>2003</c:v>
                </c:pt>
                <c:pt idx="45">
                  <c:v>2004</c:v>
                </c:pt>
                <c:pt idx="46">
                  <c:v>2005</c:v>
                </c:pt>
                <c:pt idx="47">
                  <c:v>2006</c:v>
                </c:pt>
                <c:pt idx="48">
                  <c:v>2007</c:v>
                </c:pt>
                <c:pt idx="49">
                  <c:v>2008</c:v>
                </c:pt>
                <c:pt idx="50">
                  <c:v>2009</c:v>
                </c:pt>
                <c:pt idx="51">
                  <c:v>2010</c:v>
                </c:pt>
                <c:pt idx="52">
                  <c:v>2011</c:v>
                </c:pt>
                <c:pt idx="53">
                  <c:v>2012</c:v>
                </c:pt>
                <c:pt idx="54">
                  <c:v>2013</c:v>
                </c:pt>
                <c:pt idx="55">
                  <c:v>2014</c:v>
                </c:pt>
                <c:pt idx="56">
                  <c:v>2015</c:v>
                </c:pt>
                <c:pt idx="57">
                  <c:v>2016</c:v>
                </c:pt>
                <c:pt idx="58">
                  <c:v>2017</c:v>
                </c:pt>
                <c:pt idx="59">
                  <c:v>2018</c:v>
                </c:pt>
                <c:pt idx="60">
                  <c:v>2019</c:v>
                </c:pt>
              </c:numCache>
            </c:numRef>
          </c:cat>
          <c:val>
            <c:numRef>
              <c:f>'Figure 5'!$AK$5:$AK$65</c:f>
              <c:numCache>
                <c:formatCode>General</c:formatCode>
                <c:ptCount val="61"/>
                <c:pt idx="0">
                  <c:v>633000</c:v>
                </c:pt>
                <c:pt idx="4">
                  <c:v>704600</c:v>
                </c:pt>
                <c:pt idx="8">
                  <c:v>1080000</c:v>
                </c:pt>
                <c:pt idx="9">
                  <c:v>1139000</c:v>
                </c:pt>
                <c:pt idx="10">
                  <c:v>1066000</c:v>
                </c:pt>
                <c:pt idx="11">
                  <c:v>977000</c:v>
                </c:pt>
                <c:pt idx="12">
                  <c:v>670000</c:v>
                </c:pt>
                <c:pt idx="13">
                  <c:v>435000</c:v>
                </c:pt>
                <c:pt idx="14">
                  <c:v>486800</c:v>
                </c:pt>
                <c:pt idx="15">
                  <c:v>486800</c:v>
                </c:pt>
                <c:pt idx="16">
                  <c:v>529600</c:v>
                </c:pt>
                <c:pt idx="17">
                  <c:v>432000</c:v>
                </c:pt>
                <c:pt idx="18">
                  <c:v>503200</c:v>
                </c:pt>
                <c:pt idx="19">
                  <c:v>628100</c:v>
                </c:pt>
                <c:pt idx="20">
                  <c:v>728000</c:v>
                </c:pt>
                <c:pt idx="21">
                  <c:v>710000</c:v>
                </c:pt>
                <c:pt idx="22">
                  <c:v>588000</c:v>
                </c:pt>
                <c:pt idx="23">
                  <c:v>712000</c:v>
                </c:pt>
                <c:pt idx="24">
                  <c:v>865300</c:v>
                </c:pt>
                <c:pt idx="25">
                  <c:v>907800</c:v>
                </c:pt>
                <c:pt idx="26">
                  <c:v>862500</c:v>
                </c:pt>
                <c:pt idx="27">
                  <c:v>824100</c:v>
                </c:pt>
                <c:pt idx="28">
                  <c:v>942800</c:v>
                </c:pt>
                <c:pt idx="29">
                  <c:v>930400</c:v>
                </c:pt>
                <c:pt idx="30">
                  <c:v>1090600</c:v>
                </c:pt>
                <c:pt idx="31">
                  <c:v>1152800</c:v>
                </c:pt>
                <c:pt idx="32">
                  <c:v>1186100</c:v>
                </c:pt>
                <c:pt idx="33">
                  <c:v>1252500</c:v>
                </c:pt>
                <c:pt idx="34">
                  <c:v>1262000</c:v>
                </c:pt>
                <c:pt idx="35">
                  <c:v>1294000</c:v>
                </c:pt>
                <c:pt idx="36">
                  <c:v>1557000</c:v>
                </c:pt>
                <c:pt idx="37">
                  <c:v>1436000</c:v>
                </c:pt>
                <c:pt idx="38">
                  <c:v>1415000</c:v>
                </c:pt>
                <c:pt idx="39">
                  <c:v>1477000</c:v>
                </c:pt>
                <c:pt idx="40">
                  <c:v>1655000</c:v>
                </c:pt>
                <c:pt idx="41">
                  <c:v>1480000</c:v>
                </c:pt>
                <c:pt idx="42">
                  <c:v>1511000</c:v>
                </c:pt>
                <c:pt idx="43">
                  <c:v>1615000</c:v>
                </c:pt>
                <c:pt idx="44">
                  <c:v>1896000</c:v>
                </c:pt>
                <c:pt idx="45">
                  <c:v>1985000</c:v>
                </c:pt>
                <c:pt idx="46">
                  <c:v>1972000</c:v>
                </c:pt>
                <c:pt idx="47">
                  <c:v>1979000</c:v>
                </c:pt>
                <c:pt idx="48">
                  <c:v>2107000</c:v>
                </c:pt>
                <c:pt idx="49">
                  <c:v>2076000</c:v>
                </c:pt>
                <c:pt idx="50">
                  <c:v>1918000</c:v>
                </c:pt>
                <c:pt idx="51">
                  <c:v>1809000</c:v>
                </c:pt>
                <c:pt idx="52">
                  <c:v>1931000</c:v>
                </c:pt>
                <c:pt idx="53">
                  <c:v>2006000</c:v>
                </c:pt>
                <c:pt idx="54">
                  <c:v>2089000</c:v>
                </c:pt>
                <c:pt idx="55">
                  <c:v>2179000</c:v>
                </c:pt>
                <c:pt idx="56">
                  <c:v>2301000</c:v>
                </c:pt>
                <c:pt idx="57" formatCode="0">
                  <c:v>2586708.3142168829</c:v>
                </c:pt>
                <c:pt idx="58">
                  <c:v>2657887</c:v>
                </c:pt>
                <c:pt idx="59" formatCode="0">
                  <c:v>2809411.3574828068</c:v>
                </c:pt>
                <c:pt idx="60" formatCode="0">
                  <c:v>3000703.2148161312</c:v>
                </c:pt>
              </c:numCache>
            </c:numRef>
          </c:val>
          <c:smooth val="0"/>
        </c:ser>
        <c:ser>
          <c:idx val="2"/>
          <c:order val="2"/>
          <c:tx>
            <c:strRef>
              <c:f>'Figure 5'!$AL$4</c:f>
              <c:strCache>
                <c:ptCount val="1"/>
                <c:pt idx="0">
                  <c:v>GB and overseas trips</c:v>
                </c:pt>
              </c:strCache>
            </c:strRef>
          </c:tx>
          <c:marker>
            <c:symbol val="none"/>
          </c:marker>
          <c:cat>
            <c:numRef>
              <c:f>'Figure 5'!$AJ$5:$AJ$65</c:f>
              <c:numCache>
                <c:formatCode>General</c:formatCode>
                <c:ptCount val="61"/>
                <c:pt idx="0">
                  <c:v>1959</c:v>
                </c:pt>
                <c:pt idx="1">
                  <c:v>1960</c:v>
                </c:pt>
                <c:pt idx="2">
                  <c:v>1961</c:v>
                </c:pt>
                <c:pt idx="3">
                  <c:v>1962</c:v>
                </c:pt>
                <c:pt idx="4">
                  <c:v>1963</c:v>
                </c:pt>
                <c:pt idx="5">
                  <c:v>1964</c:v>
                </c:pt>
                <c:pt idx="6">
                  <c:v>1965</c:v>
                </c:pt>
                <c:pt idx="7">
                  <c:v>1966</c:v>
                </c:pt>
                <c:pt idx="8">
                  <c:v>1967</c:v>
                </c:pt>
                <c:pt idx="9">
                  <c:v>1968</c:v>
                </c:pt>
                <c:pt idx="10">
                  <c:v>1969</c:v>
                </c:pt>
                <c:pt idx="11">
                  <c:v>1970</c:v>
                </c:pt>
                <c:pt idx="12">
                  <c:v>1971</c:v>
                </c:pt>
                <c:pt idx="13">
                  <c:v>1972</c:v>
                </c:pt>
                <c:pt idx="14">
                  <c:v>1973</c:v>
                </c:pt>
                <c:pt idx="15">
                  <c:v>1974</c:v>
                </c:pt>
                <c:pt idx="16">
                  <c:v>1975</c:v>
                </c:pt>
                <c:pt idx="17">
                  <c:v>1976</c:v>
                </c:pt>
                <c:pt idx="18">
                  <c:v>1977</c:v>
                </c:pt>
                <c:pt idx="19">
                  <c:v>1978</c:v>
                </c:pt>
                <c:pt idx="20">
                  <c:v>1979</c:v>
                </c:pt>
                <c:pt idx="21">
                  <c:v>1980</c:v>
                </c:pt>
                <c:pt idx="22">
                  <c:v>1981</c:v>
                </c:pt>
                <c:pt idx="23">
                  <c:v>1982</c:v>
                </c:pt>
                <c:pt idx="24">
                  <c:v>1983</c:v>
                </c:pt>
                <c:pt idx="25">
                  <c:v>1984</c:v>
                </c:pt>
                <c:pt idx="26">
                  <c:v>1985</c:v>
                </c:pt>
                <c:pt idx="27">
                  <c:v>1986</c:v>
                </c:pt>
                <c:pt idx="28">
                  <c:v>1987</c:v>
                </c:pt>
                <c:pt idx="29">
                  <c:v>1988</c:v>
                </c:pt>
                <c:pt idx="30">
                  <c:v>1989</c:v>
                </c:pt>
                <c:pt idx="31">
                  <c:v>1990</c:v>
                </c:pt>
                <c:pt idx="32">
                  <c:v>1991</c:v>
                </c:pt>
                <c:pt idx="33">
                  <c:v>1992</c:v>
                </c:pt>
                <c:pt idx="34">
                  <c:v>1993</c:v>
                </c:pt>
                <c:pt idx="35">
                  <c:v>1994</c:v>
                </c:pt>
                <c:pt idx="36">
                  <c:v>1995</c:v>
                </c:pt>
                <c:pt idx="37">
                  <c:v>1996</c:v>
                </c:pt>
                <c:pt idx="38">
                  <c:v>1997</c:v>
                </c:pt>
                <c:pt idx="39">
                  <c:v>1998</c:v>
                </c:pt>
                <c:pt idx="40">
                  <c:v>1999</c:v>
                </c:pt>
                <c:pt idx="41">
                  <c:v>2000</c:v>
                </c:pt>
                <c:pt idx="42">
                  <c:v>2001</c:v>
                </c:pt>
                <c:pt idx="43">
                  <c:v>2002</c:v>
                </c:pt>
                <c:pt idx="44">
                  <c:v>2003</c:v>
                </c:pt>
                <c:pt idx="45">
                  <c:v>2004</c:v>
                </c:pt>
                <c:pt idx="46">
                  <c:v>2005</c:v>
                </c:pt>
                <c:pt idx="47">
                  <c:v>2006</c:v>
                </c:pt>
                <c:pt idx="48">
                  <c:v>2007</c:v>
                </c:pt>
                <c:pt idx="49">
                  <c:v>2008</c:v>
                </c:pt>
                <c:pt idx="50">
                  <c:v>2009</c:v>
                </c:pt>
                <c:pt idx="51">
                  <c:v>2010</c:v>
                </c:pt>
                <c:pt idx="52">
                  <c:v>2011</c:v>
                </c:pt>
                <c:pt idx="53">
                  <c:v>2012</c:v>
                </c:pt>
                <c:pt idx="54">
                  <c:v>2013</c:v>
                </c:pt>
                <c:pt idx="55">
                  <c:v>2014</c:v>
                </c:pt>
                <c:pt idx="56">
                  <c:v>2015</c:v>
                </c:pt>
                <c:pt idx="57">
                  <c:v>2016</c:v>
                </c:pt>
                <c:pt idx="58">
                  <c:v>2017</c:v>
                </c:pt>
                <c:pt idx="59">
                  <c:v>2018</c:v>
                </c:pt>
                <c:pt idx="60">
                  <c:v>2019</c:v>
                </c:pt>
              </c:numCache>
            </c:numRef>
          </c:cat>
          <c:val>
            <c:numRef>
              <c:f>'Figure 5'!$AL$5:$AL$65</c:f>
              <c:numCache>
                <c:formatCode>General</c:formatCode>
                <c:ptCount val="61"/>
                <c:pt idx="40">
                  <c:v>1655000</c:v>
                </c:pt>
                <c:pt idx="41">
                  <c:v>1292000</c:v>
                </c:pt>
                <c:pt idx="42">
                  <c:v>1311000</c:v>
                </c:pt>
                <c:pt idx="43">
                  <c:v>1411000</c:v>
                </c:pt>
                <c:pt idx="44">
                  <c:v>1673000</c:v>
                </c:pt>
                <c:pt idx="45">
                  <c:v>1733000</c:v>
                </c:pt>
                <c:pt idx="46">
                  <c:v>1701000</c:v>
                </c:pt>
                <c:pt idx="47">
                  <c:v>1702000</c:v>
                </c:pt>
                <c:pt idx="48">
                  <c:v>1784000</c:v>
                </c:pt>
                <c:pt idx="49">
                  <c:v>1709000</c:v>
                </c:pt>
                <c:pt idx="50">
                  <c:v>1443000</c:v>
                </c:pt>
                <c:pt idx="51">
                  <c:v>1426220</c:v>
                </c:pt>
                <c:pt idx="52">
                  <c:v>1560690</c:v>
                </c:pt>
                <c:pt idx="53">
                  <c:v>1531284</c:v>
                </c:pt>
                <c:pt idx="54">
                  <c:v>1696641</c:v>
                </c:pt>
                <c:pt idx="55">
                  <c:v>1791243</c:v>
                </c:pt>
                <c:pt idx="56">
                  <c:v>1948617</c:v>
                </c:pt>
                <c:pt idx="57">
                  <c:v>2133000</c:v>
                </c:pt>
                <c:pt idx="58">
                  <c:v>2175506</c:v>
                </c:pt>
                <c:pt idx="59" formatCode="0">
                  <c:v>2218326.3574828068</c:v>
                </c:pt>
                <c:pt idx="60">
                  <c:v>2244908.2148161312</c:v>
                </c:pt>
              </c:numCache>
            </c:numRef>
          </c:val>
          <c:smooth val="0"/>
        </c:ser>
        <c:dLbls>
          <c:showLegendKey val="0"/>
          <c:showVal val="0"/>
          <c:showCatName val="0"/>
          <c:showSerName val="0"/>
          <c:showPercent val="0"/>
          <c:showBubbleSize val="0"/>
        </c:dLbls>
        <c:smooth val="0"/>
        <c:axId val="528240800"/>
        <c:axId val="528236880"/>
      </c:lineChart>
      <c:catAx>
        <c:axId val="52824080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528236880"/>
        <c:crosses val="autoZero"/>
        <c:auto val="1"/>
        <c:lblAlgn val="ctr"/>
        <c:lblOffset val="100"/>
        <c:noMultiLvlLbl val="0"/>
      </c:catAx>
      <c:valAx>
        <c:axId val="528236880"/>
        <c:scaling>
          <c:orientation val="minMax"/>
        </c:scaling>
        <c:delete val="0"/>
        <c:axPos val="l"/>
        <c:numFmt formatCode="General" sourceLinked="1"/>
        <c:majorTickMark val="out"/>
        <c:minorTickMark val="none"/>
        <c:tickLblPos val="nextTo"/>
        <c:crossAx val="528240800"/>
        <c:crosses val="autoZero"/>
        <c:crossBetween val="between"/>
        <c:dispUnits>
          <c:builtInUnit val="millions"/>
          <c:dispUnitsLbl>
            <c:layout>
              <c:manualLayout>
                <c:xMode val="edge"/>
                <c:yMode val="edge"/>
                <c:x val="4.895436457539583E-3"/>
                <c:y val="3.2100674915635551E-3"/>
              </c:manualLayout>
            </c:layout>
            <c:tx>
              <c:rich>
                <a:bodyPr rot="0" vert="horz"/>
                <a:lstStyle/>
                <a:p>
                  <a:pPr>
                    <a:defRPr/>
                  </a:pPr>
                  <a:r>
                    <a:rPr lang="en-GB"/>
                    <a:t>Overnight Trips (Millions)</a:t>
                  </a:r>
                </a:p>
              </c:rich>
            </c:tx>
          </c:dispUnitsLbl>
        </c:dispUnits>
      </c:valAx>
    </c:plotArea>
    <c:plotVisOnly val="1"/>
    <c:dispBlanksAs val="gap"/>
    <c:showDLblsOverMax val="0"/>
  </c:chart>
  <c:spPr>
    <a:solidFill>
      <a:sysClr val="window" lastClr="FFFFFF"/>
    </a:solidFill>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000000000000178" l="0.70000000000000062" r="0.70000000000000062" t="0.75000000000000178"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93575803024624"/>
          <c:y val="3.5245109935175802E-2"/>
          <c:w val="0.64471616047993996"/>
          <c:h val="0.95851588348949002"/>
        </c:manualLayout>
      </c:layout>
      <c:doughnutChart>
        <c:varyColors val="1"/>
        <c:ser>
          <c:idx val="0"/>
          <c:order val="0"/>
          <c:tx>
            <c:strRef>
              <c:f>'Figure 6'!$B$5</c:f>
              <c:strCache>
                <c:ptCount val="1"/>
                <c:pt idx="0">
                  <c:v>January - December 2019</c:v>
                </c:pt>
              </c:strCache>
            </c:strRef>
          </c:tx>
          <c:dPt>
            <c:idx val="0"/>
            <c:bubble3D val="0"/>
            <c:spPr>
              <a:solidFill>
                <a:srgbClr val="C00000"/>
              </a:solidFill>
            </c:spPr>
          </c:dPt>
          <c:dPt>
            <c:idx val="1"/>
            <c:bubble3D val="0"/>
            <c:spPr>
              <a:solidFill>
                <a:schemeClr val="accent1"/>
              </a:solidFill>
            </c:spPr>
          </c:dPt>
          <c:dPt>
            <c:idx val="2"/>
            <c:bubble3D val="0"/>
            <c:spPr>
              <a:solidFill>
                <a:schemeClr val="bg1">
                  <a:lumMod val="65000"/>
                </a:schemeClr>
              </a:solidFill>
            </c:spPr>
          </c:dPt>
          <c:dPt>
            <c:idx val="3"/>
            <c:bubble3D val="0"/>
            <c:spPr>
              <a:solidFill>
                <a:srgbClr val="00B050"/>
              </a:solidFill>
            </c:spPr>
          </c:dPt>
          <c:dLbls>
            <c:spPr>
              <a:noFill/>
              <a:ln>
                <a:noFill/>
              </a:ln>
              <a:effectLst/>
            </c:spPr>
            <c:txPr>
              <a:bodyPr/>
              <a:lstStyle/>
              <a:p>
                <a:pPr>
                  <a:defRPr sz="1400">
                    <a:solidFill>
                      <a:schemeClr val="bg1"/>
                    </a:solidFill>
                    <a:latin typeface="Arial" pitchFamily="34" charset="0"/>
                    <a:cs typeface="Arial"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'Figure 6'!$A$6:$A$9</c:f>
              <c:strCache>
                <c:ptCount val="4"/>
                <c:pt idx="0">
                  <c:v>Holiday</c:v>
                </c:pt>
                <c:pt idx="1">
                  <c:v>Visiting friends/ relatives</c:v>
                </c:pt>
                <c:pt idx="2">
                  <c:v>Business</c:v>
                </c:pt>
                <c:pt idx="3">
                  <c:v>Other</c:v>
                </c:pt>
              </c:strCache>
            </c:strRef>
          </c:cat>
          <c:val>
            <c:numRef>
              <c:f>'Figure 6'!$B$6:$B$9</c:f>
              <c:numCache>
                <c:formatCode>_-* #,##0_-;\-* #,##0_-;_-* "-"??_-;_-@_-</c:formatCode>
                <c:ptCount val="4"/>
                <c:pt idx="0">
                  <c:v>2691116.635168354</c:v>
                </c:pt>
                <c:pt idx="1">
                  <c:v>1965141.8779085812</c:v>
                </c:pt>
                <c:pt idx="2">
                  <c:v>461211.65223909693</c:v>
                </c:pt>
                <c:pt idx="3">
                  <c:v>215039.31654340803</c:v>
                </c:pt>
              </c:numCache>
            </c:numRef>
          </c:val>
        </c:ser>
        <c:dLbls>
          <c:showLegendKey val="0"/>
          <c:showVal val="1"/>
          <c:showCatName val="0"/>
          <c:showSerName val="0"/>
          <c:showPercent val="0"/>
          <c:showBubbleSize val="0"/>
          <c:showLeaderLines val="1"/>
        </c:dLbls>
        <c:firstSliceAng val="0"/>
        <c:holeSize val="40"/>
      </c:doughnutChart>
    </c:plotArea>
    <c:plotVisOnly val="1"/>
    <c:dispBlanksAs val="gap"/>
    <c:showDLblsOverMax val="0"/>
  </c:chart>
  <c:spPr>
    <a:ln>
      <a:noFill/>
    </a:ln>
  </c:spPr>
  <c:printSettings>
    <c:headerFooter/>
    <c:pageMargins b="0.75000000000000422" l="0.70000000000000062" r="0.70000000000000062" t="0.750000000000004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593816436336156E-2"/>
          <c:y val="8.7536372510002083E-2"/>
          <c:w val="0.91735433070866146"/>
          <c:h val="0.81709394080175257"/>
        </c:manualLayout>
      </c:layout>
      <c:lineChart>
        <c:grouping val="standard"/>
        <c:varyColors val="0"/>
        <c:ser>
          <c:idx val="0"/>
          <c:order val="0"/>
          <c:marker>
            <c:symbol val="none"/>
          </c:marker>
          <c:dPt>
            <c:idx val="11"/>
            <c:marker>
              <c:symbol val="square"/>
              <c:size val="5"/>
            </c:marker>
            <c:bubble3D val="0"/>
          </c:dPt>
          <c:dPt>
            <c:idx val="23"/>
            <c:marker>
              <c:symbol val="square"/>
              <c:size val="5"/>
            </c:marker>
            <c:bubble3D val="0"/>
          </c:dPt>
          <c:dPt>
            <c:idx val="35"/>
            <c:marker>
              <c:symbol val="square"/>
              <c:size val="5"/>
            </c:marker>
            <c:bubble3D val="0"/>
          </c:dPt>
          <c:dPt>
            <c:idx val="47"/>
            <c:marker>
              <c:symbol val="square"/>
              <c:size val="5"/>
            </c:marker>
            <c:bubble3D val="0"/>
          </c:dPt>
          <c:dPt>
            <c:idx val="59"/>
            <c:marker>
              <c:symbol val="square"/>
              <c:size val="5"/>
            </c:marker>
            <c:bubble3D val="0"/>
          </c:dPt>
          <c:dPt>
            <c:idx val="71"/>
            <c:marker>
              <c:symbol val="square"/>
              <c:size val="5"/>
              <c:spPr>
                <a:solidFill>
                  <a:schemeClr val="tx1"/>
                </a:solidFill>
              </c:spPr>
            </c:marker>
            <c:bubble3D val="0"/>
          </c:dPt>
          <c:val>
            <c:numRef>
              <c:f>'Figure 7'!$BU$18:$BU$101</c:f>
              <c:numCache>
                <c:formatCode>General</c:formatCode>
                <c:ptCount val="84"/>
                <c:pt idx="0">
                  <c:v>2013</c:v>
                </c:pt>
                <c:pt idx="12">
                  <c:v>2014</c:v>
                </c:pt>
                <c:pt idx="24">
                  <c:v>2015</c:v>
                </c:pt>
                <c:pt idx="36">
                  <c:v>2016</c:v>
                </c:pt>
                <c:pt idx="48">
                  <c:v>2017</c:v>
                </c:pt>
                <c:pt idx="60">
                  <c:v>2018</c:v>
                </c:pt>
                <c:pt idx="72">
                  <c:v>2019</c:v>
                </c:pt>
              </c:numCache>
            </c:numRef>
          </c:val>
          <c:smooth val="0"/>
        </c:ser>
        <c:ser>
          <c:idx val="1"/>
          <c:order val="1"/>
          <c:marker>
            <c:symbol val="none"/>
          </c:marker>
          <c:dPt>
            <c:idx val="11"/>
            <c:marker>
              <c:symbol val="square"/>
              <c:size val="5"/>
            </c:marker>
            <c:bubble3D val="0"/>
          </c:dPt>
          <c:dPt>
            <c:idx val="23"/>
            <c:marker>
              <c:symbol val="square"/>
              <c:size val="5"/>
            </c:marker>
            <c:bubble3D val="0"/>
          </c:dPt>
          <c:dPt>
            <c:idx val="35"/>
            <c:marker>
              <c:symbol val="square"/>
              <c:size val="5"/>
            </c:marker>
            <c:bubble3D val="0"/>
          </c:dPt>
          <c:dPt>
            <c:idx val="47"/>
            <c:marker>
              <c:symbol val="square"/>
              <c:size val="5"/>
            </c:marker>
            <c:bubble3D val="0"/>
          </c:dPt>
          <c:dPt>
            <c:idx val="59"/>
            <c:marker>
              <c:symbol val="square"/>
              <c:size val="5"/>
            </c:marker>
            <c:bubble3D val="0"/>
          </c:dPt>
          <c:dPt>
            <c:idx val="71"/>
            <c:marker>
              <c:symbol val="square"/>
              <c:size val="5"/>
            </c:marker>
            <c:bubble3D val="0"/>
          </c:dPt>
          <c:dPt>
            <c:idx val="83"/>
            <c:marker>
              <c:symbol val="square"/>
              <c:size val="10"/>
            </c:marker>
            <c:bubble3D val="0"/>
          </c:dPt>
          <c:val>
            <c:numRef>
              <c:f>'Figure 7'!$BW$18:$BW$101</c:f>
              <c:numCache>
                <c:formatCode>0.00</c:formatCode>
                <c:ptCount val="84"/>
                <c:pt idx="0">
                  <c:v>1.7739882357403334</c:v>
                </c:pt>
                <c:pt idx="1">
                  <c:v>1.7736324564814259</c:v>
                </c:pt>
                <c:pt idx="2">
                  <c:v>1.7695882248074581</c:v>
                </c:pt>
                <c:pt idx="3">
                  <c:v>1.753853680233614</c:v>
                </c:pt>
                <c:pt idx="4">
                  <c:v>1.7559799169972361</c:v>
                </c:pt>
                <c:pt idx="5">
                  <c:v>1.7589501145120929</c:v>
                </c:pt>
                <c:pt idx="6">
                  <c:v>1.758228505014942</c:v>
                </c:pt>
                <c:pt idx="7">
                  <c:v>1.7641321278050894</c:v>
                </c:pt>
                <c:pt idx="8">
                  <c:v>1.7686728274078776</c:v>
                </c:pt>
                <c:pt idx="9">
                  <c:v>1.7853952221241971</c:v>
                </c:pt>
                <c:pt idx="10">
                  <c:v>1.7976143376071294</c:v>
                </c:pt>
                <c:pt idx="11">
                  <c:v>1.7967033166074073</c:v>
                </c:pt>
                <c:pt idx="12">
                  <c:v>1.8103835928408749</c:v>
                </c:pt>
                <c:pt idx="13">
                  <c:v>1.8237006222052141</c:v>
                </c:pt>
                <c:pt idx="14">
                  <c:v>1.8313353839794546</c:v>
                </c:pt>
                <c:pt idx="15">
                  <c:v>1.8519769113214395</c:v>
                </c:pt>
                <c:pt idx="16">
                  <c:v>1.863213522553032</c:v>
                </c:pt>
                <c:pt idx="17">
                  <c:v>1.857225461166248</c:v>
                </c:pt>
                <c:pt idx="18">
                  <c:v>1.8558298125446884</c:v>
                </c:pt>
                <c:pt idx="19">
                  <c:v>1.8572291466580109</c:v>
                </c:pt>
                <c:pt idx="20">
                  <c:v>1.854028286261221</c:v>
                </c:pt>
                <c:pt idx="21">
                  <c:v>1.8451551883477257</c:v>
                </c:pt>
                <c:pt idx="22">
                  <c:v>1.8505503604746534</c:v>
                </c:pt>
                <c:pt idx="23">
                  <c:v>1.8495214216717299</c:v>
                </c:pt>
                <c:pt idx="24">
                  <c:v>1.8514023551132506</c:v>
                </c:pt>
                <c:pt idx="25">
                  <c:v>1.8530624272391261</c:v>
                </c:pt>
                <c:pt idx="26">
                  <c:v>1.8751956301086747</c:v>
                </c:pt>
                <c:pt idx="27">
                  <c:v>1.8829485030404771</c:v>
                </c:pt>
                <c:pt idx="28">
                  <c:v>1.8938560775225306</c:v>
                </c:pt>
                <c:pt idx="29">
                  <c:v>1.9076463557784595</c:v>
                </c:pt>
                <c:pt idx="30">
                  <c:v>1.9081244800053327</c:v>
                </c:pt>
                <c:pt idx="31">
                  <c:v>1.9063213964124766</c:v>
                </c:pt>
                <c:pt idx="32">
                  <c:v>1.9079291659618034</c:v>
                </c:pt>
                <c:pt idx="33">
                  <c:v>1.9070015762997694</c:v>
                </c:pt>
                <c:pt idx="34">
                  <c:v>1.8914473182142144</c:v>
                </c:pt>
                <c:pt idx="35">
                  <c:v>1.8978763195426711</c:v>
                </c:pt>
                <c:pt idx="36">
                  <c:v>1.8804030685369317</c:v>
                </c:pt>
                <c:pt idx="37">
                  <c:v>1.879771915964352</c:v>
                </c:pt>
                <c:pt idx="38">
                  <c:v>1.8734112333054063</c:v>
                </c:pt>
                <c:pt idx="39">
                  <c:v>1.8695764094018521</c:v>
                </c:pt>
                <c:pt idx="40">
                  <c:v>1.8662264720209198</c:v>
                </c:pt>
                <c:pt idx="41">
                  <c:v>1.8736769647953966</c:v>
                </c:pt>
                <c:pt idx="42">
                  <c:v>1.9030111811197885</c:v>
                </c:pt>
                <c:pt idx="43">
                  <c:v>1.9224311725288605</c:v>
                </c:pt>
                <c:pt idx="44">
                  <c:v>1.9443775885761529</c:v>
                </c:pt>
                <c:pt idx="45">
                  <c:v>1.9662254702924495</c:v>
                </c:pt>
                <c:pt idx="46">
                  <c:v>1.9923178115490316</c:v>
                </c:pt>
                <c:pt idx="47">
                  <c:v>2.01602439009101</c:v>
                </c:pt>
                <c:pt idx="48">
                  <c:v>2.0562653827732937</c:v>
                </c:pt>
                <c:pt idx="49">
                  <c:v>2.064661223217692</c:v>
                </c:pt>
                <c:pt idx="50">
                  <c:v>2.0716778162868996</c:v>
                </c:pt>
                <c:pt idx="51">
                  <c:v>2.0793497005975268</c:v>
                </c:pt>
                <c:pt idx="52">
                  <c:v>2.0846928665591071</c:v>
                </c:pt>
                <c:pt idx="53">
                  <c:v>2.0925888883795021</c:v>
                </c:pt>
                <c:pt idx="54">
                  <c:v>2.087625980334908</c:v>
                </c:pt>
                <c:pt idx="55">
                  <c:v>2.0904566564944025</c:v>
                </c:pt>
                <c:pt idx="56">
                  <c:v>2.0914959337478929</c:v>
                </c:pt>
                <c:pt idx="57">
                  <c:v>2.1000270173590834</c:v>
                </c:pt>
                <c:pt idx="58">
                  <c:v>2.1051292253709297</c:v>
                </c:pt>
                <c:pt idx="59">
                  <c:v>2.1051936179806225</c:v>
                </c:pt>
                <c:pt idx="60">
                  <c:v>2.11</c:v>
                </c:pt>
                <c:pt idx="61">
                  <c:v>2.11</c:v>
                </c:pt>
                <c:pt idx="62">
                  <c:v>2.13</c:v>
                </c:pt>
                <c:pt idx="63">
                  <c:v>2.13</c:v>
                </c:pt>
                <c:pt idx="64">
                  <c:v>2.15</c:v>
                </c:pt>
                <c:pt idx="65">
                  <c:v>2.16</c:v>
                </c:pt>
                <c:pt idx="66">
                  <c:v>2.16</c:v>
                </c:pt>
                <c:pt idx="67">
                  <c:v>2.17</c:v>
                </c:pt>
                <c:pt idx="68">
                  <c:v>2.1800000000000002</c:v>
                </c:pt>
                <c:pt idx="69">
                  <c:v>2.19</c:v>
                </c:pt>
                <c:pt idx="70">
                  <c:v>2.2000000000000002</c:v>
                </c:pt>
                <c:pt idx="71">
                  <c:v>2.21</c:v>
                </c:pt>
                <c:pt idx="72">
                  <c:v>2.2128848658002549</c:v>
                </c:pt>
                <c:pt idx="73">
                  <c:v>2.2286478001340324</c:v>
                </c:pt>
                <c:pt idx="74">
                  <c:v>2.22962511060777</c:v>
                </c:pt>
                <c:pt idx="75">
                  <c:v>2.2297570247861436</c:v>
                </c:pt>
                <c:pt idx="76">
                  <c:v>2.2353059964482238</c:v>
                </c:pt>
                <c:pt idx="77">
                  <c:v>2.2539688063452492</c:v>
                </c:pt>
                <c:pt idx="78">
                  <c:v>2.2840909828568532</c:v>
                </c:pt>
                <c:pt idx="79">
                  <c:v>2.3019856522921796</c:v>
                </c:pt>
                <c:pt idx="80">
                  <c:v>2.3070219520261088</c:v>
                </c:pt>
                <c:pt idx="81">
                  <c:v>2.3088079642918733</c:v>
                </c:pt>
                <c:pt idx="82">
                  <c:v>2.313087987848061</c:v>
                </c:pt>
                <c:pt idx="83">
                  <c:v>2.3120899416015783</c:v>
                </c:pt>
              </c:numCache>
            </c:numRef>
          </c:val>
          <c:smooth val="0"/>
        </c:ser>
        <c:dLbls>
          <c:showLegendKey val="0"/>
          <c:showVal val="0"/>
          <c:showCatName val="0"/>
          <c:showSerName val="0"/>
          <c:showPercent val="0"/>
          <c:showBubbleSize val="0"/>
        </c:dLbls>
        <c:smooth val="0"/>
        <c:axId val="528242368"/>
        <c:axId val="528242760"/>
      </c:lineChart>
      <c:catAx>
        <c:axId val="528242368"/>
        <c:scaling>
          <c:orientation val="minMax"/>
        </c:scaling>
        <c:delete val="1"/>
        <c:axPos val="b"/>
        <c:numFmt formatCode="General" sourceLinked="1"/>
        <c:majorTickMark val="none"/>
        <c:minorTickMark val="none"/>
        <c:tickLblPos val="nextTo"/>
        <c:crossAx val="528242760"/>
        <c:crosses val="autoZero"/>
        <c:auto val="1"/>
        <c:lblAlgn val="ctr"/>
        <c:lblOffset val="100"/>
        <c:tickMarkSkip val="12"/>
        <c:noMultiLvlLbl val="0"/>
      </c:catAx>
      <c:valAx>
        <c:axId val="528242760"/>
        <c:scaling>
          <c:orientation val="minMax"/>
          <c:max val="2.4"/>
          <c:min val="1.45"/>
        </c:scaling>
        <c:delete val="0"/>
        <c:axPos val="l"/>
        <c:majorGridlines>
          <c:spPr>
            <a:ln>
              <a:solidFill>
                <a:sysClr val="window" lastClr="FFFFFF"/>
              </a:solidFill>
            </a:ln>
          </c:spPr>
        </c:majorGridlines>
        <c:title>
          <c:tx>
            <c:rich>
              <a:bodyPr rot="0" vert="horz"/>
              <a:lstStyle/>
              <a:p>
                <a:pPr>
                  <a:defRPr/>
                </a:pPr>
                <a:r>
                  <a:rPr lang="en-US"/>
                  <a:t>Millions</a:t>
                </a:r>
              </a:p>
            </c:rich>
          </c:tx>
          <c:layout>
            <c:manualLayout>
              <c:xMode val="edge"/>
              <c:yMode val="edge"/>
              <c:x val="0"/>
              <c:y val="1.098111323655167E-3"/>
            </c:manualLayout>
          </c:layout>
          <c:overlay val="0"/>
        </c:title>
        <c:numFmt formatCode="0.0&quot;m&quot;" sourceLinked="0"/>
        <c:majorTickMark val="out"/>
        <c:minorTickMark val="none"/>
        <c:tickLblPos val="nextTo"/>
        <c:txPr>
          <a:bodyPr/>
          <a:lstStyle/>
          <a:p>
            <a:pPr>
              <a:defRPr sz="1100"/>
            </a:pPr>
            <a:endParaRPr lang="en-US"/>
          </a:p>
        </c:txPr>
        <c:crossAx val="528242368"/>
        <c:crosses val="autoZero"/>
        <c:crossBetween val="midCat"/>
        <c:majorUnit val="0.1"/>
      </c:valAx>
    </c:plotArea>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multiLvlStrRef>
              <c:f>'Figure 7'!$BU$18:$BV$101</c:f>
              <c:multiLvlStrCache>
                <c:ptCount val="8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lvl>
                <c:lvl>
                  <c:pt idx="0">
                    <c:v>2013</c:v>
                  </c:pt>
                  <c:pt idx="12">
                    <c:v>2014</c:v>
                  </c:pt>
                  <c:pt idx="24">
                    <c:v>2015</c:v>
                  </c:pt>
                  <c:pt idx="36">
                    <c:v>2016</c:v>
                  </c:pt>
                  <c:pt idx="48">
                    <c:v>2017</c:v>
                  </c:pt>
                  <c:pt idx="60">
                    <c:v>2018</c:v>
                  </c:pt>
                  <c:pt idx="72">
                    <c:v>2019</c:v>
                  </c:pt>
                </c:lvl>
              </c:multiLvlStrCache>
            </c:multiLvlStrRef>
          </c:cat>
          <c:val>
            <c:numRef>
              <c:f>'Figure 7'!$BW$18:$BW$101</c:f>
              <c:numCache>
                <c:formatCode>0.00</c:formatCode>
                <c:ptCount val="84"/>
                <c:pt idx="0">
                  <c:v>1.7739882357403334</c:v>
                </c:pt>
                <c:pt idx="1">
                  <c:v>1.7736324564814259</c:v>
                </c:pt>
                <c:pt idx="2">
                  <c:v>1.7695882248074581</c:v>
                </c:pt>
                <c:pt idx="3">
                  <c:v>1.753853680233614</c:v>
                </c:pt>
                <c:pt idx="4">
                  <c:v>1.7559799169972361</c:v>
                </c:pt>
                <c:pt idx="5">
                  <c:v>1.7589501145120929</c:v>
                </c:pt>
                <c:pt idx="6">
                  <c:v>1.758228505014942</c:v>
                </c:pt>
                <c:pt idx="7">
                  <c:v>1.7641321278050894</c:v>
                </c:pt>
                <c:pt idx="8">
                  <c:v>1.7686728274078776</c:v>
                </c:pt>
                <c:pt idx="9">
                  <c:v>1.7853952221241971</c:v>
                </c:pt>
                <c:pt idx="10">
                  <c:v>1.7976143376071294</c:v>
                </c:pt>
                <c:pt idx="11">
                  <c:v>1.7967033166074073</c:v>
                </c:pt>
                <c:pt idx="12">
                  <c:v>1.8103835928408749</c:v>
                </c:pt>
                <c:pt idx="13">
                  <c:v>1.8237006222052141</c:v>
                </c:pt>
                <c:pt idx="14">
                  <c:v>1.8313353839794546</c:v>
                </c:pt>
                <c:pt idx="15">
                  <c:v>1.8519769113214395</c:v>
                </c:pt>
                <c:pt idx="16">
                  <c:v>1.863213522553032</c:v>
                </c:pt>
                <c:pt idx="17">
                  <c:v>1.857225461166248</c:v>
                </c:pt>
                <c:pt idx="18">
                  <c:v>1.8558298125446884</c:v>
                </c:pt>
                <c:pt idx="19">
                  <c:v>1.8572291466580109</c:v>
                </c:pt>
                <c:pt idx="20">
                  <c:v>1.854028286261221</c:v>
                </c:pt>
                <c:pt idx="21">
                  <c:v>1.8451551883477257</c:v>
                </c:pt>
                <c:pt idx="22">
                  <c:v>1.8505503604746534</c:v>
                </c:pt>
                <c:pt idx="23">
                  <c:v>1.8495214216717299</c:v>
                </c:pt>
                <c:pt idx="24">
                  <c:v>1.8514023551132506</c:v>
                </c:pt>
                <c:pt idx="25">
                  <c:v>1.8530624272391261</c:v>
                </c:pt>
                <c:pt idx="26">
                  <c:v>1.8751956301086747</c:v>
                </c:pt>
                <c:pt idx="27">
                  <c:v>1.8829485030404771</c:v>
                </c:pt>
                <c:pt idx="28">
                  <c:v>1.8938560775225306</c:v>
                </c:pt>
                <c:pt idx="29">
                  <c:v>1.9076463557784595</c:v>
                </c:pt>
                <c:pt idx="30">
                  <c:v>1.9081244800053327</c:v>
                </c:pt>
                <c:pt idx="31">
                  <c:v>1.9063213964124766</c:v>
                </c:pt>
                <c:pt idx="32">
                  <c:v>1.9079291659618034</c:v>
                </c:pt>
                <c:pt idx="33">
                  <c:v>1.9070015762997694</c:v>
                </c:pt>
                <c:pt idx="34">
                  <c:v>1.8914473182142144</c:v>
                </c:pt>
                <c:pt idx="35">
                  <c:v>1.8978763195426711</c:v>
                </c:pt>
                <c:pt idx="36">
                  <c:v>1.8804030685369317</c:v>
                </c:pt>
                <c:pt idx="37">
                  <c:v>1.879771915964352</c:v>
                </c:pt>
                <c:pt idx="38">
                  <c:v>1.8734112333054063</c:v>
                </c:pt>
                <c:pt idx="39">
                  <c:v>1.8695764094018521</c:v>
                </c:pt>
                <c:pt idx="40">
                  <c:v>1.8662264720209198</c:v>
                </c:pt>
                <c:pt idx="41">
                  <c:v>1.8736769647953966</c:v>
                </c:pt>
                <c:pt idx="42">
                  <c:v>1.9030111811197885</c:v>
                </c:pt>
                <c:pt idx="43">
                  <c:v>1.9224311725288605</c:v>
                </c:pt>
                <c:pt idx="44">
                  <c:v>1.9443775885761529</c:v>
                </c:pt>
                <c:pt idx="45">
                  <c:v>1.9662254702924495</c:v>
                </c:pt>
                <c:pt idx="46">
                  <c:v>1.9923178115490316</c:v>
                </c:pt>
                <c:pt idx="47">
                  <c:v>2.01602439009101</c:v>
                </c:pt>
                <c:pt idx="48">
                  <c:v>2.0562653827732937</c:v>
                </c:pt>
                <c:pt idx="49">
                  <c:v>2.064661223217692</c:v>
                </c:pt>
                <c:pt idx="50">
                  <c:v>2.0716778162868996</c:v>
                </c:pt>
                <c:pt idx="51">
                  <c:v>2.0793497005975268</c:v>
                </c:pt>
                <c:pt idx="52">
                  <c:v>2.0846928665591071</c:v>
                </c:pt>
                <c:pt idx="53">
                  <c:v>2.0925888883795021</c:v>
                </c:pt>
                <c:pt idx="54">
                  <c:v>2.087625980334908</c:v>
                </c:pt>
                <c:pt idx="55">
                  <c:v>2.0904566564944025</c:v>
                </c:pt>
                <c:pt idx="56">
                  <c:v>2.0914959337478929</c:v>
                </c:pt>
                <c:pt idx="57">
                  <c:v>2.1000270173590834</c:v>
                </c:pt>
                <c:pt idx="58">
                  <c:v>2.1051292253709297</c:v>
                </c:pt>
                <c:pt idx="59">
                  <c:v>2.1051936179806225</c:v>
                </c:pt>
                <c:pt idx="60">
                  <c:v>2.11</c:v>
                </c:pt>
                <c:pt idx="61">
                  <c:v>2.11</c:v>
                </c:pt>
                <c:pt idx="62">
                  <c:v>2.13</c:v>
                </c:pt>
                <c:pt idx="63">
                  <c:v>2.13</c:v>
                </c:pt>
                <c:pt idx="64">
                  <c:v>2.15</c:v>
                </c:pt>
                <c:pt idx="65">
                  <c:v>2.16</c:v>
                </c:pt>
                <c:pt idx="66">
                  <c:v>2.16</c:v>
                </c:pt>
                <c:pt idx="67">
                  <c:v>2.17</c:v>
                </c:pt>
                <c:pt idx="68">
                  <c:v>2.1800000000000002</c:v>
                </c:pt>
                <c:pt idx="69">
                  <c:v>2.19</c:v>
                </c:pt>
                <c:pt idx="70">
                  <c:v>2.2000000000000002</c:v>
                </c:pt>
                <c:pt idx="71">
                  <c:v>2.21</c:v>
                </c:pt>
                <c:pt idx="72">
                  <c:v>2.2128848658002549</c:v>
                </c:pt>
                <c:pt idx="73">
                  <c:v>2.2286478001340324</c:v>
                </c:pt>
                <c:pt idx="74">
                  <c:v>2.22962511060777</c:v>
                </c:pt>
                <c:pt idx="75">
                  <c:v>2.2297570247861436</c:v>
                </c:pt>
                <c:pt idx="76">
                  <c:v>2.2353059964482238</c:v>
                </c:pt>
                <c:pt idx="77">
                  <c:v>2.2539688063452492</c:v>
                </c:pt>
                <c:pt idx="78">
                  <c:v>2.2840909828568532</c:v>
                </c:pt>
                <c:pt idx="79">
                  <c:v>2.3019856522921796</c:v>
                </c:pt>
                <c:pt idx="80">
                  <c:v>2.3070219520261088</c:v>
                </c:pt>
                <c:pt idx="81">
                  <c:v>2.3088079642918733</c:v>
                </c:pt>
                <c:pt idx="82">
                  <c:v>2.313087987848061</c:v>
                </c:pt>
                <c:pt idx="83">
                  <c:v>2.3120899416015783</c:v>
                </c:pt>
              </c:numCache>
            </c:numRef>
          </c:val>
          <c:smooth val="0"/>
        </c:ser>
        <c:dLbls>
          <c:showLegendKey val="0"/>
          <c:showVal val="0"/>
          <c:showCatName val="0"/>
          <c:showSerName val="0"/>
          <c:showPercent val="0"/>
          <c:showBubbleSize val="0"/>
        </c:dLbls>
        <c:smooth val="0"/>
        <c:axId val="531634072"/>
        <c:axId val="531628584"/>
      </c:lineChart>
      <c:catAx>
        <c:axId val="53163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28584"/>
        <c:crosses val="autoZero"/>
        <c:auto val="1"/>
        <c:lblAlgn val="ctr"/>
        <c:lblOffset val="100"/>
        <c:noMultiLvlLbl val="0"/>
      </c:catAx>
      <c:valAx>
        <c:axId val="5316285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34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240783719589668"/>
          <c:y val="7.0769230769230765E-2"/>
          <c:w val="0.46166178250332734"/>
          <c:h val="0.9265196850393701"/>
        </c:manualLayout>
      </c:layout>
      <c:doughnut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Lbls>
            <c:dLbl>
              <c:idx val="0"/>
              <c:layout>
                <c:manualLayout>
                  <c:x val="0.21464162514373322"/>
                  <c:y val="-9.1463414634146353E-2"/>
                </c:manualLayout>
              </c:layout>
              <c:numFmt formatCode="0&quot;k&quot;"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Lst>
            </c:dLbl>
            <c:dLbl>
              <c:idx val="1"/>
              <c:layout>
                <c:manualLayout>
                  <c:x val="0.20084323495592168"/>
                  <c:y val="-6.0975609756098118E-3"/>
                </c:manualLayout>
              </c:layout>
              <c:numFmt formatCode="0&quot;k&quot;"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Lst>
            </c:dLbl>
            <c:dLbl>
              <c:idx val="2"/>
              <c:layout>
                <c:manualLayout>
                  <c:x val="0.17477960904561135"/>
                  <c:y val="0.16768292682926841"/>
                </c:manualLayout>
              </c:layout>
              <c:numFmt formatCode="0&quot;k&quot;"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3"/>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Lst>
            </c:dLbl>
            <c:dLbl>
              <c:idx val="3"/>
              <c:layout>
                <c:manualLayout>
                  <c:x val="-0.18244538137217325"/>
                  <c:y val="0.13719512195121941"/>
                </c:manualLayout>
              </c:layout>
              <c:numFmt formatCode="0&quot;k&quot;"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4"/>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Lst>
            </c:dLbl>
            <c:dLbl>
              <c:idx val="4"/>
              <c:layout>
                <c:manualLayout>
                  <c:x val="-0.22077424300498275"/>
                  <c:y val="7.621951219512195E-2"/>
                </c:manualLayout>
              </c:layout>
              <c:numFmt formatCode="0&quot;k&quot;"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5"/>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Lst>
            </c:dLbl>
            <c:dLbl>
              <c:idx val="5"/>
              <c:layout>
                <c:manualLayout>
                  <c:x val="-0.18397853583748563"/>
                  <c:y val="9.1463414634146336E-3"/>
                </c:manualLayout>
              </c:layout>
              <c:numFmt formatCode="0&quot;k&quot;"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6"/>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Lst>
            </c:dLbl>
            <c:dLbl>
              <c:idx val="6"/>
              <c:layout>
                <c:manualLayout>
                  <c:x val="-0.18244538137217328"/>
                  <c:y val="-4.878048780487805E-2"/>
                </c:manualLayout>
              </c:layout>
              <c:numFmt formatCode="0&quot;k&quot;"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Lst>
            </c:dLbl>
            <c:dLbl>
              <c:idx val="7"/>
              <c:layout>
                <c:manualLayout>
                  <c:x val="-0.17784591797623611"/>
                  <c:y val="-5.4878048780487805E-2"/>
                </c:manualLayout>
              </c:layout>
              <c:numFmt formatCode="0&quot;k&quot;"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lumMod val="50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Lst>
            </c:dLbl>
            <c:dLbl>
              <c:idx val="8"/>
              <c:layout>
                <c:manualLayout>
                  <c:x val="-0.13798390187811421"/>
                  <c:y val="-0.12804869775893399"/>
                </c:manualLayout>
              </c:layout>
              <c:numFmt formatCode="0&quot;k&quot;"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Lst>
            </c:dLbl>
            <c:dLbl>
              <c:idx val="9"/>
              <c:layout>
                <c:manualLayout>
                  <c:x val="-1.2265235722499043E-2"/>
                  <c:y val="-0.17230769230769233"/>
                </c:manualLayout>
              </c:layout>
              <c:numFmt formatCode="0&quot;k&quot;"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4">
                          <a:lumMod val="7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Lst>
            </c:dLbl>
            <c:numFmt formatCode="0&quot;k&quot;"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showLeaderLines val="0"/>
            <c:extLst>
              <c:ext xmlns:c15="http://schemas.microsoft.com/office/drawing/2012/chart" uri="{CE6537A1-D6FC-4f65-9D91-7224C49458BB}"/>
            </c:extLst>
          </c:dLbls>
          <c:cat>
            <c:strRef>
              <c:f>'Figure 8'!$B$5:$B$14</c:f>
              <c:strCache>
                <c:ptCount val="10"/>
                <c:pt idx="0">
                  <c:v>Giant's Causeway*  ↓</c:v>
                </c:pt>
                <c:pt idx="1">
                  <c:v>Dundonald International Ice Bowl*</c:v>
                </c:pt>
                <c:pt idx="2">
                  <c:v>Ulster Museum** ↓</c:v>
                </c:pt>
                <c:pt idx="3">
                  <c:v>Carrick-a-Rede Rope Bridge*  ↓</c:v>
                </c:pt>
                <c:pt idx="4">
                  <c:v>Derry's Walls** ↑</c:v>
                </c:pt>
                <c:pt idx="5">
                  <c:v>The Guildhall** ↑</c:v>
                </c:pt>
                <c:pt idx="6">
                  <c:v>Pickie Fun Park** ↓</c:v>
                </c:pt>
                <c:pt idx="7">
                  <c:v>W5* ↓</c:v>
                </c:pt>
                <c:pt idx="8">
                  <c:v>Ballyronan Marina** ↑</c:v>
                </c:pt>
                <c:pt idx="9">
                  <c:v>Mount Stewart* ↑</c:v>
                </c:pt>
              </c:strCache>
            </c:strRef>
          </c:cat>
          <c:val>
            <c:numRef>
              <c:f>'Figure 8'!$C$5:$C$14</c:f>
              <c:numCache>
                <c:formatCode>#,##0</c:formatCode>
                <c:ptCount val="10"/>
                <c:pt idx="0">
                  <c:v>998.01400000000001</c:v>
                </c:pt>
                <c:pt idx="1">
                  <c:v>718.75</c:v>
                </c:pt>
                <c:pt idx="2">
                  <c:v>522.38800000000003</c:v>
                </c:pt>
                <c:pt idx="3">
                  <c:v>485.73599999999999</c:v>
                </c:pt>
                <c:pt idx="4">
                  <c:v>466</c:v>
                </c:pt>
                <c:pt idx="5">
                  <c:v>413.10300000000001</c:v>
                </c:pt>
                <c:pt idx="6">
                  <c:v>393.65100000000001</c:v>
                </c:pt>
                <c:pt idx="7">
                  <c:v>277.27199999999999</c:v>
                </c:pt>
                <c:pt idx="8">
                  <c:v>263.05799999999999</c:v>
                </c:pt>
                <c:pt idx="9">
                  <c:v>239.392</c:v>
                </c:pt>
              </c:numCache>
            </c:numRef>
          </c:val>
        </c:ser>
        <c:dLbls>
          <c:showLegendKey val="0"/>
          <c:showVal val="0"/>
          <c:showCatName val="0"/>
          <c:showSerName val="0"/>
          <c:showPercent val="0"/>
          <c:showBubbleSize val="0"/>
          <c:showLeaderLines val="0"/>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676275</xdr:colOff>
      <xdr:row>15</xdr:row>
      <xdr:rowOff>66676</xdr:rowOff>
    </xdr:from>
    <xdr:to>
      <xdr:col>1</xdr:col>
      <xdr:colOff>1771650</xdr:colOff>
      <xdr:row>15</xdr:row>
      <xdr:rowOff>1171576</xdr:rowOff>
    </xdr:to>
    <xdr:pic>
      <xdr:nvPicPr>
        <xdr:cNvPr id="2" name="Picture 1" descr="C:\Users\deti-okanep\Desktop\Annual 2016 - Copy\NatStats Badge.png"/>
        <xdr:cNvPicPr/>
      </xdr:nvPicPr>
      <xdr:blipFill>
        <a:blip xmlns:r="http://schemas.openxmlformats.org/officeDocument/2006/relationships" r:embed="rId1" cstate="print"/>
        <a:srcRect/>
        <a:stretch>
          <a:fillRect/>
        </a:stretch>
      </xdr:blipFill>
      <xdr:spPr bwMode="auto">
        <a:xfrm>
          <a:off x="2524125" y="3952876"/>
          <a:ext cx="1095375" cy="11049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37352</xdr:colOff>
      <xdr:row>3</xdr:row>
      <xdr:rowOff>162856</xdr:rowOff>
    </xdr:from>
    <xdr:to>
      <xdr:col>5</xdr:col>
      <xdr:colOff>967439</xdr:colOff>
      <xdr:row>32</xdr:row>
      <xdr:rowOff>16247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164353</xdr:colOff>
      <xdr:row>15</xdr:row>
      <xdr:rowOff>112059</xdr:rowOff>
    </xdr:from>
    <xdr:ext cx="2094163" cy="682238"/>
    <xdr:sp macro="" textlink="">
      <xdr:nvSpPr>
        <xdr:cNvPr id="3" name="TextBox 2"/>
        <xdr:cNvSpPr txBox="1"/>
      </xdr:nvSpPr>
      <xdr:spPr>
        <a:xfrm>
          <a:off x="3145118" y="3025588"/>
          <a:ext cx="2094163" cy="68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latin typeface="Arial" panose="020B0604020202020204" pitchFamily="34" charset="0"/>
              <a:cs typeface="Arial" panose="020B0604020202020204" pitchFamily="34" charset="0"/>
            </a:rPr>
            <a:t>5.3</a:t>
          </a:r>
          <a:r>
            <a:rPr lang="en-GB" sz="2000" b="1" baseline="0">
              <a:latin typeface="Arial" panose="020B0604020202020204" pitchFamily="34" charset="0"/>
              <a:cs typeface="Arial" panose="020B0604020202020204" pitchFamily="34" charset="0"/>
            </a:rPr>
            <a:t> Million </a:t>
          </a:r>
        </a:p>
        <a:p>
          <a:r>
            <a:rPr lang="en-GB" sz="2000" b="1" baseline="0">
              <a:latin typeface="Arial" panose="020B0604020202020204" pitchFamily="34" charset="0"/>
              <a:cs typeface="Arial" panose="020B0604020202020204" pitchFamily="34" charset="0"/>
            </a:rPr>
            <a:t>Overnight Trips</a:t>
          </a:r>
          <a:endParaRPr lang="en-GB" sz="2000" b="1">
            <a:latin typeface="Arial" panose="020B0604020202020204" pitchFamily="34" charset="0"/>
            <a:cs typeface="Arial" panose="020B0604020202020204" pitchFamily="34" charset="0"/>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85724</xdr:rowOff>
    </xdr:from>
    <xdr:to>
      <xdr:col>14</xdr:col>
      <xdr:colOff>136525</xdr:colOff>
      <xdr:row>25</xdr:row>
      <xdr:rowOff>133350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70</xdr:col>
      <xdr:colOff>485775</xdr:colOff>
      <xdr:row>0</xdr:row>
      <xdr:rowOff>47625</xdr:rowOff>
    </xdr:from>
    <xdr:to>
      <xdr:col>77</xdr:col>
      <xdr:colOff>568325</xdr:colOff>
      <xdr:row>14</xdr:row>
      <xdr:rowOff>34925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0.04462</cdr:x>
      <cdr:y>0.65247</cdr:y>
    </cdr:from>
    <cdr:to>
      <cdr:x>0.22375</cdr:x>
      <cdr:y>0.77618</cdr:y>
    </cdr:to>
    <cdr:sp macro="" textlink="">
      <cdr:nvSpPr>
        <cdr:cNvPr id="16" name="TextBox 6"/>
        <cdr:cNvSpPr txBox="1"/>
      </cdr:nvSpPr>
      <cdr:spPr>
        <a:xfrm xmlns:a="http://schemas.openxmlformats.org/drawingml/2006/main">
          <a:off x="431801" y="2821517"/>
          <a:ext cx="1733550" cy="53497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000">
              <a:latin typeface="Arial" pitchFamily="34" charset="0"/>
              <a:cs typeface="Arial" pitchFamily="34" charset="0"/>
            </a:rPr>
            <a:t>January to December 2012 1.8m rooms sold</a:t>
          </a:r>
        </a:p>
      </cdr:txBody>
    </cdr:sp>
  </cdr:relSizeAnchor>
  <cdr:relSizeAnchor xmlns:cdr="http://schemas.openxmlformats.org/drawingml/2006/chartDrawing">
    <cdr:from>
      <cdr:x>0.03621</cdr:x>
      <cdr:y>0.39804</cdr:y>
    </cdr:from>
    <cdr:to>
      <cdr:x>0.22224</cdr:x>
      <cdr:y>0.52175</cdr:y>
    </cdr:to>
    <cdr:sp macro="" textlink="">
      <cdr:nvSpPr>
        <cdr:cNvPr id="17" name="TextBox 8"/>
        <cdr:cNvSpPr txBox="1"/>
      </cdr:nvSpPr>
      <cdr:spPr>
        <a:xfrm xmlns:a="http://schemas.openxmlformats.org/drawingml/2006/main">
          <a:off x="368508" y="1742766"/>
          <a:ext cx="1893018" cy="54164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000">
              <a:latin typeface="Arial" pitchFamily="34" charset="0"/>
              <a:cs typeface="Arial" pitchFamily="34" charset="0"/>
            </a:rPr>
            <a:t>January to December 2013 1.8m rooms sold</a:t>
          </a:r>
        </a:p>
      </cdr:txBody>
    </cdr:sp>
  </cdr:relSizeAnchor>
  <cdr:relSizeAnchor xmlns:cdr="http://schemas.openxmlformats.org/drawingml/2006/chartDrawing">
    <cdr:from>
      <cdr:x>0.2026</cdr:x>
      <cdr:y>0.31893</cdr:y>
    </cdr:from>
    <cdr:to>
      <cdr:x>0.3837</cdr:x>
      <cdr:y>0.44264</cdr:y>
    </cdr:to>
    <cdr:sp macro="" textlink="">
      <cdr:nvSpPr>
        <cdr:cNvPr id="18" name="TextBox 9"/>
        <cdr:cNvSpPr txBox="1"/>
      </cdr:nvSpPr>
      <cdr:spPr>
        <a:xfrm xmlns:a="http://schemas.openxmlformats.org/drawingml/2006/main">
          <a:off x="2061585" y="1396358"/>
          <a:ext cx="1842851" cy="54164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000">
              <a:latin typeface="Arial" pitchFamily="34" charset="0"/>
              <a:cs typeface="Arial" pitchFamily="34" charset="0"/>
            </a:rPr>
            <a:t>January to December 2014 1.9m rooms sold</a:t>
          </a:r>
        </a:p>
      </cdr:txBody>
    </cdr:sp>
  </cdr:relSizeAnchor>
  <cdr:relSizeAnchor xmlns:cdr="http://schemas.openxmlformats.org/drawingml/2006/chartDrawing">
    <cdr:from>
      <cdr:x>0.29755</cdr:x>
      <cdr:y>0.63289</cdr:y>
    </cdr:from>
    <cdr:to>
      <cdr:x>0.4885</cdr:x>
      <cdr:y>0.7566</cdr:y>
    </cdr:to>
    <cdr:sp macro="" textlink="">
      <cdr:nvSpPr>
        <cdr:cNvPr id="19" name="TextBox 10"/>
        <cdr:cNvSpPr txBox="1"/>
      </cdr:nvSpPr>
      <cdr:spPr>
        <a:xfrm xmlns:a="http://schemas.openxmlformats.org/drawingml/2006/main">
          <a:off x="3027875" y="2770977"/>
          <a:ext cx="1943083" cy="54168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000">
              <a:latin typeface="Arial" pitchFamily="34" charset="0"/>
              <a:cs typeface="Arial" pitchFamily="34" charset="0"/>
            </a:rPr>
            <a:t>January to December 2015 1.9m rooms sold</a:t>
          </a:r>
        </a:p>
      </cdr:txBody>
    </cdr:sp>
  </cdr:relSizeAnchor>
  <cdr:relSizeAnchor xmlns:cdr="http://schemas.openxmlformats.org/drawingml/2006/chartDrawing">
    <cdr:from>
      <cdr:x>0.4028</cdr:x>
      <cdr:y>0.14226</cdr:y>
    </cdr:from>
    <cdr:to>
      <cdr:x>0.58478</cdr:x>
      <cdr:y>0.26598</cdr:y>
    </cdr:to>
    <cdr:sp macro="" textlink="">
      <cdr:nvSpPr>
        <cdr:cNvPr id="20" name="TextBox 11"/>
        <cdr:cNvSpPr txBox="1"/>
      </cdr:nvSpPr>
      <cdr:spPr>
        <a:xfrm xmlns:a="http://schemas.openxmlformats.org/drawingml/2006/main">
          <a:off x="4098863" y="622860"/>
          <a:ext cx="1851806" cy="54168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000">
              <a:latin typeface="Arial" pitchFamily="34" charset="0"/>
              <a:cs typeface="Arial" pitchFamily="34" charset="0"/>
            </a:rPr>
            <a:t>January to December 2016 2.0m rooms sold</a:t>
          </a:r>
        </a:p>
      </cdr:txBody>
    </cdr:sp>
  </cdr:relSizeAnchor>
  <cdr:relSizeAnchor xmlns:cdr="http://schemas.openxmlformats.org/drawingml/2006/chartDrawing">
    <cdr:from>
      <cdr:x>0.27515</cdr:x>
      <cdr:y>0.40884</cdr:y>
    </cdr:from>
    <cdr:to>
      <cdr:x>0.29392</cdr:x>
      <cdr:y>0.54025</cdr:y>
    </cdr:to>
    <cdr:cxnSp macro="">
      <cdr:nvCxnSpPr>
        <cdr:cNvPr id="21" name="Straight Arrow Connector 20"/>
        <cdr:cNvCxnSpPr/>
      </cdr:nvCxnSpPr>
      <cdr:spPr>
        <a:xfrm xmlns:a="http://schemas.openxmlformats.org/drawingml/2006/main">
          <a:off x="2799908" y="1790025"/>
          <a:ext cx="190942" cy="575351"/>
        </a:xfrm>
        <a:prstGeom xmlns:a="http://schemas.openxmlformats.org/drawingml/2006/main" prst="straightConnector1">
          <a:avLst/>
        </a:prstGeom>
        <a:ln xmlns:a="http://schemas.openxmlformats.org/drawingml/2006/main" w="15875">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0.40437</cdr:x>
      <cdr:y>0.53009</cdr:y>
    </cdr:from>
    <cdr:to>
      <cdr:x>0.42746</cdr:x>
      <cdr:y>0.64612</cdr:y>
    </cdr:to>
    <cdr:cxnSp macro="">
      <cdr:nvCxnSpPr>
        <cdr:cNvPr id="22" name="Straight Arrow Connector 21"/>
        <cdr:cNvCxnSpPr/>
      </cdr:nvCxnSpPr>
      <cdr:spPr>
        <a:xfrm xmlns:a="http://schemas.openxmlformats.org/drawingml/2006/main" flipV="1">
          <a:off x="4114800" y="2320927"/>
          <a:ext cx="234950" cy="507999"/>
        </a:xfrm>
        <a:prstGeom xmlns:a="http://schemas.openxmlformats.org/drawingml/2006/main" prst="straightConnector1">
          <a:avLst/>
        </a:prstGeom>
        <a:ln xmlns:a="http://schemas.openxmlformats.org/drawingml/2006/main" w="15875">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0.04757</cdr:x>
      <cdr:y>0.5908</cdr:y>
    </cdr:from>
    <cdr:to>
      <cdr:x>0.06234</cdr:x>
      <cdr:y>0.64807</cdr:y>
    </cdr:to>
    <cdr:cxnSp macro="">
      <cdr:nvCxnSpPr>
        <cdr:cNvPr id="23" name="Straight Arrow Connector 22"/>
        <cdr:cNvCxnSpPr/>
      </cdr:nvCxnSpPr>
      <cdr:spPr>
        <a:xfrm xmlns:a="http://schemas.openxmlformats.org/drawingml/2006/main" flipH="1" flipV="1">
          <a:off x="460376" y="2554817"/>
          <a:ext cx="142875" cy="247650"/>
        </a:xfrm>
        <a:prstGeom xmlns:a="http://schemas.openxmlformats.org/drawingml/2006/main" prst="straightConnector1">
          <a:avLst/>
        </a:prstGeom>
        <a:ln xmlns:a="http://schemas.openxmlformats.org/drawingml/2006/main" w="15875">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0.51045</cdr:x>
      <cdr:y>0.22698</cdr:y>
    </cdr:from>
    <cdr:to>
      <cdr:x>0.55601</cdr:x>
      <cdr:y>0.40247</cdr:y>
    </cdr:to>
    <cdr:cxnSp macro="">
      <cdr:nvCxnSpPr>
        <cdr:cNvPr id="24" name="Straight Arrow Connector 23"/>
        <cdr:cNvCxnSpPr/>
      </cdr:nvCxnSpPr>
      <cdr:spPr>
        <a:xfrm xmlns:a="http://schemas.openxmlformats.org/drawingml/2006/main">
          <a:off x="5194300" y="993776"/>
          <a:ext cx="463550" cy="768350"/>
        </a:xfrm>
        <a:prstGeom xmlns:a="http://schemas.openxmlformats.org/drawingml/2006/main" prst="straightConnector1">
          <a:avLst/>
        </a:prstGeom>
        <a:ln xmlns:a="http://schemas.openxmlformats.org/drawingml/2006/main" w="15875">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0.13872</cdr:x>
      <cdr:y>0.48861</cdr:y>
    </cdr:from>
    <cdr:to>
      <cdr:x>0.16037</cdr:x>
      <cdr:y>0.58956</cdr:y>
    </cdr:to>
    <cdr:cxnSp macro="">
      <cdr:nvCxnSpPr>
        <cdr:cNvPr id="25" name="Straight Arrow Connector 24"/>
        <cdr:cNvCxnSpPr/>
      </cdr:nvCxnSpPr>
      <cdr:spPr>
        <a:xfrm xmlns:a="http://schemas.openxmlformats.org/drawingml/2006/main">
          <a:off x="1411631" y="2139304"/>
          <a:ext cx="220319" cy="441972"/>
        </a:xfrm>
        <a:prstGeom xmlns:a="http://schemas.openxmlformats.org/drawingml/2006/main" prst="straightConnector1">
          <a:avLst/>
        </a:prstGeom>
        <a:ln xmlns:a="http://schemas.openxmlformats.org/drawingml/2006/main" w="15875">
          <a:solidFill>
            <a:sysClr val="windowText" lastClr="000000"/>
          </a:solidFill>
          <a:prstDash val="solid"/>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0.61438</cdr:x>
      <cdr:y>0.5152</cdr:y>
    </cdr:from>
    <cdr:to>
      <cdr:x>0.79636</cdr:x>
      <cdr:y>0.63892</cdr:y>
    </cdr:to>
    <cdr:sp macro="" textlink="">
      <cdr:nvSpPr>
        <cdr:cNvPr id="26" name="TextBox 15"/>
        <cdr:cNvSpPr txBox="1"/>
      </cdr:nvSpPr>
      <cdr:spPr>
        <a:xfrm xmlns:a="http://schemas.openxmlformats.org/drawingml/2006/main">
          <a:off x="6251817" y="2255698"/>
          <a:ext cx="1851806" cy="54168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000">
              <a:latin typeface="Arial" pitchFamily="34" charset="0"/>
              <a:cs typeface="Arial" pitchFamily="34" charset="0"/>
            </a:rPr>
            <a:t>January to December 2017 2.1m rooms sold</a:t>
          </a:r>
        </a:p>
      </cdr:txBody>
    </cdr:sp>
  </cdr:relSizeAnchor>
  <cdr:relSizeAnchor xmlns:cdr="http://schemas.openxmlformats.org/drawingml/2006/chartDrawing">
    <cdr:from>
      <cdr:x>0.67332</cdr:x>
      <cdr:y>0.35751</cdr:y>
    </cdr:from>
    <cdr:to>
      <cdr:x>0.69454</cdr:x>
      <cdr:y>0.47063</cdr:y>
    </cdr:to>
    <cdr:cxnSp macro="">
      <cdr:nvCxnSpPr>
        <cdr:cNvPr id="27" name="Straight Arrow Connector 26"/>
        <cdr:cNvCxnSpPr/>
      </cdr:nvCxnSpPr>
      <cdr:spPr>
        <a:xfrm xmlns:a="http://schemas.openxmlformats.org/drawingml/2006/main" flipV="1">
          <a:off x="6851650" y="1565276"/>
          <a:ext cx="215900" cy="495301"/>
        </a:xfrm>
        <a:prstGeom xmlns:a="http://schemas.openxmlformats.org/drawingml/2006/main" prst="straightConnector1">
          <a:avLst/>
        </a:prstGeom>
        <a:ln xmlns:a="http://schemas.openxmlformats.org/drawingml/2006/main" w="15875">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0.65514</cdr:x>
      <cdr:y>0.08122</cdr:y>
    </cdr:from>
    <cdr:to>
      <cdr:x>0.8392</cdr:x>
      <cdr:y>0.20493</cdr:y>
    </cdr:to>
    <cdr:sp macro="" textlink="">
      <cdr:nvSpPr>
        <cdr:cNvPr id="28" name="TextBox 25"/>
        <cdr:cNvSpPr txBox="1"/>
      </cdr:nvSpPr>
      <cdr:spPr>
        <a:xfrm xmlns:a="http://schemas.openxmlformats.org/drawingml/2006/main">
          <a:off x="6666602" y="355600"/>
          <a:ext cx="1872972" cy="54164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000">
              <a:latin typeface="Arial" pitchFamily="34" charset="0"/>
              <a:cs typeface="Arial" pitchFamily="34" charset="0"/>
            </a:rPr>
            <a:t>January to December 2018 2.2m rooms sold</a:t>
          </a:r>
        </a:p>
      </cdr:txBody>
    </cdr:sp>
  </cdr:relSizeAnchor>
  <cdr:relSizeAnchor xmlns:cdr="http://schemas.openxmlformats.org/drawingml/2006/chartDrawing">
    <cdr:from>
      <cdr:x>0.79938</cdr:x>
      <cdr:y>0.15011</cdr:y>
    </cdr:from>
    <cdr:to>
      <cdr:x>0.82174</cdr:x>
      <cdr:y>0.2282</cdr:y>
    </cdr:to>
    <cdr:cxnSp macro="">
      <cdr:nvCxnSpPr>
        <cdr:cNvPr id="29" name="Straight Arrow Connector 28"/>
        <cdr:cNvCxnSpPr/>
      </cdr:nvCxnSpPr>
      <cdr:spPr>
        <a:xfrm xmlns:a="http://schemas.openxmlformats.org/drawingml/2006/main">
          <a:off x="8134350" y="657226"/>
          <a:ext cx="227533" cy="341927"/>
        </a:xfrm>
        <a:prstGeom xmlns:a="http://schemas.openxmlformats.org/drawingml/2006/main" prst="straightConnector1">
          <a:avLst/>
        </a:prstGeom>
        <a:ln xmlns:a="http://schemas.openxmlformats.org/drawingml/2006/main" w="15875">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0.93292</cdr:x>
      <cdr:y>0.17912</cdr:y>
    </cdr:from>
    <cdr:to>
      <cdr:x>0.95725</cdr:x>
      <cdr:y>0.35896</cdr:y>
    </cdr:to>
    <cdr:cxnSp macro="">
      <cdr:nvCxnSpPr>
        <cdr:cNvPr id="30" name="Straight Arrow Connector 29"/>
        <cdr:cNvCxnSpPr/>
      </cdr:nvCxnSpPr>
      <cdr:spPr>
        <a:xfrm xmlns:a="http://schemas.openxmlformats.org/drawingml/2006/main" flipV="1">
          <a:off x="9493250" y="784226"/>
          <a:ext cx="247650" cy="787400"/>
        </a:xfrm>
        <a:prstGeom xmlns:a="http://schemas.openxmlformats.org/drawingml/2006/main" prst="straightConnector1">
          <a:avLst/>
        </a:prstGeom>
        <a:ln xmlns:a="http://schemas.openxmlformats.org/drawingml/2006/main" w="15875">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0.81594</cdr:x>
      <cdr:y>0.38144</cdr:y>
    </cdr:from>
    <cdr:to>
      <cdr:x>1</cdr:x>
      <cdr:y>0.50515</cdr:y>
    </cdr:to>
    <cdr:sp macro="" textlink="">
      <cdr:nvSpPr>
        <cdr:cNvPr id="31" name="TextBox 25"/>
        <cdr:cNvSpPr txBox="1"/>
      </cdr:nvSpPr>
      <cdr:spPr>
        <a:xfrm xmlns:a="http://schemas.openxmlformats.org/drawingml/2006/main">
          <a:off x="8302903" y="1670050"/>
          <a:ext cx="1872972" cy="54164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000" b="1">
              <a:solidFill>
                <a:schemeClr val="accent2"/>
              </a:solidFill>
              <a:latin typeface="Arial" pitchFamily="34" charset="0"/>
              <a:cs typeface="Arial" pitchFamily="34" charset="0"/>
            </a:rPr>
            <a:t>January to December 2019</a:t>
          </a:r>
        </a:p>
        <a:p xmlns:a="http://schemas.openxmlformats.org/drawingml/2006/main">
          <a:r>
            <a:rPr lang="en-GB" sz="1000" b="1">
              <a:solidFill>
                <a:schemeClr val="accent2"/>
              </a:solidFill>
              <a:latin typeface="Arial" pitchFamily="34" charset="0"/>
              <a:cs typeface="Arial" pitchFamily="34" charset="0"/>
            </a:rPr>
            <a:t> 2.4m rooms sold</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38100</xdr:colOff>
      <xdr:row>2</xdr:row>
      <xdr:rowOff>127000</xdr:rowOff>
    </xdr:from>
    <xdr:to>
      <xdr:col>12</xdr:col>
      <xdr:colOff>625475</xdr:colOff>
      <xdr:row>27</xdr:row>
      <xdr:rowOff>31750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0.37639</cdr:x>
      <cdr:y>0.37385</cdr:y>
    </cdr:from>
    <cdr:to>
      <cdr:x>0.52204</cdr:x>
      <cdr:y>0.67692</cdr:y>
    </cdr:to>
    <cdr:sp macro="" textlink="">
      <cdr:nvSpPr>
        <cdr:cNvPr id="2" name="TextBox 1"/>
        <cdr:cNvSpPr txBox="1"/>
      </cdr:nvSpPr>
      <cdr:spPr>
        <a:xfrm xmlns:a="http://schemas.openxmlformats.org/drawingml/2006/main">
          <a:off x="3117850" y="1543050"/>
          <a:ext cx="1206500" cy="1250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GB" sz="1300" b="1">
              <a:latin typeface="Arial" panose="020B0604020202020204" pitchFamily="34" charset="0"/>
              <a:cs typeface="Arial" panose="020B0604020202020204" pitchFamily="34" charset="0"/>
            </a:rPr>
            <a:t>Top 10 </a:t>
          </a:r>
        </a:p>
        <a:p xmlns:a="http://schemas.openxmlformats.org/drawingml/2006/main">
          <a:pPr algn="ctr"/>
          <a:r>
            <a:rPr lang="en-GB" sz="1300" b="1">
              <a:latin typeface="Arial" panose="020B0604020202020204" pitchFamily="34" charset="0"/>
              <a:cs typeface="Arial" panose="020B0604020202020204" pitchFamily="34" charset="0"/>
            </a:rPr>
            <a:t>responding</a:t>
          </a:r>
          <a:r>
            <a:rPr lang="en-GB" sz="1300" b="1" baseline="0">
              <a:latin typeface="Arial" panose="020B0604020202020204" pitchFamily="34" charset="0"/>
              <a:cs typeface="Arial" panose="020B0604020202020204" pitchFamily="34" charset="0"/>
            </a:rPr>
            <a:t> </a:t>
          </a:r>
        </a:p>
        <a:p xmlns:a="http://schemas.openxmlformats.org/drawingml/2006/main">
          <a:pPr algn="ctr"/>
          <a:r>
            <a:rPr lang="en-GB" sz="1300" b="1" baseline="0">
              <a:latin typeface="Arial" panose="020B0604020202020204" pitchFamily="34" charset="0"/>
              <a:cs typeface="Arial" panose="020B0604020202020204" pitchFamily="34" charset="0"/>
            </a:rPr>
            <a:t>Visitor Attractions</a:t>
          </a:r>
        </a:p>
        <a:p xmlns:a="http://schemas.openxmlformats.org/drawingml/2006/main">
          <a:pPr algn="ctr"/>
          <a:r>
            <a:rPr lang="en-GB" sz="1300" b="1" baseline="0">
              <a:latin typeface="Arial" panose="020B0604020202020204" pitchFamily="34" charset="0"/>
              <a:cs typeface="Arial" panose="020B0604020202020204" pitchFamily="34" charset="0"/>
            </a:rPr>
            <a:t> 2019 </a:t>
          </a:r>
          <a:br>
            <a:rPr lang="en-GB" sz="1300" b="1" baseline="0">
              <a:latin typeface="Arial" panose="020B0604020202020204" pitchFamily="34" charset="0"/>
              <a:cs typeface="Arial" panose="020B0604020202020204" pitchFamily="34" charset="0"/>
            </a:rPr>
          </a:br>
          <a:r>
            <a:rPr lang="en-GB" sz="1200" b="1" i="1" baseline="0">
              <a:latin typeface="Arial" panose="020B0604020202020204" pitchFamily="34" charset="0"/>
              <a:cs typeface="Arial" panose="020B0604020202020204" pitchFamily="34" charset="0"/>
            </a:rPr>
            <a:t>(accounting for </a:t>
          </a:r>
        </a:p>
        <a:p xmlns:a="http://schemas.openxmlformats.org/drawingml/2006/main">
          <a:pPr algn="ctr"/>
          <a:r>
            <a:rPr lang="en-GB" sz="1200" b="1" i="1" baseline="0">
              <a:latin typeface="Arial" panose="020B0604020202020204" pitchFamily="34" charset="0"/>
              <a:cs typeface="Arial" panose="020B0604020202020204" pitchFamily="34" charset="0"/>
            </a:rPr>
            <a:t>4,777K visits)</a:t>
          </a:r>
          <a:endParaRPr lang="en-GB" sz="1200" b="1" i="1">
            <a:latin typeface="Arial" panose="020B0604020202020204" pitchFamily="34" charset="0"/>
            <a:cs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3</xdr:row>
      <xdr:rowOff>48557</xdr:rowOff>
    </xdr:from>
    <xdr:to>
      <xdr:col>5</xdr:col>
      <xdr:colOff>1273735</xdr:colOff>
      <xdr:row>34</xdr:row>
      <xdr:rowOff>104587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0.40114</cdr:x>
      <cdr:y>0.40038</cdr:y>
    </cdr:from>
    <cdr:to>
      <cdr:x>0.59033</cdr:x>
      <cdr:y>0.65601</cdr:y>
    </cdr:to>
    <cdr:sp macro="" textlink="">
      <cdr:nvSpPr>
        <cdr:cNvPr id="2" name="TextBox 1"/>
        <cdr:cNvSpPr txBox="1"/>
      </cdr:nvSpPr>
      <cdr:spPr>
        <a:xfrm xmlns:a="http://schemas.openxmlformats.org/drawingml/2006/main">
          <a:off x="3160059" y="2386853"/>
          <a:ext cx="1490381" cy="152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800" b="1">
              <a:latin typeface="Arial" pitchFamily="34" charset="0"/>
              <a:cs typeface="Arial" pitchFamily="34" charset="0"/>
            </a:rPr>
            <a:t>70,803 </a:t>
          </a:r>
        </a:p>
        <a:p xmlns:a="http://schemas.openxmlformats.org/drawingml/2006/main">
          <a:pPr algn="ctr"/>
          <a:r>
            <a:rPr lang="en-GB" sz="1800" b="1">
              <a:latin typeface="Arial" pitchFamily="34" charset="0"/>
              <a:cs typeface="Arial" pitchFamily="34" charset="0"/>
            </a:rPr>
            <a:t>tourism </a:t>
          </a:r>
        </a:p>
        <a:p xmlns:a="http://schemas.openxmlformats.org/drawingml/2006/main">
          <a:pPr algn="ctr"/>
          <a:r>
            <a:rPr lang="en-GB" sz="1800" b="1">
              <a:latin typeface="Arial" pitchFamily="34" charset="0"/>
              <a:cs typeface="Arial" pitchFamily="34" charset="0"/>
            </a:rPr>
            <a:t>employee</a:t>
          </a:r>
          <a:endParaRPr lang="en-GB" sz="1800" b="1" baseline="0">
            <a:latin typeface="Arial" pitchFamily="34" charset="0"/>
            <a:cs typeface="Arial" pitchFamily="34" charset="0"/>
          </a:endParaRPr>
        </a:p>
        <a:p xmlns:a="http://schemas.openxmlformats.org/drawingml/2006/main">
          <a:pPr algn="ctr"/>
          <a:r>
            <a:rPr lang="en-GB" sz="1800" b="1" baseline="0">
              <a:latin typeface="Arial" pitchFamily="34" charset="0"/>
              <a:cs typeface="Arial" pitchFamily="34" charset="0"/>
            </a:rPr>
            <a:t>jobs</a:t>
          </a:r>
          <a:endParaRPr lang="en-GB" sz="1800" b="1">
            <a:latin typeface="Arial" pitchFamily="34" charset="0"/>
            <a:cs typeface="Arial"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4</xdr:row>
      <xdr:rowOff>3528</xdr:rowOff>
    </xdr:from>
    <xdr:to>
      <xdr:col>18</xdr:col>
      <xdr:colOff>515056</xdr:colOff>
      <xdr:row>24</xdr:row>
      <xdr:rowOff>169334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1079500</xdr:colOff>
      <xdr:row>6</xdr:row>
      <xdr:rowOff>134056</xdr:rowOff>
    </xdr:from>
    <xdr:ext cx="564963" cy="254557"/>
    <xdr:sp macro="" textlink="">
      <xdr:nvSpPr>
        <xdr:cNvPr id="2" name="TextBox 1"/>
        <xdr:cNvSpPr txBox="1"/>
      </xdr:nvSpPr>
      <xdr:spPr>
        <a:xfrm>
          <a:off x="1813278" y="1319389"/>
          <a:ext cx="56496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solidFill>
                <a:srgbClr val="FF0000"/>
              </a:solidFill>
              <a:latin typeface="Arial" panose="020B0604020202020204" pitchFamily="34" charset="0"/>
              <a:cs typeface="Arial" panose="020B0604020202020204" pitchFamily="34" charset="0"/>
            </a:rPr>
            <a:t>(+2%)</a:t>
          </a:r>
        </a:p>
      </xdr:txBody>
    </xdr:sp>
    <xdr:clientData/>
  </xdr:oneCellAnchor>
  <xdr:oneCellAnchor>
    <xdr:from>
      <xdr:col>6</xdr:col>
      <xdr:colOff>4233</xdr:colOff>
      <xdr:row>6</xdr:row>
      <xdr:rowOff>131234</xdr:rowOff>
    </xdr:from>
    <xdr:ext cx="564963" cy="254557"/>
    <xdr:sp macro="" textlink="">
      <xdr:nvSpPr>
        <xdr:cNvPr id="5" name="TextBox 4"/>
        <xdr:cNvSpPr txBox="1"/>
      </xdr:nvSpPr>
      <xdr:spPr>
        <a:xfrm>
          <a:off x="4703233" y="1316567"/>
          <a:ext cx="56496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solidFill>
                <a:srgbClr val="FF0000"/>
              </a:solidFill>
              <a:latin typeface="Arial" panose="020B0604020202020204" pitchFamily="34" charset="0"/>
              <a:cs typeface="Arial" panose="020B0604020202020204" pitchFamily="34" charset="0"/>
            </a:rPr>
            <a:t>(+2%)</a:t>
          </a:r>
        </a:p>
      </xdr:txBody>
    </xdr:sp>
    <xdr:clientData/>
  </xdr:oneCellAnchor>
  <xdr:oneCellAnchor>
    <xdr:from>
      <xdr:col>11</xdr:col>
      <xdr:colOff>191911</xdr:colOff>
      <xdr:row>6</xdr:row>
      <xdr:rowOff>114300</xdr:rowOff>
    </xdr:from>
    <xdr:ext cx="564963" cy="254557"/>
    <xdr:sp macro="" textlink="">
      <xdr:nvSpPr>
        <xdr:cNvPr id="6" name="TextBox 5"/>
        <xdr:cNvSpPr txBox="1"/>
      </xdr:nvSpPr>
      <xdr:spPr>
        <a:xfrm>
          <a:off x="8101189" y="1299633"/>
          <a:ext cx="56496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solidFill>
                <a:srgbClr val="FF0000"/>
              </a:solidFill>
              <a:latin typeface="Arial" panose="020B0604020202020204" pitchFamily="34" charset="0"/>
              <a:cs typeface="Arial" panose="020B0604020202020204" pitchFamily="34" charset="0"/>
            </a:rPr>
            <a:t>(+7%)</a:t>
          </a:r>
        </a:p>
      </xdr:txBody>
    </xdr:sp>
    <xdr:clientData/>
  </xdr:oneCellAnchor>
</xdr:wsDr>
</file>

<file path=xl/drawings/drawing18.xml><?xml version="1.0" encoding="utf-8"?>
<c:userShapes xmlns:c="http://schemas.openxmlformats.org/drawingml/2006/chart">
  <cdr:relSizeAnchor xmlns:cdr="http://schemas.openxmlformats.org/drawingml/2006/chartDrawing">
    <cdr:from>
      <cdr:x>0.29759</cdr:x>
      <cdr:y>0.08547</cdr:y>
    </cdr:from>
    <cdr:to>
      <cdr:x>0.29848</cdr:x>
      <cdr:y>0.92735</cdr:y>
    </cdr:to>
    <cdr:sp macro="" textlink="">
      <cdr:nvSpPr>
        <cdr:cNvPr id="3" name="Straight Connector 2"/>
        <cdr:cNvSpPr/>
      </cdr:nvSpPr>
      <cdr:spPr>
        <a:xfrm xmlns:a="http://schemas.openxmlformats.org/drawingml/2006/main" flipV="1">
          <a:off x="3171824" y="381000"/>
          <a:ext cx="9525" cy="375285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0.55407</cdr:x>
      <cdr:y>0.08761</cdr:y>
    </cdr:from>
    <cdr:to>
      <cdr:x>0.55496</cdr:x>
      <cdr:y>0.92949</cdr:y>
    </cdr:to>
    <cdr:sp macro="" textlink="">
      <cdr:nvSpPr>
        <cdr:cNvPr id="4" name="Straight Connector 3"/>
        <cdr:cNvSpPr/>
      </cdr:nvSpPr>
      <cdr:spPr>
        <a:xfrm xmlns:a="http://schemas.openxmlformats.org/drawingml/2006/main" flipV="1">
          <a:off x="5905500" y="390525"/>
          <a:ext cx="9525" cy="3752850"/>
        </a:xfrm>
        <a:prstGeom xmlns:a="http://schemas.openxmlformats.org/drawingml/2006/main" prst="line">
          <a:avLst/>
        </a:prstGeom>
        <a:noFill xmlns:a="http://schemas.openxmlformats.org/drawingml/2006/main"/>
        <a:ln xmlns:a="http://schemas.openxmlformats.org/drawingml/2006/main" w="9525" cap="flat" cmpd="sng" algn="ctr">
          <a:solidFill>
            <a:srgbClr val="4F81BD">
              <a:shade val="95000"/>
              <a:satMod val="105000"/>
            </a:srgb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dr:relSizeAnchor xmlns:cdr="http://schemas.openxmlformats.org/drawingml/2006/chartDrawing">
    <cdr:from>
      <cdr:x>0.82395</cdr:x>
      <cdr:y>0.63675</cdr:y>
    </cdr:from>
    <cdr:to>
      <cdr:x>0.93119</cdr:x>
      <cdr:y>0.75214</cdr:y>
    </cdr:to>
    <cdr:sp macro="" textlink="">
      <cdr:nvSpPr>
        <cdr:cNvPr id="7" name="TextBox 6"/>
        <cdr:cNvSpPr txBox="1"/>
      </cdr:nvSpPr>
      <cdr:spPr>
        <a:xfrm xmlns:a="http://schemas.openxmlformats.org/drawingml/2006/main">
          <a:off x="8782050" y="2838450"/>
          <a:ext cx="1142999"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solidFill>
                <a:srgbClr val="FF0000"/>
              </a:solidFill>
              <a:latin typeface="Arial" pitchFamily="34" charset="0"/>
              <a:cs typeface="Arial" pitchFamily="34" charset="0"/>
            </a:rPr>
            <a:t>% Change </a:t>
          </a:r>
        </a:p>
        <a:p xmlns:a="http://schemas.openxmlformats.org/drawingml/2006/main">
          <a:r>
            <a:rPr lang="en-GB" sz="1100">
              <a:solidFill>
                <a:srgbClr val="FF0000"/>
              </a:solidFill>
              <a:latin typeface="Arial" pitchFamily="34" charset="0"/>
              <a:cs typeface="Arial" pitchFamily="34" charset="0"/>
            </a:rPr>
            <a:t>(2018-2019)</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3</xdr:row>
      <xdr:rowOff>59764</xdr:rowOff>
    </xdr:from>
    <xdr:to>
      <xdr:col>18</xdr:col>
      <xdr:colOff>373530</xdr:colOff>
      <xdr:row>20</xdr:row>
      <xdr:rowOff>186764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18676</xdr:rowOff>
    </xdr:from>
    <xdr:to>
      <xdr:col>10</xdr:col>
      <xdr:colOff>481850</xdr:colOff>
      <xdr:row>38</xdr:row>
      <xdr:rowOff>14940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134471</xdr:colOff>
      <xdr:row>19</xdr:row>
      <xdr:rowOff>52294</xdr:rowOff>
    </xdr:from>
    <xdr:ext cx="2094163" cy="682238"/>
    <xdr:sp macro="" textlink="">
      <xdr:nvSpPr>
        <xdr:cNvPr id="2" name="TextBox 1"/>
        <xdr:cNvSpPr txBox="1"/>
      </xdr:nvSpPr>
      <xdr:spPr>
        <a:xfrm>
          <a:off x="3563471" y="3742765"/>
          <a:ext cx="2094163" cy="68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latin typeface="Arial" panose="020B0604020202020204" pitchFamily="34" charset="0"/>
              <a:cs typeface="Arial" panose="020B0604020202020204" pitchFamily="34" charset="0"/>
            </a:rPr>
            <a:t>5.3</a:t>
          </a:r>
          <a:r>
            <a:rPr lang="en-GB" sz="2000" b="1" baseline="0">
              <a:latin typeface="Arial" panose="020B0604020202020204" pitchFamily="34" charset="0"/>
              <a:cs typeface="Arial" panose="020B0604020202020204" pitchFamily="34" charset="0"/>
            </a:rPr>
            <a:t> Million </a:t>
          </a:r>
        </a:p>
        <a:p>
          <a:r>
            <a:rPr lang="en-GB" sz="2000" b="1" baseline="0">
              <a:latin typeface="Arial" panose="020B0604020202020204" pitchFamily="34" charset="0"/>
              <a:cs typeface="Arial" panose="020B0604020202020204" pitchFamily="34" charset="0"/>
            </a:rPr>
            <a:t>Overnight Trips</a:t>
          </a:r>
          <a:endParaRPr lang="en-GB" sz="2000" b="1">
            <a:latin typeface="Arial" panose="020B0604020202020204" pitchFamily="34" charset="0"/>
            <a:cs typeface="Arial" panose="020B0604020202020204" pitchFamily="34" charset="0"/>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127000</xdr:rowOff>
    </xdr:from>
    <xdr:to>
      <xdr:col>14</xdr:col>
      <xdr:colOff>152400</xdr:colOff>
      <xdr:row>23</xdr:row>
      <xdr:rowOff>136525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355600</xdr:colOff>
      <xdr:row>6</xdr:row>
      <xdr:rowOff>88900</xdr:rowOff>
    </xdr:from>
    <xdr:to>
      <xdr:col>8</xdr:col>
      <xdr:colOff>527050</xdr:colOff>
      <xdr:row>8</xdr:row>
      <xdr:rowOff>158750</xdr:rowOff>
    </xdr:to>
    <xdr:cxnSp macro="">
      <xdr:nvCxnSpPr>
        <xdr:cNvPr id="5" name="Straight Arrow Connector 4"/>
        <xdr:cNvCxnSpPr/>
      </xdr:nvCxnSpPr>
      <xdr:spPr>
        <a:xfrm>
          <a:off x="6019800" y="641350"/>
          <a:ext cx="171450" cy="43815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88900</xdr:colOff>
      <xdr:row>5</xdr:row>
      <xdr:rowOff>38100</xdr:rowOff>
    </xdr:from>
    <xdr:ext cx="1003300" cy="387286"/>
    <xdr:sp macro="" textlink="">
      <xdr:nvSpPr>
        <xdr:cNvPr id="6" name="TextBox 5"/>
        <xdr:cNvSpPr txBox="1"/>
      </xdr:nvSpPr>
      <xdr:spPr>
        <a:xfrm>
          <a:off x="5143500" y="406400"/>
          <a:ext cx="1003300"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ysClr val="windowText" lastClr="000000"/>
              </a:solidFill>
              <a:latin typeface="Arial" panose="020B0604020202020204" pitchFamily="34" charset="0"/>
              <a:cs typeface="Arial" panose="020B0604020202020204" pitchFamily="34" charset="0"/>
            </a:rPr>
            <a:t>95%</a:t>
          </a:r>
          <a:r>
            <a:rPr lang="en-GB" sz="1000" baseline="0">
              <a:solidFill>
                <a:sysClr val="windowText" lastClr="000000"/>
              </a:solidFill>
              <a:latin typeface="Arial" panose="020B0604020202020204" pitchFamily="34" charset="0"/>
              <a:cs typeface="Arial" panose="020B0604020202020204" pitchFamily="34" charset="0"/>
            </a:rPr>
            <a:t> Upper limit=5.08m</a:t>
          </a:r>
          <a:endParaRPr lang="en-GB" sz="1000">
            <a:solidFill>
              <a:sysClr val="windowText" lastClr="000000"/>
            </a:solidFill>
            <a:latin typeface="Arial" panose="020B0604020202020204" pitchFamily="34" charset="0"/>
            <a:cs typeface="Arial" panose="020B0604020202020204" pitchFamily="34" charset="0"/>
          </a:endParaRPr>
        </a:p>
      </xdr:txBody>
    </xdr:sp>
    <xdr:clientData/>
  </xdr:oneCellAnchor>
  <xdr:twoCellAnchor>
    <xdr:from>
      <xdr:col>13</xdr:col>
      <xdr:colOff>127000</xdr:colOff>
      <xdr:row>6</xdr:row>
      <xdr:rowOff>25400</xdr:rowOff>
    </xdr:from>
    <xdr:to>
      <xdr:col>13</xdr:col>
      <xdr:colOff>565150</xdr:colOff>
      <xdr:row>8</xdr:row>
      <xdr:rowOff>146050</xdr:rowOff>
    </xdr:to>
    <xdr:cxnSp macro="">
      <xdr:nvCxnSpPr>
        <xdr:cNvPr id="7" name="Straight Arrow Connector 6"/>
        <xdr:cNvCxnSpPr/>
      </xdr:nvCxnSpPr>
      <xdr:spPr>
        <a:xfrm flipH="1">
          <a:off x="8839200" y="577850"/>
          <a:ext cx="438150" cy="48895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228600</xdr:colOff>
      <xdr:row>4</xdr:row>
      <xdr:rowOff>31750</xdr:rowOff>
    </xdr:from>
    <xdr:ext cx="1003300" cy="387286"/>
    <xdr:sp macro="" textlink="">
      <xdr:nvSpPr>
        <xdr:cNvPr id="10" name="TextBox 9"/>
        <xdr:cNvSpPr txBox="1"/>
      </xdr:nvSpPr>
      <xdr:spPr>
        <a:xfrm>
          <a:off x="8940800" y="215900"/>
          <a:ext cx="1003300"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ysClr val="windowText" lastClr="000000"/>
              </a:solidFill>
              <a:latin typeface="Arial" panose="020B0604020202020204" pitchFamily="34" charset="0"/>
              <a:cs typeface="Arial" panose="020B0604020202020204" pitchFamily="34" charset="0"/>
            </a:rPr>
            <a:t>95%</a:t>
          </a:r>
          <a:r>
            <a:rPr lang="en-GB" sz="1000" baseline="0">
              <a:solidFill>
                <a:sysClr val="windowText" lastClr="000000"/>
              </a:solidFill>
              <a:latin typeface="Arial" panose="020B0604020202020204" pitchFamily="34" charset="0"/>
              <a:cs typeface="Arial" panose="020B0604020202020204" pitchFamily="34" charset="0"/>
            </a:rPr>
            <a:t> Lower limit=5.14m</a:t>
          </a:r>
          <a:endParaRPr lang="en-GB" sz="1000">
            <a:solidFill>
              <a:sysClr val="windowText" lastClr="000000"/>
            </a:solidFill>
            <a:latin typeface="Arial" panose="020B0604020202020204" pitchFamily="34" charset="0"/>
            <a:cs typeface="Arial" panose="020B0604020202020204" pitchFamily="34" charset="0"/>
          </a:endParaRPr>
        </a:p>
      </xdr:txBody>
    </xdr:sp>
    <xdr:clientData/>
  </xdr:oneCellAnchor>
</xdr:wsDr>
</file>

<file path=xl/drawings/drawing21.xml><?xml version="1.0" encoding="utf-8"?>
<c:userShapes xmlns:c="http://schemas.openxmlformats.org/drawingml/2006/chart">
  <cdr:relSizeAnchor xmlns:cdr="http://schemas.openxmlformats.org/drawingml/2006/chartDrawing">
    <cdr:from>
      <cdr:x>0.0878</cdr:x>
      <cdr:y>0.15855</cdr:y>
    </cdr:from>
    <cdr:to>
      <cdr:x>0.96314</cdr:x>
      <cdr:y>0.16619</cdr:y>
    </cdr:to>
    <cdr:cxnSp macro="">
      <cdr:nvCxnSpPr>
        <cdr:cNvPr id="3" name="Straight Connector 2"/>
        <cdr:cNvCxnSpPr/>
      </cdr:nvCxnSpPr>
      <cdr:spPr>
        <a:xfrm xmlns:a="http://schemas.openxmlformats.org/drawingml/2006/main" flipH="1" flipV="1">
          <a:off x="831850" y="527050"/>
          <a:ext cx="8293100" cy="25400"/>
        </a:xfrm>
        <a:prstGeom xmlns:a="http://schemas.openxmlformats.org/drawingml/2006/main" prst="line">
          <a:avLst/>
        </a:prstGeom>
        <a:ln xmlns:a="http://schemas.openxmlformats.org/drawingml/2006/main">
          <a:solidFill>
            <a:srgbClr val="00B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5</xdr:row>
      <xdr:rowOff>127000</xdr:rowOff>
    </xdr:from>
    <xdr:to>
      <xdr:col>9</xdr:col>
      <xdr:colOff>533400</xdr:colOff>
      <xdr:row>26</xdr:row>
      <xdr:rowOff>149225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260350</xdr:colOff>
      <xdr:row>9</xdr:row>
      <xdr:rowOff>139700</xdr:rowOff>
    </xdr:from>
    <xdr:to>
      <xdr:col>8</xdr:col>
      <xdr:colOff>425450</xdr:colOff>
      <xdr:row>9</xdr:row>
      <xdr:rowOff>152400</xdr:rowOff>
    </xdr:to>
    <xdr:cxnSp macro="">
      <xdr:nvCxnSpPr>
        <xdr:cNvPr id="8" name="Straight Connector 7"/>
        <xdr:cNvCxnSpPr/>
      </xdr:nvCxnSpPr>
      <xdr:spPr>
        <a:xfrm flipH="1" flipV="1">
          <a:off x="869950" y="1244600"/>
          <a:ext cx="7169150" cy="12700"/>
        </a:xfrm>
        <a:prstGeom prst="line">
          <a:avLst/>
        </a:prstGeom>
        <a:ln>
          <a:solidFill>
            <a:srgbClr val="00B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977900</xdr:colOff>
      <xdr:row>7</xdr:row>
      <xdr:rowOff>44450</xdr:rowOff>
    </xdr:from>
    <xdr:to>
      <xdr:col>5</xdr:col>
      <xdr:colOff>1358900</xdr:colOff>
      <xdr:row>9</xdr:row>
      <xdr:rowOff>139700</xdr:rowOff>
    </xdr:to>
    <xdr:cxnSp macro="">
      <xdr:nvCxnSpPr>
        <xdr:cNvPr id="13" name="Straight Arrow Connector 12"/>
        <xdr:cNvCxnSpPr/>
      </xdr:nvCxnSpPr>
      <xdr:spPr>
        <a:xfrm>
          <a:off x="5372100" y="781050"/>
          <a:ext cx="381000" cy="46355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133350</xdr:colOff>
      <xdr:row>6</xdr:row>
      <xdr:rowOff>12700</xdr:rowOff>
    </xdr:from>
    <xdr:ext cx="1003300" cy="387286"/>
    <xdr:sp macro="" textlink="">
      <xdr:nvSpPr>
        <xdr:cNvPr id="14" name="TextBox 13"/>
        <xdr:cNvSpPr txBox="1"/>
      </xdr:nvSpPr>
      <xdr:spPr>
        <a:xfrm>
          <a:off x="4527550" y="565150"/>
          <a:ext cx="1003300"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ysClr val="windowText" lastClr="000000"/>
              </a:solidFill>
              <a:latin typeface="Arial" panose="020B0604020202020204" pitchFamily="34" charset="0"/>
              <a:cs typeface="Arial" panose="020B0604020202020204" pitchFamily="34" charset="0"/>
            </a:rPr>
            <a:t>95%</a:t>
          </a:r>
          <a:r>
            <a:rPr lang="en-GB" sz="1000" baseline="0">
              <a:solidFill>
                <a:sysClr val="windowText" lastClr="000000"/>
              </a:solidFill>
              <a:latin typeface="Arial" panose="020B0604020202020204" pitchFamily="34" charset="0"/>
              <a:cs typeface="Arial" panose="020B0604020202020204" pitchFamily="34" charset="0"/>
            </a:rPr>
            <a:t> Upper limit=£981m</a:t>
          </a:r>
          <a:endParaRPr lang="en-GB" sz="1000">
            <a:solidFill>
              <a:sysClr val="windowText" lastClr="000000"/>
            </a:solidFill>
            <a:latin typeface="Arial" panose="020B0604020202020204" pitchFamily="34" charset="0"/>
            <a:cs typeface="Arial" panose="020B0604020202020204" pitchFamily="34" charset="0"/>
          </a:endParaRPr>
        </a:p>
      </xdr:txBody>
    </xdr:sp>
    <xdr:clientData/>
  </xdr:oneCellAnchor>
  <xdr:oneCellAnchor>
    <xdr:from>
      <xdr:col>7</xdr:col>
      <xdr:colOff>25400</xdr:colOff>
      <xdr:row>5</xdr:row>
      <xdr:rowOff>158750</xdr:rowOff>
    </xdr:from>
    <xdr:ext cx="1003300" cy="387286"/>
    <xdr:sp macro="" textlink="">
      <xdr:nvSpPr>
        <xdr:cNvPr id="15" name="TextBox 14"/>
        <xdr:cNvSpPr txBox="1"/>
      </xdr:nvSpPr>
      <xdr:spPr>
        <a:xfrm>
          <a:off x="7029450" y="527050"/>
          <a:ext cx="1003300"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ysClr val="windowText" lastClr="000000"/>
              </a:solidFill>
              <a:latin typeface="Arial" panose="020B0604020202020204" pitchFamily="34" charset="0"/>
              <a:cs typeface="Arial" panose="020B0604020202020204" pitchFamily="34" charset="0"/>
            </a:rPr>
            <a:t>95%</a:t>
          </a:r>
          <a:r>
            <a:rPr lang="en-GB" sz="1000" baseline="0">
              <a:solidFill>
                <a:sysClr val="windowText" lastClr="000000"/>
              </a:solidFill>
              <a:latin typeface="Arial" panose="020B0604020202020204" pitchFamily="34" charset="0"/>
              <a:cs typeface="Arial" panose="020B0604020202020204" pitchFamily="34" charset="0"/>
            </a:rPr>
            <a:t> Lower limit=£984m</a:t>
          </a:r>
          <a:endParaRPr lang="en-GB" sz="1000">
            <a:solidFill>
              <a:sysClr val="windowText" lastClr="000000"/>
            </a:solidFill>
            <a:latin typeface="Arial" panose="020B0604020202020204" pitchFamily="34" charset="0"/>
            <a:cs typeface="Arial" panose="020B0604020202020204" pitchFamily="34" charset="0"/>
          </a:endParaRPr>
        </a:p>
      </xdr:txBody>
    </xdr:sp>
    <xdr:clientData/>
  </xdr:oneCellAnchor>
  <xdr:twoCellAnchor>
    <xdr:from>
      <xdr:col>7</xdr:col>
      <xdr:colOff>527050</xdr:colOff>
      <xdr:row>7</xdr:row>
      <xdr:rowOff>177736</xdr:rowOff>
    </xdr:from>
    <xdr:to>
      <xdr:col>8</xdr:col>
      <xdr:colOff>361950</xdr:colOff>
      <xdr:row>9</xdr:row>
      <xdr:rowOff>133350</xdr:rowOff>
    </xdr:to>
    <xdr:cxnSp macro="">
      <xdr:nvCxnSpPr>
        <xdr:cNvPr id="16" name="Straight Arrow Connector 15"/>
        <xdr:cNvCxnSpPr>
          <a:stCxn id="15" idx="2"/>
        </xdr:cNvCxnSpPr>
      </xdr:nvCxnSpPr>
      <xdr:spPr>
        <a:xfrm>
          <a:off x="7531100" y="914336"/>
          <a:ext cx="444500" cy="323914"/>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146050</xdr:rowOff>
    </xdr:from>
    <xdr:to>
      <xdr:col>16</xdr:col>
      <xdr:colOff>536575</xdr:colOff>
      <xdr:row>20</xdr:row>
      <xdr:rowOff>152399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222250</xdr:colOff>
      <xdr:row>5</xdr:row>
      <xdr:rowOff>209550</xdr:rowOff>
    </xdr:from>
    <xdr:to>
      <xdr:col>2</xdr:col>
      <xdr:colOff>228600</xdr:colOff>
      <xdr:row>18</xdr:row>
      <xdr:rowOff>152400</xdr:rowOff>
    </xdr:to>
    <xdr:cxnSp macro="">
      <xdr:nvCxnSpPr>
        <xdr:cNvPr id="4" name="Straight Connector 3"/>
        <xdr:cNvCxnSpPr/>
      </xdr:nvCxnSpPr>
      <xdr:spPr>
        <a:xfrm flipH="1">
          <a:off x="1593850" y="1155700"/>
          <a:ext cx="6350" cy="271780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196850</xdr:colOff>
      <xdr:row>4</xdr:row>
      <xdr:rowOff>44450</xdr:rowOff>
    </xdr:from>
    <xdr:ext cx="2431884" cy="579005"/>
    <xdr:sp macro="" textlink="">
      <xdr:nvSpPr>
        <xdr:cNvPr id="8" name="TextBox 7"/>
        <xdr:cNvSpPr txBox="1"/>
      </xdr:nvSpPr>
      <xdr:spPr>
        <a:xfrm>
          <a:off x="1568450" y="812800"/>
          <a:ext cx="2431884"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solidFill>
                <a:schemeClr val="tx1"/>
              </a:solidFill>
              <a:latin typeface="Arial" panose="020B0604020202020204" pitchFamily="34" charset="0"/>
              <a:cs typeface="Arial" panose="020B0604020202020204" pitchFamily="34" charset="0"/>
            </a:rPr>
            <a:t>2015</a:t>
          </a:r>
          <a:r>
            <a:rPr lang="en-GB" sz="1100" baseline="0">
              <a:solidFill>
                <a:schemeClr val="tx1"/>
              </a:solidFill>
              <a:latin typeface="Arial" panose="020B0604020202020204" pitchFamily="34" charset="0"/>
              <a:cs typeface="Arial" panose="020B0604020202020204" pitchFamily="34" charset="0"/>
            </a:rPr>
            <a:t> (PfG baseline)</a:t>
          </a:r>
          <a:br>
            <a:rPr lang="en-GB" sz="1100" baseline="0">
              <a:solidFill>
                <a:schemeClr val="tx1"/>
              </a:solidFill>
              <a:latin typeface="Arial" panose="020B0604020202020204" pitchFamily="34" charset="0"/>
              <a:cs typeface="Arial" panose="020B0604020202020204" pitchFamily="34" charset="0"/>
            </a:rPr>
          </a:br>
          <a:r>
            <a:rPr lang="en-GB" sz="1100" baseline="0">
              <a:solidFill>
                <a:srgbClr val="C00000"/>
              </a:solidFill>
              <a:latin typeface="Arial" panose="020B0604020202020204" pitchFamily="34" charset="0"/>
              <a:cs typeface="Arial" panose="020B0604020202020204" pitchFamily="34" charset="0"/>
            </a:rPr>
            <a:t>External spend as reported= £545m</a:t>
          </a:r>
        </a:p>
        <a:p>
          <a:r>
            <a:rPr lang="en-GB" sz="1100" baseline="0">
              <a:solidFill>
                <a:srgbClr val="0070C0"/>
              </a:solidFill>
              <a:latin typeface="Arial" panose="020B0604020202020204" pitchFamily="34" charset="0"/>
              <a:cs typeface="Arial" panose="020B0604020202020204" pitchFamily="34" charset="0"/>
            </a:rPr>
            <a:t>External spend deflated =£544m</a:t>
          </a:r>
        </a:p>
      </xdr:txBody>
    </xdr:sp>
    <xdr:clientData/>
  </xdr:oneCellAnchor>
  <xdr:twoCellAnchor>
    <xdr:from>
      <xdr:col>14</xdr:col>
      <xdr:colOff>527050</xdr:colOff>
      <xdr:row>5</xdr:row>
      <xdr:rowOff>266700</xdr:rowOff>
    </xdr:from>
    <xdr:to>
      <xdr:col>14</xdr:col>
      <xdr:colOff>533400</xdr:colOff>
      <xdr:row>19</xdr:row>
      <xdr:rowOff>31750</xdr:rowOff>
    </xdr:to>
    <xdr:cxnSp macro="">
      <xdr:nvCxnSpPr>
        <xdr:cNvPr id="9" name="Straight Connector 8"/>
        <xdr:cNvCxnSpPr/>
      </xdr:nvCxnSpPr>
      <xdr:spPr>
        <a:xfrm flipH="1">
          <a:off x="10115550" y="1212850"/>
          <a:ext cx="6350" cy="271780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209550</xdr:colOff>
      <xdr:row>4</xdr:row>
      <xdr:rowOff>63500</xdr:rowOff>
    </xdr:from>
    <xdr:ext cx="3259097" cy="741229"/>
    <xdr:sp macro="" textlink="">
      <xdr:nvSpPr>
        <xdr:cNvPr id="10" name="TextBox 9"/>
        <xdr:cNvSpPr txBox="1"/>
      </xdr:nvSpPr>
      <xdr:spPr>
        <a:xfrm>
          <a:off x="8578850" y="831850"/>
          <a:ext cx="3259097" cy="741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solidFill>
                <a:schemeClr val="tx1"/>
              </a:solidFill>
              <a:latin typeface="Arial" panose="020B0604020202020204" pitchFamily="34" charset="0"/>
              <a:cs typeface="Arial" panose="020B0604020202020204" pitchFamily="34" charset="0"/>
            </a:rPr>
            <a:t>2019</a:t>
          </a:r>
          <a:r>
            <a:rPr lang="en-GB" sz="1100" baseline="0">
              <a:solidFill>
                <a:schemeClr val="tx1"/>
              </a:solidFill>
              <a:latin typeface="Arial" panose="020B0604020202020204" pitchFamily="34" charset="0"/>
              <a:cs typeface="Arial" panose="020B0604020202020204" pitchFamily="34" charset="0"/>
            </a:rPr>
            <a:t> (most recent tourism statistics)</a:t>
          </a:r>
          <a:br>
            <a:rPr lang="en-GB" sz="1100" baseline="0">
              <a:solidFill>
                <a:schemeClr val="tx1"/>
              </a:solidFill>
              <a:latin typeface="Arial" panose="020B0604020202020204" pitchFamily="34" charset="0"/>
              <a:cs typeface="Arial" panose="020B0604020202020204" pitchFamily="34" charset="0"/>
            </a:rPr>
          </a:br>
          <a:r>
            <a:rPr lang="en-GB" sz="1100" baseline="0">
              <a:solidFill>
                <a:srgbClr val="C00000"/>
              </a:solidFill>
              <a:latin typeface="Arial" panose="020B0604020202020204" pitchFamily="34" charset="0"/>
              <a:cs typeface="Arial" panose="020B0604020202020204" pitchFamily="34" charset="0"/>
            </a:rPr>
            <a:t>External spend as reported= £741m</a:t>
          </a:r>
        </a:p>
        <a:p>
          <a:r>
            <a:rPr lang="en-GB" sz="1100" baseline="0">
              <a:solidFill>
                <a:srgbClr val="0070C0"/>
              </a:solidFill>
              <a:latin typeface="Arial" panose="020B0604020202020204" pitchFamily="34" charset="0"/>
              <a:cs typeface="Arial" panose="020B0604020202020204" pitchFamily="34" charset="0"/>
            </a:rPr>
            <a:t>External spend deflated =£687m</a:t>
          </a:r>
        </a:p>
        <a:p>
          <a:r>
            <a:rPr lang="en-GB" sz="1100" baseline="0">
              <a:solidFill>
                <a:sysClr val="windowText" lastClr="000000"/>
              </a:solidFill>
              <a:latin typeface="Arial" panose="020B0604020202020204" pitchFamily="34" charset="0"/>
              <a:cs typeface="Arial" panose="020B0604020202020204" pitchFamily="34" charset="0"/>
            </a:rPr>
            <a:t>Both these show significant increases since 2015</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158750</xdr:rowOff>
    </xdr:from>
    <xdr:to>
      <xdr:col>8</xdr:col>
      <xdr:colOff>431800</xdr:colOff>
      <xdr:row>33</xdr:row>
      <xdr:rowOff>112713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0.82093</cdr:x>
      <cdr:y>0.09032</cdr:y>
    </cdr:from>
    <cdr:to>
      <cdr:x>1</cdr:x>
      <cdr:y>0.2319</cdr:y>
    </cdr:to>
    <cdr:sp macro="" textlink="">
      <cdr:nvSpPr>
        <cdr:cNvPr id="2" name="TextBox 1"/>
        <cdr:cNvSpPr txBox="1"/>
      </cdr:nvSpPr>
      <cdr:spPr>
        <a:xfrm xmlns:a="http://schemas.openxmlformats.org/drawingml/2006/main">
          <a:off x="6724650" y="528638"/>
          <a:ext cx="1466850" cy="828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0.73789</cdr:x>
      <cdr:y>0.11729</cdr:y>
    </cdr:from>
    <cdr:to>
      <cdr:x>0.97033</cdr:x>
      <cdr:y>0.24911</cdr:y>
    </cdr:to>
    <cdr:sp macro="" textlink="">
      <cdr:nvSpPr>
        <cdr:cNvPr id="3" name="TextBox 2"/>
        <cdr:cNvSpPr txBox="1"/>
      </cdr:nvSpPr>
      <cdr:spPr>
        <a:xfrm xmlns:a="http://schemas.openxmlformats.org/drawingml/2006/main">
          <a:off x="7890538" y="642579"/>
          <a:ext cx="2485574" cy="722171"/>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vertOverflow="clip" wrap="square" rtlCol="0"/>
        <a:lstStyle xmlns:a="http://schemas.openxmlformats.org/drawingml/2006/main"/>
        <a:p xmlns:a="http://schemas.openxmlformats.org/drawingml/2006/main">
          <a:r>
            <a:rPr lang="en-GB" sz="1100" b="1">
              <a:solidFill>
                <a:schemeClr val="tx1"/>
              </a:solidFill>
              <a:latin typeface="Arial" panose="020B0604020202020204" pitchFamily="34" charset="0"/>
              <a:cs typeface="Arial" panose="020B0604020202020204" pitchFamily="34" charset="0"/>
            </a:rPr>
            <a:t>Total external</a:t>
          </a:r>
          <a:r>
            <a:rPr lang="en-GB" sz="1100" b="1" baseline="0">
              <a:solidFill>
                <a:schemeClr val="tx1"/>
              </a:solidFill>
              <a:latin typeface="Arial" panose="020B0604020202020204" pitchFamily="34" charset="0"/>
              <a:cs typeface="Arial" panose="020B0604020202020204" pitchFamily="34" charset="0"/>
            </a:rPr>
            <a:t> visitor trips</a:t>
          </a:r>
          <a:endParaRPr lang="en-GB" sz="1100" b="1">
            <a:solidFill>
              <a:schemeClr val="tx1"/>
            </a:solidFill>
            <a:latin typeface="Arial" panose="020B0604020202020204" pitchFamily="34" charset="0"/>
            <a:cs typeface="Arial" panose="020B0604020202020204" pitchFamily="34" charset="0"/>
          </a:endParaRPr>
        </a:p>
        <a:p xmlns:a="http://schemas.openxmlformats.org/drawingml/2006/main">
          <a:endParaRPr lang="en-GB" sz="400" b="1">
            <a:solidFill>
              <a:schemeClr val="tx1"/>
            </a:solidFill>
            <a:latin typeface="Arial" panose="020B0604020202020204" pitchFamily="34" charset="0"/>
            <a:cs typeface="Arial" panose="020B0604020202020204" pitchFamily="34" charset="0"/>
          </a:endParaRPr>
        </a:p>
        <a:p xmlns:a="http://schemas.openxmlformats.org/drawingml/2006/main">
          <a:r>
            <a:rPr lang="en-GB" sz="1100">
              <a:solidFill>
                <a:schemeClr val="tx1"/>
              </a:solidFill>
              <a:latin typeface="Arial" panose="020B0604020202020204" pitchFamily="34" charset="0"/>
              <a:cs typeface="Arial" panose="020B0604020202020204" pitchFamily="34" charset="0"/>
            </a:rPr>
            <a:t>2019:</a:t>
          </a:r>
        </a:p>
        <a:p xmlns:a="http://schemas.openxmlformats.org/drawingml/2006/main">
          <a:r>
            <a:rPr lang="en-GB" sz="1100">
              <a:solidFill>
                <a:schemeClr val="tx1"/>
              </a:solidFill>
              <a:latin typeface="Arial" panose="020B0604020202020204" pitchFamily="34" charset="0"/>
              <a:cs typeface="Arial" panose="020B0604020202020204" pitchFamily="34" charset="0"/>
            </a:rPr>
            <a:t>3.0m trips (56%)</a:t>
          </a:r>
        </a:p>
        <a:p xmlns:a="http://schemas.openxmlformats.org/drawingml/2006/main">
          <a:endParaRPr lang="en-GB" sz="1100">
            <a:solidFill>
              <a:srgbClr val="0070C0"/>
            </a:solidFill>
          </a:endParaRPr>
        </a:p>
        <a:p xmlns:a="http://schemas.openxmlformats.org/drawingml/2006/main">
          <a:endParaRPr lang="en-GB" sz="1100">
            <a:solidFill>
              <a:srgbClr val="0070C0"/>
            </a:solidFill>
          </a:endParaRPr>
        </a:p>
      </cdr:txBody>
    </cdr:sp>
  </cdr:relSizeAnchor>
  <cdr:relSizeAnchor xmlns:cdr="http://schemas.openxmlformats.org/drawingml/2006/chartDrawing">
    <cdr:from>
      <cdr:x>0.74409</cdr:x>
      <cdr:y>0.27253</cdr:y>
    </cdr:from>
    <cdr:to>
      <cdr:x>0.94176</cdr:x>
      <cdr:y>0.41113</cdr:y>
    </cdr:to>
    <cdr:sp macro="" textlink="">
      <cdr:nvSpPr>
        <cdr:cNvPr id="4" name="TextBox 1"/>
        <cdr:cNvSpPr txBox="1"/>
      </cdr:nvSpPr>
      <cdr:spPr>
        <a:xfrm xmlns:a="http://schemas.openxmlformats.org/drawingml/2006/main">
          <a:off x="7956838" y="1493030"/>
          <a:ext cx="2113764" cy="759315"/>
        </a:xfrm>
        <a:prstGeom xmlns:a="http://schemas.openxmlformats.org/drawingml/2006/main" prst="rect">
          <a:avLst/>
        </a:prstGeom>
        <a:ln xmlns:a="http://schemas.openxmlformats.org/drawingml/2006/main">
          <a:solidFill>
            <a:srgbClr val="FF0000"/>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1">
              <a:solidFill>
                <a:srgbClr val="FF0000"/>
              </a:solidFill>
              <a:latin typeface="Arial" panose="020B0604020202020204" pitchFamily="34" charset="0"/>
              <a:cs typeface="Arial" panose="020B0604020202020204" pitchFamily="34" charset="0"/>
            </a:rPr>
            <a:t>Domestic</a:t>
          </a:r>
          <a:r>
            <a:rPr lang="en-GB" sz="1100" b="1" baseline="0">
              <a:solidFill>
                <a:srgbClr val="FF0000"/>
              </a:solidFill>
              <a:latin typeface="Arial" panose="020B0604020202020204" pitchFamily="34" charset="0"/>
              <a:cs typeface="Arial" panose="020B0604020202020204" pitchFamily="34" charset="0"/>
            </a:rPr>
            <a:t> v</a:t>
          </a:r>
          <a:r>
            <a:rPr lang="en-GB" sz="1100" b="1">
              <a:solidFill>
                <a:srgbClr val="FF0000"/>
              </a:solidFill>
              <a:latin typeface="Arial" panose="020B0604020202020204" pitchFamily="34" charset="0"/>
              <a:cs typeface="Arial" panose="020B0604020202020204" pitchFamily="34" charset="0"/>
            </a:rPr>
            <a:t>isitor</a:t>
          </a:r>
          <a:r>
            <a:rPr lang="en-GB" sz="1100" b="1" baseline="0">
              <a:solidFill>
                <a:srgbClr val="FF0000"/>
              </a:solidFill>
              <a:latin typeface="Arial" panose="020B0604020202020204" pitchFamily="34" charset="0"/>
              <a:cs typeface="Arial" panose="020B0604020202020204" pitchFamily="34" charset="0"/>
            </a:rPr>
            <a:t> trips</a:t>
          </a:r>
          <a:endParaRPr lang="en-GB" sz="1100" b="1">
            <a:solidFill>
              <a:srgbClr val="FF0000"/>
            </a:solidFill>
            <a:latin typeface="Arial" panose="020B0604020202020204" pitchFamily="34" charset="0"/>
            <a:cs typeface="Arial" panose="020B0604020202020204" pitchFamily="34" charset="0"/>
          </a:endParaRPr>
        </a:p>
        <a:p xmlns:a="http://schemas.openxmlformats.org/drawingml/2006/main">
          <a:endParaRPr lang="en-GB" sz="300">
            <a:solidFill>
              <a:srgbClr val="FF0000"/>
            </a:solidFill>
            <a:latin typeface="Arial" panose="020B0604020202020204" pitchFamily="34" charset="0"/>
            <a:cs typeface="Arial" panose="020B0604020202020204" pitchFamily="34" charset="0"/>
          </a:endParaRPr>
        </a:p>
        <a:p xmlns:a="http://schemas.openxmlformats.org/drawingml/2006/main">
          <a:r>
            <a:rPr lang="en-GB" sz="1100">
              <a:solidFill>
                <a:srgbClr val="FF0000"/>
              </a:solidFill>
              <a:latin typeface="Arial" panose="020B0604020202020204" pitchFamily="34" charset="0"/>
              <a:cs typeface="Arial" panose="020B0604020202020204" pitchFamily="34" charset="0"/>
            </a:rPr>
            <a:t>2019:</a:t>
          </a:r>
        </a:p>
        <a:p xmlns:a="http://schemas.openxmlformats.org/drawingml/2006/main">
          <a:r>
            <a:rPr lang="en-GB" sz="1100">
              <a:solidFill>
                <a:srgbClr val="FF0000"/>
              </a:solidFill>
              <a:latin typeface="Arial" panose="020B0604020202020204" pitchFamily="34" charset="0"/>
              <a:cs typeface="Arial" panose="020B0604020202020204" pitchFamily="34" charset="0"/>
            </a:rPr>
            <a:t>2.3m trips (44%)</a:t>
          </a:r>
        </a:p>
        <a:p xmlns:a="http://schemas.openxmlformats.org/drawingml/2006/main">
          <a:endParaRPr lang="en-GB" sz="1100">
            <a:solidFill>
              <a:srgbClr val="FF0000"/>
            </a:solidFill>
          </a:endParaRPr>
        </a:p>
        <a:p xmlns:a="http://schemas.openxmlformats.org/drawingml/2006/main">
          <a:endParaRPr lang="en-GB" sz="1100">
            <a:solidFill>
              <a:srgbClr val="FF0000"/>
            </a:solidFill>
          </a:endParaRPr>
        </a:p>
      </cdr:txBody>
    </cdr:sp>
  </cdr:relSizeAnchor>
  <cdr:relSizeAnchor xmlns:cdr="http://schemas.openxmlformats.org/drawingml/2006/chartDrawing">
    <cdr:from>
      <cdr:x>0.77322</cdr:x>
      <cdr:y>0.63869</cdr:y>
    </cdr:from>
    <cdr:to>
      <cdr:x>0.9907</cdr:x>
      <cdr:y>0.74311</cdr:y>
    </cdr:to>
    <cdr:sp macro="" textlink="">
      <cdr:nvSpPr>
        <cdr:cNvPr id="6" name="TextBox 4"/>
        <cdr:cNvSpPr txBox="1"/>
      </cdr:nvSpPr>
      <cdr:spPr>
        <a:xfrm xmlns:a="http://schemas.openxmlformats.org/drawingml/2006/main">
          <a:off x="8268302" y="3499024"/>
          <a:ext cx="2325600" cy="5720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solidFill>
                <a:schemeClr val="bg1">
                  <a:lumMod val="50000"/>
                </a:schemeClr>
              </a:solidFill>
              <a:latin typeface="Arial" panose="020B0604020202020204" pitchFamily="34" charset="0"/>
              <a:cs typeface="Arial" panose="020B0604020202020204" pitchFamily="34" charset="0"/>
            </a:rPr>
            <a:t>Outside UK and ROI visitors</a:t>
          </a:r>
        </a:p>
        <a:p xmlns:a="http://schemas.openxmlformats.org/drawingml/2006/main">
          <a:endParaRPr lang="en-GB" sz="600">
            <a:solidFill>
              <a:schemeClr val="bg1">
                <a:lumMod val="50000"/>
              </a:schemeClr>
            </a:solidFill>
            <a:latin typeface="Arial" panose="020B0604020202020204" pitchFamily="34" charset="0"/>
            <a:cs typeface="Arial" panose="020B0604020202020204" pitchFamily="34" charset="0"/>
          </a:endParaRPr>
        </a:p>
        <a:p xmlns:a="http://schemas.openxmlformats.org/drawingml/2006/main">
          <a:r>
            <a:rPr lang="en-GB" sz="1000">
              <a:solidFill>
                <a:schemeClr val="bg1">
                  <a:lumMod val="50000"/>
                </a:schemeClr>
              </a:solidFill>
              <a:latin typeface="Arial" panose="020B0604020202020204" pitchFamily="34" charset="0"/>
              <a:cs typeface="Arial" panose="020B0604020202020204" pitchFamily="34" charset="0"/>
            </a:rPr>
            <a:t>2019: 0.8m trips </a:t>
          </a:r>
        </a:p>
      </cdr:txBody>
    </cdr:sp>
  </cdr:relSizeAnchor>
  <cdr:relSizeAnchor xmlns:cdr="http://schemas.openxmlformats.org/drawingml/2006/chartDrawing">
    <cdr:from>
      <cdr:x>0.77792</cdr:x>
      <cdr:y>0.49594</cdr:y>
    </cdr:from>
    <cdr:to>
      <cdr:x>0.99071</cdr:x>
      <cdr:y>0.64566</cdr:y>
    </cdr:to>
    <cdr:sp macro="" textlink="">
      <cdr:nvSpPr>
        <cdr:cNvPr id="7" name="TextBox 3"/>
        <cdr:cNvSpPr txBox="1"/>
      </cdr:nvSpPr>
      <cdr:spPr>
        <a:xfrm xmlns:a="http://schemas.openxmlformats.org/drawingml/2006/main">
          <a:off x="8318655" y="2716979"/>
          <a:ext cx="2275449" cy="8202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solidFill>
                <a:srgbClr val="0070C0"/>
              </a:solidFill>
              <a:latin typeface="Arial" panose="020B0604020202020204" pitchFamily="34" charset="0"/>
              <a:cs typeface="Arial" panose="020B0604020202020204" pitchFamily="34" charset="0"/>
            </a:rPr>
            <a:t>Great Britain visitors</a:t>
          </a:r>
        </a:p>
        <a:p xmlns:a="http://schemas.openxmlformats.org/drawingml/2006/main">
          <a:endParaRPr lang="en-GB" sz="600">
            <a:solidFill>
              <a:srgbClr val="0070C0"/>
            </a:solidFill>
            <a:latin typeface="Arial" panose="020B0604020202020204" pitchFamily="34" charset="0"/>
            <a:cs typeface="Arial" panose="020B0604020202020204" pitchFamily="34" charset="0"/>
          </a:endParaRPr>
        </a:p>
        <a:p xmlns:a="http://schemas.openxmlformats.org/drawingml/2006/main">
          <a:r>
            <a:rPr lang="en-GB" sz="1000">
              <a:solidFill>
                <a:srgbClr val="0070C0"/>
              </a:solidFill>
              <a:latin typeface="Arial" panose="020B0604020202020204" pitchFamily="34" charset="0"/>
              <a:cs typeface="Arial" panose="020B0604020202020204" pitchFamily="34" charset="0"/>
            </a:rPr>
            <a:t>2019: 1.5m</a:t>
          </a:r>
          <a:r>
            <a:rPr lang="en-GB" sz="1000" baseline="0">
              <a:solidFill>
                <a:srgbClr val="0070C0"/>
              </a:solidFill>
              <a:latin typeface="Arial" panose="020B0604020202020204" pitchFamily="34" charset="0"/>
              <a:cs typeface="Arial" panose="020B0604020202020204" pitchFamily="34" charset="0"/>
            </a:rPr>
            <a:t> trips </a:t>
          </a:r>
          <a:endParaRPr lang="en-GB" sz="1000">
            <a:solidFill>
              <a:srgbClr val="0070C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0.77222</cdr:x>
      <cdr:y>0.71265</cdr:y>
    </cdr:from>
    <cdr:to>
      <cdr:x>1</cdr:x>
      <cdr:y>0.81708</cdr:y>
    </cdr:to>
    <cdr:sp macro="" textlink="">
      <cdr:nvSpPr>
        <cdr:cNvPr id="8" name="TextBox 5"/>
        <cdr:cNvSpPr txBox="1"/>
      </cdr:nvSpPr>
      <cdr:spPr>
        <a:xfrm xmlns:a="http://schemas.openxmlformats.org/drawingml/2006/main">
          <a:off x="8257658" y="3904217"/>
          <a:ext cx="2435742" cy="5721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solidFill>
                <a:srgbClr val="00B050"/>
              </a:solidFill>
              <a:latin typeface="Arial" panose="020B0604020202020204" pitchFamily="34" charset="0"/>
              <a:cs typeface="Arial" panose="020B0604020202020204" pitchFamily="34" charset="0"/>
            </a:rPr>
            <a:t>Republic</a:t>
          </a:r>
          <a:r>
            <a:rPr lang="en-GB" sz="1000" baseline="0">
              <a:solidFill>
                <a:srgbClr val="00B050"/>
              </a:solidFill>
              <a:latin typeface="Arial" panose="020B0604020202020204" pitchFamily="34" charset="0"/>
              <a:cs typeface="Arial" panose="020B0604020202020204" pitchFamily="34" charset="0"/>
            </a:rPr>
            <a:t> of Ireland (ROI) visitors</a:t>
          </a:r>
          <a:r>
            <a:rPr lang="en-GB" sz="1000" baseline="0">
              <a:solidFill>
                <a:srgbClr val="FF0000"/>
              </a:solidFill>
              <a:latin typeface="Arial" panose="020B0604020202020204" pitchFamily="34" charset="0"/>
              <a:cs typeface="Arial" panose="020B0604020202020204" pitchFamily="34" charset="0"/>
            </a:rPr>
            <a:t>*</a:t>
          </a:r>
        </a:p>
        <a:p xmlns:a="http://schemas.openxmlformats.org/drawingml/2006/main">
          <a:endParaRPr lang="en-GB" sz="600">
            <a:solidFill>
              <a:srgbClr val="00B050"/>
            </a:solidFill>
            <a:latin typeface="Arial" panose="020B0604020202020204" pitchFamily="34" charset="0"/>
            <a:cs typeface="Arial" panose="020B0604020202020204" pitchFamily="34" charset="0"/>
          </a:endParaRPr>
        </a:p>
        <a:p xmlns:a="http://schemas.openxmlformats.org/drawingml/2006/main">
          <a:r>
            <a:rPr lang="en-GB" sz="1000">
              <a:solidFill>
                <a:srgbClr val="00B050"/>
              </a:solidFill>
              <a:latin typeface="Arial" panose="020B0604020202020204" pitchFamily="34" charset="0"/>
              <a:cs typeface="Arial" panose="020B0604020202020204" pitchFamily="34" charset="0"/>
            </a:rPr>
            <a:t>2019: 0.8m trips</a:t>
          </a:r>
        </a:p>
      </cdr:txBody>
    </cdr:sp>
  </cdr:relSizeAnchor>
  <cdr:relSizeAnchor xmlns:cdr="http://schemas.openxmlformats.org/drawingml/2006/chartDrawing">
    <cdr:from>
      <cdr:x>0.69295</cdr:x>
      <cdr:y>0.43806</cdr:y>
    </cdr:from>
    <cdr:to>
      <cdr:x>0.97882</cdr:x>
      <cdr:y>0.49913</cdr:y>
    </cdr:to>
    <cdr:sp macro="" textlink="">
      <cdr:nvSpPr>
        <cdr:cNvPr id="9" name="TextBox 1"/>
        <cdr:cNvSpPr txBox="1"/>
      </cdr:nvSpPr>
      <cdr:spPr>
        <a:xfrm xmlns:a="http://schemas.openxmlformats.org/drawingml/2006/main">
          <a:off x="7410011" y="2399901"/>
          <a:ext cx="3056922" cy="334570"/>
        </a:xfrm>
        <a:prstGeom xmlns:a="http://schemas.openxmlformats.org/drawingml/2006/main" prst="rect">
          <a:avLst/>
        </a:prstGeom>
        <a:ln xmlns:a="http://schemas.openxmlformats.org/drawingml/2006/main">
          <a:solidFill>
            <a:schemeClr val="tx1"/>
          </a:solidFill>
          <a:prstDash val="dash"/>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b="0">
              <a:solidFill>
                <a:sysClr val="windowText" lastClr="000000"/>
              </a:solidFill>
              <a:latin typeface="Arial" panose="020B0604020202020204" pitchFamily="34" charset="0"/>
              <a:cs typeface="Arial" panose="020B0604020202020204" pitchFamily="34" charset="0"/>
            </a:rPr>
            <a:t>Breakdown</a:t>
          </a:r>
          <a:r>
            <a:rPr lang="en-GB" sz="1000" b="0" baseline="0">
              <a:solidFill>
                <a:sysClr val="windowText" lastClr="000000"/>
              </a:solidFill>
              <a:latin typeface="Arial" panose="020B0604020202020204" pitchFamily="34" charset="0"/>
              <a:cs typeface="Arial" panose="020B0604020202020204" pitchFamily="34" charset="0"/>
            </a:rPr>
            <a:t> of e</a:t>
          </a:r>
          <a:r>
            <a:rPr lang="en-GB" sz="1000" b="0">
              <a:solidFill>
                <a:sysClr val="windowText" lastClr="000000"/>
              </a:solidFill>
              <a:latin typeface="Arial" panose="020B0604020202020204" pitchFamily="34" charset="0"/>
              <a:cs typeface="Arial" panose="020B0604020202020204" pitchFamily="34" charset="0"/>
            </a:rPr>
            <a:t>xternal</a:t>
          </a:r>
          <a:r>
            <a:rPr lang="en-GB" sz="1000" b="0" baseline="0">
              <a:solidFill>
                <a:sysClr val="windowText" lastClr="000000"/>
              </a:solidFill>
              <a:latin typeface="Arial" panose="020B0604020202020204" pitchFamily="34" charset="0"/>
              <a:cs typeface="Arial" panose="020B0604020202020204" pitchFamily="34" charset="0"/>
            </a:rPr>
            <a:t> visitor trips by place of origin:</a:t>
          </a:r>
          <a:endParaRPr lang="en-GB" sz="1000" b="0">
            <a:solidFill>
              <a:sysClr val="windowText" lastClr="000000"/>
            </a:solidFill>
          </a:endParaRPr>
        </a:p>
        <a:p xmlns:a="http://schemas.openxmlformats.org/drawingml/2006/main">
          <a:endParaRPr lang="en-GB" sz="1000" b="0">
            <a:solidFill>
              <a:srgbClr val="0070C0"/>
            </a:solidFill>
          </a:endParaRPr>
        </a:p>
      </cdr:txBody>
    </cdr:sp>
  </cdr:relSizeAnchor>
  <cdr:relSizeAnchor xmlns:cdr="http://schemas.openxmlformats.org/drawingml/2006/chartDrawing">
    <cdr:from>
      <cdr:x>0</cdr:x>
      <cdr:y>0.00651</cdr:y>
    </cdr:from>
    <cdr:to>
      <cdr:x>0.18724</cdr:x>
      <cdr:y>0.0895</cdr:y>
    </cdr:to>
    <cdr:sp macro="" textlink="">
      <cdr:nvSpPr>
        <cdr:cNvPr id="10" name="TextBox 9"/>
        <cdr:cNvSpPr txBox="1"/>
      </cdr:nvSpPr>
      <cdr:spPr>
        <a:xfrm xmlns:a="http://schemas.openxmlformats.org/drawingml/2006/main">
          <a:off x="0" y="38100"/>
          <a:ext cx="1533526"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latin typeface="Arial" panose="020B0604020202020204" pitchFamily="34" charset="0"/>
              <a:cs typeface="Arial" panose="020B0604020202020204" pitchFamily="34" charset="0"/>
            </a:rPr>
            <a:t>Number of overnight trips (millions)</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4</xdr:row>
      <xdr:rowOff>69851</xdr:rowOff>
    </xdr:from>
    <xdr:to>
      <xdr:col>5</xdr:col>
      <xdr:colOff>808264</xdr:colOff>
      <xdr:row>34</xdr:row>
      <xdr:rowOff>6350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0.82093</cdr:x>
      <cdr:y>0.09032</cdr:y>
    </cdr:from>
    <cdr:to>
      <cdr:x>1</cdr:x>
      <cdr:y>0.2319</cdr:y>
    </cdr:to>
    <cdr:sp macro="" textlink="">
      <cdr:nvSpPr>
        <cdr:cNvPr id="2" name="TextBox 1"/>
        <cdr:cNvSpPr txBox="1"/>
      </cdr:nvSpPr>
      <cdr:spPr>
        <a:xfrm xmlns:a="http://schemas.openxmlformats.org/drawingml/2006/main">
          <a:off x="6724650" y="528638"/>
          <a:ext cx="1466850" cy="828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0.77988</cdr:x>
      <cdr:y>0.06148</cdr:y>
    </cdr:from>
    <cdr:to>
      <cdr:x>0.9953</cdr:x>
      <cdr:y>0.1933</cdr:y>
    </cdr:to>
    <cdr:sp macro="" textlink="">
      <cdr:nvSpPr>
        <cdr:cNvPr id="3" name="TextBox 2"/>
        <cdr:cNvSpPr txBox="1"/>
      </cdr:nvSpPr>
      <cdr:spPr>
        <a:xfrm xmlns:a="http://schemas.openxmlformats.org/drawingml/2006/main">
          <a:off x="6810705" y="336423"/>
          <a:ext cx="1881277" cy="721334"/>
        </a:xfrm>
        <a:prstGeom xmlns:a="http://schemas.openxmlformats.org/drawingml/2006/main" prst="rect">
          <a:avLst/>
        </a:prstGeom>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r>
            <a:rPr lang="en-GB" sz="1100" b="1">
              <a:solidFill>
                <a:sysClr val="windowText" lastClr="000000"/>
              </a:solidFill>
              <a:latin typeface="Arial" panose="020B0604020202020204" pitchFamily="34" charset="0"/>
              <a:cs typeface="Arial" panose="020B0604020202020204" pitchFamily="34" charset="0"/>
            </a:rPr>
            <a:t>External</a:t>
          </a:r>
          <a:r>
            <a:rPr lang="en-GB" sz="1100" b="1" baseline="0">
              <a:solidFill>
                <a:sysClr val="windowText" lastClr="000000"/>
              </a:solidFill>
              <a:latin typeface="Arial" panose="020B0604020202020204" pitchFamily="34" charset="0"/>
              <a:cs typeface="Arial" panose="020B0604020202020204" pitchFamily="34" charset="0"/>
            </a:rPr>
            <a:t> visitor spend</a:t>
          </a:r>
          <a:endParaRPr lang="en-GB" sz="1100" b="1">
            <a:solidFill>
              <a:sysClr val="windowText" lastClr="000000"/>
            </a:solidFill>
            <a:latin typeface="Arial" panose="020B0604020202020204" pitchFamily="34" charset="0"/>
            <a:cs typeface="Arial" panose="020B0604020202020204" pitchFamily="34" charset="0"/>
          </a:endParaRPr>
        </a:p>
        <a:p xmlns:a="http://schemas.openxmlformats.org/drawingml/2006/main">
          <a:endParaRPr lang="en-GB" sz="400" b="1">
            <a:solidFill>
              <a:sysClr val="windowText" lastClr="000000"/>
            </a:solidFill>
            <a:latin typeface="Arial" panose="020B0604020202020204" pitchFamily="34" charset="0"/>
            <a:cs typeface="Arial" panose="020B0604020202020204" pitchFamily="34" charset="0"/>
          </a:endParaRPr>
        </a:p>
        <a:p xmlns:a="http://schemas.openxmlformats.org/drawingml/2006/main">
          <a:r>
            <a:rPr lang="en-GB" sz="1100">
              <a:solidFill>
                <a:sysClr val="windowText" lastClr="000000"/>
              </a:solidFill>
              <a:latin typeface="Arial" panose="020B0604020202020204" pitchFamily="34" charset="0"/>
              <a:cs typeface="Arial" panose="020B0604020202020204" pitchFamily="34" charset="0"/>
            </a:rPr>
            <a:t>2019:</a:t>
          </a:r>
        </a:p>
        <a:p xmlns:a="http://schemas.openxmlformats.org/drawingml/2006/main">
          <a:r>
            <a:rPr lang="en-GB" sz="1100">
              <a:solidFill>
                <a:sysClr val="windowText" lastClr="000000"/>
              </a:solidFill>
              <a:latin typeface="Arial" panose="020B0604020202020204" pitchFamily="34" charset="0"/>
              <a:cs typeface="Arial" panose="020B0604020202020204" pitchFamily="34" charset="0"/>
            </a:rPr>
            <a:t>£742m spend(70%)</a:t>
          </a:r>
        </a:p>
        <a:p xmlns:a="http://schemas.openxmlformats.org/drawingml/2006/main">
          <a:endParaRPr lang="en-GB" sz="1100">
            <a:solidFill>
              <a:srgbClr val="0070C0"/>
            </a:solidFill>
          </a:endParaRPr>
        </a:p>
        <a:p xmlns:a="http://schemas.openxmlformats.org/drawingml/2006/main">
          <a:endParaRPr lang="en-GB" sz="1100">
            <a:solidFill>
              <a:srgbClr val="0070C0"/>
            </a:solidFill>
          </a:endParaRPr>
        </a:p>
      </cdr:txBody>
    </cdr:sp>
  </cdr:relSizeAnchor>
  <cdr:relSizeAnchor xmlns:cdr="http://schemas.openxmlformats.org/drawingml/2006/chartDrawing">
    <cdr:from>
      <cdr:x>0.78131</cdr:x>
      <cdr:y>0.22336</cdr:y>
    </cdr:from>
    <cdr:to>
      <cdr:x>0.98861</cdr:x>
      <cdr:y>0.36196</cdr:y>
    </cdr:to>
    <cdr:sp macro="" textlink="">
      <cdr:nvSpPr>
        <cdr:cNvPr id="4" name="TextBox 1"/>
        <cdr:cNvSpPr txBox="1"/>
      </cdr:nvSpPr>
      <cdr:spPr>
        <a:xfrm xmlns:a="http://schemas.openxmlformats.org/drawingml/2006/main">
          <a:off x="6823243" y="1222250"/>
          <a:ext cx="1810365" cy="758435"/>
        </a:xfrm>
        <a:prstGeom xmlns:a="http://schemas.openxmlformats.org/drawingml/2006/main" prst="rect">
          <a:avLst/>
        </a:prstGeom>
        <a:ln xmlns:a="http://schemas.openxmlformats.org/drawingml/2006/main">
          <a:solidFill>
            <a:srgbClr val="FF0000"/>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1">
              <a:solidFill>
                <a:srgbClr val="FF0000"/>
              </a:solidFill>
              <a:latin typeface="Arial" panose="020B0604020202020204" pitchFamily="34" charset="0"/>
              <a:cs typeface="Arial" panose="020B0604020202020204" pitchFamily="34" charset="0"/>
            </a:rPr>
            <a:t>Domestic</a:t>
          </a:r>
          <a:r>
            <a:rPr lang="en-GB" sz="1100" b="1" baseline="0">
              <a:solidFill>
                <a:srgbClr val="FF0000"/>
              </a:solidFill>
              <a:latin typeface="Arial" panose="020B0604020202020204" pitchFamily="34" charset="0"/>
              <a:cs typeface="Arial" panose="020B0604020202020204" pitchFamily="34" charset="0"/>
            </a:rPr>
            <a:t> v</a:t>
          </a:r>
          <a:r>
            <a:rPr lang="en-GB" sz="1100" b="1">
              <a:solidFill>
                <a:srgbClr val="FF0000"/>
              </a:solidFill>
              <a:latin typeface="Arial" panose="020B0604020202020204" pitchFamily="34" charset="0"/>
              <a:cs typeface="Arial" panose="020B0604020202020204" pitchFamily="34" charset="0"/>
            </a:rPr>
            <a:t>isitor</a:t>
          </a:r>
          <a:r>
            <a:rPr lang="en-GB" sz="1100" b="1" baseline="0">
              <a:solidFill>
                <a:srgbClr val="FF0000"/>
              </a:solidFill>
              <a:latin typeface="Arial" panose="020B0604020202020204" pitchFamily="34" charset="0"/>
              <a:cs typeface="Arial" panose="020B0604020202020204" pitchFamily="34" charset="0"/>
            </a:rPr>
            <a:t> spend</a:t>
          </a:r>
          <a:endParaRPr lang="en-GB" sz="1100" b="1">
            <a:solidFill>
              <a:srgbClr val="FF0000"/>
            </a:solidFill>
            <a:latin typeface="Arial" panose="020B0604020202020204" pitchFamily="34" charset="0"/>
            <a:cs typeface="Arial" panose="020B0604020202020204" pitchFamily="34" charset="0"/>
          </a:endParaRPr>
        </a:p>
        <a:p xmlns:a="http://schemas.openxmlformats.org/drawingml/2006/main">
          <a:endParaRPr lang="en-GB" sz="300">
            <a:solidFill>
              <a:srgbClr val="FF0000"/>
            </a:solidFill>
            <a:latin typeface="Arial" panose="020B0604020202020204" pitchFamily="34" charset="0"/>
            <a:cs typeface="Arial" panose="020B0604020202020204" pitchFamily="34" charset="0"/>
          </a:endParaRPr>
        </a:p>
        <a:p xmlns:a="http://schemas.openxmlformats.org/drawingml/2006/main">
          <a:r>
            <a:rPr lang="en-GB" sz="1100">
              <a:solidFill>
                <a:srgbClr val="FF0000"/>
              </a:solidFill>
              <a:latin typeface="Arial" panose="020B0604020202020204" pitchFamily="34" charset="0"/>
              <a:cs typeface="Arial" panose="020B0604020202020204" pitchFamily="34" charset="0"/>
            </a:rPr>
            <a:t>2019:</a:t>
          </a:r>
        </a:p>
        <a:p xmlns:a="http://schemas.openxmlformats.org/drawingml/2006/main">
          <a:r>
            <a:rPr lang="en-GB" sz="1100">
              <a:solidFill>
                <a:srgbClr val="FF0000"/>
              </a:solidFill>
              <a:latin typeface="Arial" panose="020B0604020202020204" pitchFamily="34" charset="0"/>
              <a:cs typeface="Arial" panose="020B0604020202020204" pitchFamily="34" charset="0"/>
            </a:rPr>
            <a:t>£313m spend(30%)</a:t>
          </a:r>
        </a:p>
        <a:p xmlns:a="http://schemas.openxmlformats.org/drawingml/2006/main">
          <a:endParaRPr lang="en-GB" sz="1100">
            <a:solidFill>
              <a:srgbClr val="FF0000"/>
            </a:solidFill>
          </a:endParaRPr>
        </a:p>
        <a:p xmlns:a="http://schemas.openxmlformats.org/drawingml/2006/main">
          <a:endParaRPr lang="en-GB" sz="1100">
            <a:solidFill>
              <a:srgbClr val="FF0000"/>
            </a:solidFill>
          </a:endParaRPr>
        </a:p>
      </cdr:txBody>
    </cdr:sp>
  </cdr:relSizeAnchor>
  <cdr:relSizeAnchor xmlns:cdr="http://schemas.openxmlformats.org/drawingml/2006/chartDrawing">
    <cdr:from>
      <cdr:x>0.75549</cdr:x>
      <cdr:y>0.66473</cdr:y>
    </cdr:from>
    <cdr:to>
      <cdr:x>1</cdr:x>
      <cdr:y>0.76915</cdr:y>
    </cdr:to>
    <cdr:sp macro="" textlink="">
      <cdr:nvSpPr>
        <cdr:cNvPr id="6" name="TextBox 4"/>
        <cdr:cNvSpPr txBox="1"/>
      </cdr:nvSpPr>
      <cdr:spPr>
        <a:xfrm xmlns:a="http://schemas.openxmlformats.org/drawingml/2006/main">
          <a:off x="6597743" y="3637453"/>
          <a:ext cx="2135321" cy="57139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solidFill>
                <a:schemeClr val="bg1">
                  <a:lumMod val="50000"/>
                </a:schemeClr>
              </a:solidFill>
              <a:latin typeface="Arial" panose="020B0604020202020204" pitchFamily="34" charset="0"/>
              <a:cs typeface="Arial" panose="020B0604020202020204" pitchFamily="34" charset="0"/>
            </a:rPr>
            <a:t>Outside UK and ROI visitors</a:t>
          </a:r>
        </a:p>
        <a:p xmlns:a="http://schemas.openxmlformats.org/drawingml/2006/main">
          <a:endParaRPr lang="en-GB" sz="600">
            <a:solidFill>
              <a:schemeClr val="bg1">
                <a:lumMod val="50000"/>
              </a:schemeClr>
            </a:solidFill>
            <a:latin typeface="Arial" panose="020B0604020202020204" pitchFamily="34" charset="0"/>
            <a:cs typeface="Arial" panose="020B0604020202020204" pitchFamily="34" charset="0"/>
          </a:endParaRPr>
        </a:p>
        <a:p xmlns:a="http://schemas.openxmlformats.org/drawingml/2006/main">
          <a:r>
            <a:rPr lang="en-GB" sz="1000">
              <a:solidFill>
                <a:schemeClr val="bg1">
                  <a:lumMod val="50000"/>
                </a:schemeClr>
              </a:solidFill>
              <a:latin typeface="Arial" panose="020B0604020202020204" pitchFamily="34" charset="0"/>
              <a:cs typeface="Arial" panose="020B0604020202020204" pitchFamily="34" charset="0"/>
            </a:rPr>
            <a:t>2019: £220m spend </a:t>
          </a:r>
        </a:p>
      </cdr:txBody>
    </cdr:sp>
  </cdr:relSizeAnchor>
  <cdr:relSizeAnchor xmlns:cdr="http://schemas.openxmlformats.org/drawingml/2006/chartDrawing">
    <cdr:from>
      <cdr:x>0.77085</cdr:x>
      <cdr:y>0.52137</cdr:y>
    </cdr:from>
    <cdr:to>
      <cdr:x>0.98364</cdr:x>
      <cdr:y>0.67109</cdr:y>
    </cdr:to>
    <cdr:sp macro="" textlink="">
      <cdr:nvSpPr>
        <cdr:cNvPr id="7" name="TextBox 3"/>
        <cdr:cNvSpPr txBox="1"/>
      </cdr:nvSpPr>
      <cdr:spPr>
        <a:xfrm xmlns:a="http://schemas.openxmlformats.org/drawingml/2006/main">
          <a:off x="6731846" y="2853017"/>
          <a:ext cx="1858308" cy="8192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solidFill>
                <a:srgbClr val="0070C0"/>
              </a:solidFill>
              <a:latin typeface="Arial" panose="020B0604020202020204" pitchFamily="34" charset="0"/>
              <a:cs typeface="Arial" panose="020B0604020202020204" pitchFamily="34" charset="0"/>
            </a:rPr>
            <a:t>Great Britain visitors</a:t>
          </a:r>
        </a:p>
        <a:p xmlns:a="http://schemas.openxmlformats.org/drawingml/2006/main">
          <a:endParaRPr lang="en-GB" sz="600">
            <a:solidFill>
              <a:srgbClr val="0070C0"/>
            </a:solidFill>
            <a:latin typeface="Arial" panose="020B0604020202020204" pitchFamily="34" charset="0"/>
            <a:cs typeface="Arial" panose="020B0604020202020204" pitchFamily="34" charset="0"/>
          </a:endParaRPr>
        </a:p>
        <a:p xmlns:a="http://schemas.openxmlformats.org/drawingml/2006/main">
          <a:r>
            <a:rPr lang="en-GB" sz="1000">
              <a:solidFill>
                <a:srgbClr val="0070C0"/>
              </a:solidFill>
              <a:latin typeface="Arial" panose="020B0604020202020204" pitchFamily="34" charset="0"/>
              <a:cs typeface="Arial" panose="020B0604020202020204" pitchFamily="34" charset="0"/>
            </a:rPr>
            <a:t>2019: £370m</a:t>
          </a:r>
          <a:r>
            <a:rPr lang="en-GB" sz="1000" baseline="0">
              <a:solidFill>
                <a:srgbClr val="0070C0"/>
              </a:solidFill>
              <a:latin typeface="Arial" panose="020B0604020202020204" pitchFamily="34" charset="0"/>
              <a:cs typeface="Arial" panose="020B0604020202020204" pitchFamily="34" charset="0"/>
            </a:rPr>
            <a:t> spend </a:t>
          </a:r>
          <a:endParaRPr lang="en-GB" sz="1000">
            <a:solidFill>
              <a:srgbClr val="0070C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0.74948</cdr:x>
      <cdr:y>0.75792</cdr:y>
    </cdr:from>
    <cdr:to>
      <cdr:x>0.99709</cdr:x>
      <cdr:y>0.86235</cdr:y>
    </cdr:to>
    <cdr:sp macro="" textlink="">
      <cdr:nvSpPr>
        <cdr:cNvPr id="8" name="TextBox 5"/>
        <cdr:cNvSpPr txBox="1"/>
      </cdr:nvSpPr>
      <cdr:spPr>
        <a:xfrm xmlns:a="http://schemas.openxmlformats.org/drawingml/2006/main">
          <a:off x="6545270" y="4147437"/>
          <a:ext cx="2162394" cy="57145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000">
              <a:solidFill>
                <a:srgbClr val="00B050"/>
              </a:solidFill>
              <a:latin typeface="Arial" panose="020B0604020202020204" pitchFamily="34" charset="0"/>
              <a:cs typeface="Arial" panose="020B0604020202020204" pitchFamily="34" charset="0"/>
            </a:rPr>
            <a:t>Republic</a:t>
          </a:r>
          <a:r>
            <a:rPr lang="en-GB" sz="1000" baseline="0">
              <a:solidFill>
                <a:srgbClr val="00B050"/>
              </a:solidFill>
              <a:latin typeface="Arial" panose="020B0604020202020204" pitchFamily="34" charset="0"/>
              <a:cs typeface="Arial" panose="020B0604020202020204" pitchFamily="34" charset="0"/>
            </a:rPr>
            <a:t> of Ireland (ROI)</a:t>
          </a:r>
          <a:r>
            <a:rPr lang="en-GB" sz="1100" baseline="0">
              <a:solidFill>
                <a:srgbClr val="FF0000"/>
              </a:solidFill>
              <a:effectLst/>
              <a:latin typeface="Arial" panose="020B0604020202020204" pitchFamily="34" charset="0"/>
              <a:ea typeface="+mn-ea"/>
              <a:cs typeface="Arial" panose="020B0604020202020204" pitchFamily="34" charset="0"/>
            </a:rPr>
            <a:t>*</a:t>
          </a:r>
          <a:r>
            <a:rPr lang="en-GB" sz="1000" baseline="0">
              <a:solidFill>
                <a:srgbClr val="FF0000"/>
              </a:solidFill>
              <a:effectLst/>
              <a:latin typeface="Arial" panose="020B0604020202020204" pitchFamily="34" charset="0"/>
              <a:ea typeface="+mn-ea"/>
              <a:cs typeface="Arial" panose="020B0604020202020204" pitchFamily="34" charset="0"/>
            </a:rPr>
            <a:t> </a:t>
          </a:r>
          <a:r>
            <a:rPr lang="en-GB" sz="1000" baseline="0">
              <a:solidFill>
                <a:srgbClr val="00B050"/>
              </a:solidFill>
              <a:latin typeface="Arial" panose="020B0604020202020204" pitchFamily="34" charset="0"/>
              <a:cs typeface="Arial" panose="020B0604020202020204" pitchFamily="34" charset="0"/>
            </a:rPr>
            <a:t>visitors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GB" sz="600">
            <a:solidFill>
              <a:srgbClr val="00B050"/>
            </a:solidFill>
            <a:latin typeface="Arial" panose="020B0604020202020204" pitchFamily="34" charset="0"/>
            <a:cs typeface="Arial" panose="020B0604020202020204" pitchFamily="34" charset="0"/>
          </a:endParaRPr>
        </a:p>
        <a:p xmlns:a="http://schemas.openxmlformats.org/drawingml/2006/main">
          <a:r>
            <a:rPr lang="en-GB" sz="1000">
              <a:solidFill>
                <a:srgbClr val="00B050"/>
              </a:solidFill>
              <a:latin typeface="Arial" panose="020B0604020202020204" pitchFamily="34" charset="0"/>
              <a:cs typeface="Arial" panose="020B0604020202020204" pitchFamily="34" charset="0"/>
            </a:rPr>
            <a:t>2019: £142m</a:t>
          </a:r>
          <a:r>
            <a:rPr lang="en-GB" sz="1000" baseline="0">
              <a:solidFill>
                <a:srgbClr val="00B050"/>
              </a:solidFill>
              <a:latin typeface="Arial" panose="020B0604020202020204" pitchFamily="34" charset="0"/>
              <a:cs typeface="Arial" panose="020B0604020202020204" pitchFamily="34" charset="0"/>
            </a:rPr>
            <a:t> spend</a:t>
          </a:r>
          <a:endParaRPr lang="en-GB" sz="1000">
            <a:solidFill>
              <a:srgbClr val="00B05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0.71413</cdr:x>
      <cdr:y>0.40098</cdr:y>
    </cdr:from>
    <cdr:to>
      <cdr:x>1</cdr:x>
      <cdr:y>0.47382</cdr:y>
    </cdr:to>
    <cdr:sp macro="" textlink="">
      <cdr:nvSpPr>
        <cdr:cNvPr id="9" name="TextBox 1"/>
        <cdr:cNvSpPr txBox="1"/>
      </cdr:nvSpPr>
      <cdr:spPr>
        <a:xfrm xmlns:a="http://schemas.openxmlformats.org/drawingml/2006/main">
          <a:off x="6236543" y="2194197"/>
          <a:ext cx="2496521" cy="398589"/>
        </a:xfrm>
        <a:prstGeom xmlns:a="http://schemas.openxmlformats.org/drawingml/2006/main" prst="rect">
          <a:avLst/>
        </a:prstGeom>
        <a:ln xmlns:a="http://schemas.openxmlformats.org/drawingml/2006/main">
          <a:solidFill>
            <a:schemeClr val="tx1"/>
          </a:solidFill>
          <a:prstDash val="dash"/>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0">
              <a:effectLst/>
              <a:latin typeface="+mn-lt"/>
              <a:ea typeface="+mn-ea"/>
              <a:cs typeface="+mn-cs"/>
            </a:rPr>
            <a:t>Breakdown</a:t>
          </a:r>
          <a:r>
            <a:rPr lang="en-GB" sz="1100" b="0" baseline="0">
              <a:effectLst/>
              <a:latin typeface="+mn-lt"/>
              <a:ea typeface="+mn-ea"/>
              <a:cs typeface="+mn-cs"/>
            </a:rPr>
            <a:t> of e</a:t>
          </a:r>
          <a:r>
            <a:rPr lang="en-GB" sz="1100" b="0">
              <a:effectLst/>
              <a:latin typeface="+mn-lt"/>
              <a:ea typeface="+mn-ea"/>
              <a:cs typeface="+mn-cs"/>
            </a:rPr>
            <a:t>xternal</a:t>
          </a:r>
          <a:r>
            <a:rPr lang="en-GB" sz="1100" b="0" baseline="0">
              <a:effectLst/>
              <a:latin typeface="+mn-lt"/>
              <a:ea typeface="+mn-ea"/>
              <a:cs typeface="+mn-cs"/>
            </a:rPr>
            <a:t> visitor trips by place of origin:</a:t>
          </a:r>
          <a:endParaRPr lang="en-GB" sz="1000">
            <a:effectLst/>
          </a:endParaRPr>
        </a:p>
        <a:p xmlns:a="http://schemas.openxmlformats.org/drawingml/2006/main">
          <a:endParaRPr lang="en-GB" sz="1000" b="0">
            <a:solidFill>
              <a:srgbClr val="0070C0"/>
            </a:solidFill>
          </a:endParaRPr>
        </a:p>
      </cdr:txBody>
    </cdr:sp>
  </cdr:relSizeAnchor>
  <cdr:relSizeAnchor xmlns:cdr="http://schemas.openxmlformats.org/drawingml/2006/chartDrawing">
    <cdr:from>
      <cdr:x>0</cdr:x>
      <cdr:y>0.00651</cdr:y>
    </cdr:from>
    <cdr:to>
      <cdr:x>0.18724</cdr:x>
      <cdr:y>0.0895</cdr:y>
    </cdr:to>
    <cdr:sp macro="" textlink="">
      <cdr:nvSpPr>
        <cdr:cNvPr id="10" name="TextBox 9"/>
        <cdr:cNvSpPr txBox="1"/>
      </cdr:nvSpPr>
      <cdr:spPr>
        <a:xfrm xmlns:a="http://schemas.openxmlformats.org/drawingml/2006/main">
          <a:off x="0" y="38100"/>
          <a:ext cx="1533526"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latin typeface="Arial" panose="020B0604020202020204" pitchFamily="34" charset="0"/>
              <a:cs typeface="Arial" panose="020B0604020202020204" pitchFamily="34" charset="0"/>
            </a:rPr>
            <a:t>Spend on overnight trips (£millions)</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37353</xdr:colOff>
      <xdr:row>5</xdr:row>
      <xdr:rowOff>37355</xdr:rowOff>
    </xdr:from>
    <xdr:to>
      <xdr:col>14</xdr:col>
      <xdr:colOff>373530</xdr:colOff>
      <xdr:row>34</xdr:row>
      <xdr:rowOff>93385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306291</xdr:colOff>
      <xdr:row>14</xdr:row>
      <xdr:rowOff>74706</xdr:rowOff>
    </xdr:from>
    <xdr:to>
      <xdr:col>3</xdr:col>
      <xdr:colOff>476717</xdr:colOff>
      <xdr:row>15</xdr:row>
      <xdr:rowOff>186741</xdr:rowOff>
    </xdr:to>
    <xdr:sp macro="" textlink="">
      <xdr:nvSpPr>
        <xdr:cNvPr id="8" name="TextBox 7"/>
        <xdr:cNvSpPr txBox="1"/>
      </xdr:nvSpPr>
      <xdr:spPr>
        <a:xfrm>
          <a:off x="1075762" y="2794000"/>
          <a:ext cx="2359308" cy="306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GB" sz="1400" b="1">
              <a:solidFill>
                <a:schemeClr val="accent4">
                  <a:lumMod val="75000"/>
                </a:schemeClr>
              </a:solidFill>
              <a:latin typeface="Arial" pitchFamily="34" charset="0"/>
              <a:cs typeface="Arial" pitchFamily="34" charset="0"/>
            </a:rPr>
            <a:t>Northern Ireland (+144k)</a:t>
          </a:r>
        </a:p>
      </xdr:txBody>
    </xdr:sp>
    <xdr:clientData/>
  </xdr:twoCellAnchor>
  <xdr:twoCellAnchor>
    <xdr:from>
      <xdr:col>1</xdr:col>
      <xdr:colOff>145674</xdr:colOff>
      <xdr:row>7</xdr:row>
      <xdr:rowOff>179297</xdr:rowOff>
    </xdr:from>
    <xdr:to>
      <xdr:col>3</xdr:col>
      <xdr:colOff>535455</xdr:colOff>
      <xdr:row>9</xdr:row>
      <xdr:rowOff>74684</xdr:rowOff>
    </xdr:to>
    <xdr:sp macro="" textlink="">
      <xdr:nvSpPr>
        <xdr:cNvPr id="9" name="TextBox 8"/>
        <xdr:cNvSpPr txBox="1"/>
      </xdr:nvSpPr>
      <xdr:spPr>
        <a:xfrm>
          <a:off x="915145" y="1538944"/>
          <a:ext cx="2578663" cy="283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GB" sz="1400" b="1">
              <a:solidFill>
                <a:schemeClr val="accent3">
                  <a:lumMod val="75000"/>
                </a:schemeClr>
              </a:solidFill>
              <a:latin typeface="Arial" pitchFamily="34" charset="0"/>
              <a:cs typeface="Arial" pitchFamily="34" charset="0"/>
            </a:rPr>
            <a:t>Republic of Ireland (+165k)</a:t>
          </a:r>
        </a:p>
      </xdr:txBody>
    </xdr:sp>
    <xdr:clientData/>
  </xdr:twoCellAnchor>
  <xdr:twoCellAnchor>
    <xdr:from>
      <xdr:col>1</xdr:col>
      <xdr:colOff>631260</xdr:colOff>
      <xdr:row>21</xdr:row>
      <xdr:rowOff>3734</xdr:rowOff>
    </xdr:from>
    <xdr:to>
      <xdr:col>3</xdr:col>
      <xdr:colOff>255605</xdr:colOff>
      <xdr:row>22</xdr:row>
      <xdr:rowOff>112034</xdr:rowOff>
    </xdr:to>
    <xdr:sp macro="" textlink="">
      <xdr:nvSpPr>
        <xdr:cNvPr id="10" name="TextBox 9"/>
        <xdr:cNvSpPr txBox="1"/>
      </xdr:nvSpPr>
      <xdr:spPr>
        <a:xfrm>
          <a:off x="1400731" y="4082675"/>
          <a:ext cx="1813227" cy="302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GB" sz="1400" b="1">
              <a:solidFill>
                <a:schemeClr val="accent2">
                  <a:lumMod val="75000"/>
                </a:schemeClr>
              </a:solidFill>
              <a:latin typeface="Arial" pitchFamily="34" charset="0"/>
              <a:cs typeface="Arial" pitchFamily="34" charset="0"/>
            </a:rPr>
            <a:t>Great Britain (+37k)</a:t>
          </a:r>
        </a:p>
      </xdr:txBody>
    </xdr:sp>
    <xdr:clientData/>
  </xdr:twoCellAnchor>
  <xdr:twoCellAnchor>
    <xdr:from>
      <xdr:col>1</xdr:col>
      <xdr:colOff>388469</xdr:colOff>
      <xdr:row>27</xdr:row>
      <xdr:rowOff>123264</xdr:rowOff>
    </xdr:from>
    <xdr:to>
      <xdr:col>4</xdr:col>
      <xdr:colOff>341585</xdr:colOff>
      <xdr:row>29</xdr:row>
      <xdr:rowOff>26123</xdr:rowOff>
    </xdr:to>
    <xdr:sp macro="" textlink="">
      <xdr:nvSpPr>
        <xdr:cNvPr id="11" name="TextBox 10"/>
        <xdr:cNvSpPr txBox="1"/>
      </xdr:nvSpPr>
      <xdr:spPr>
        <a:xfrm>
          <a:off x="1157940" y="5367617"/>
          <a:ext cx="2889057" cy="291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GB" sz="1400" b="1">
              <a:solidFill>
                <a:schemeClr val="accent5">
                  <a:lumMod val="75000"/>
                </a:schemeClr>
              </a:solidFill>
              <a:latin typeface="Arial" pitchFamily="34" charset="0"/>
              <a:cs typeface="Arial" pitchFamily="34" charset="0"/>
            </a:rPr>
            <a:t>Outside UK and Ireland (-10k)</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3</xdr:row>
      <xdr:rowOff>85726</xdr:rowOff>
    </xdr:from>
    <xdr:to>
      <xdr:col>19</xdr:col>
      <xdr:colOff>276225</xdr:colOff>
      <xdr:row>37</xdr:row>
      <xdr:rowOff>9526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390525</xdr:colOff>
      <xdr:row>16</xdr:row>
      <xdr:rowOff>57150</xdr:rowOff>
    </xdr:from>
    <xdr:to>
      <xdr:col>3</xdr:col>
      <xdr:colOff>409575</xdr:colOff>
      <xdr:row>26</xdr:row>
      <xdr:rowOff>104776</xdr:rowOff>
    </xdr:to>
    <xdr:cxnSp macro="">
      <xdr:nvCxnSpPr>
        <xdr:cNvPr id="3" name="Straight Connector 2"/>
        <xdr:cNvCxnSpPr/>
      </xdr:nvCxnSpPr>
      <xdr:spPr>
        <a:xfrm flipV="1">
          <a:off x="2219325" y="3133725"/>
          <a:ext cx="19050" cy="1952626"/>
        </a:xfrm>
        <a:prstGeom prst="line">
          <a:avLst/>
        </a:prstGeom>
        <a:ln w="254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473075</xdr:colOff>
      <xdr:row>21</xdr:row>
      <xdr:rowOff>73025</xdr:rowOff>
    </xdr:from>
    <xdr:to>
      <xdr:col>12</xdr:col>
      <xdr:colOff>628650</xdr:colOff>
      <xdr:row>25</xdr:row>
      <xdr:rowOff>50800</xdr:rowOff>
    </xdr:to>
    <xdr:sp macro="" textlink="">
      <xdr:nvSpPr>
        <xdr:cNvPr id="4" name="Straight Arrow Connector 3"/>
        <xdr:cNvSpPr/>
      </xdr:nvSpPr>
      <xdr:spPr>
        <a:xfrm flipV="1">
          <a:off x="8169275" y="3978275"/>
          <a:ext cx="155575" cy="714375"/>
        </a:xfrm>
        <a:prstGeom prst="straightConnector1">
          <a:avLst/>
        </a:prstGeom>
        <a:noFill/>
        <a:ln w="9525" cap="flat" cmpd="sng" algn="ctr">
          <a:solidFill>
            <a:schemeClr val="bg1">
              <a:lumMod val="75000"/>
            </a:schemeClr>
          </a:solidFill>
          <a:prstDash val="solid"/>
          <a:tailEnd type="arrow"/>
        </a:ln>
        <a:effectLst/>
      </xdr:spPr>
      <xdr:style>
        <a:lnRef idx="1">
          <a:schemeClr val="accent1"/>
        </a:lnRef>
        <a:fillRef idx="0">
          <a:schemeClr val="accent1"/>
        </a:fillRef>
        <a:effectRef idx="0">
          <a:schemeClr val="accent1"/>
        </a:effectRef>
        <a:fontRef idx="minor">
          <a:schemeClr val="tx1"/>
        </a:fontRef>
      </xdr:style>
      <xdr:txBody>
        <a:bodyPr wrap="square"/>
        <a:lstStyle/>
        <a:p>
          <a:endParaRPr lang="en-GB"/>
        </a:p>
      </xdr:txBody>
    </xdr:sp>
    <xdr:clientData/>
  </xdr:twoCellAnchor>
</xdr:wsDr>
</file>

<file path=xl/drawings/drawing9.xml><?xml version="1.0" encoding="utf-8"?>
<c:userShapes xmlns:c="http://schemas.openxmlformats.org/drawingml/2006/chart">
  <cdr:relSizeAnchor xmlns:cdr="http://schemas.openxmlformats.org/drawingml/2006/chartDrawing">
    <cdr:from>
      <cdr:x>0.6509</cdr:x>
      <cdr:y>0.20603</cdr:y>
    </cdr:from>
    <cdr:to>
      <cdr:x>0.65176</cdr:x>
      <cdr:y>0.76951</cdr:y>
    </cdr:to>
    <cdr:cxnSp macro="">
      <cdr:nvCxnSpPr>
        <cdr:cNvPr id="2" name="Straight Connector 1"/>
        <cdr:cNvCxnSpPr/>
      </cdr:nvCxnSpPr>
      <cdr:spPr>
        <a:xfrm xmlns:a="http://schemas.openxmlformats.org/drawingml/2006/main" flipV="1">
          <a:off x="8080375" y="1274276"/>
          <a:ext cx="10697" cy="3485048"/>
        </a:xfrm>
        <a:prstGeom xmlns:a="http://schemas.openxmlformats.org/drawingml/2006/main" prst="line">
          <a:avLst/>
        </a:prstGeom>
        <a:noFill xmlns:a="http://schemas.openxmlformats.org/drawingml/2006/main"/>
        <a:ln xmlns:a="http://schemas.openxmlformats.org/drawingml/2006/main" w="25400" cap="flat" cmpd="sng" algn="ctr">
          <a:solidFill>
            <a:sysClr val="windowText" lastClr="000000"/>
          </a:solidFill>
          <a:prstDash val="dash"/>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0.14085</cdr:x>
      <cdr:y>0.30506</cdr:y>
    </cdr:from>
    <cdr:to>
      <cdr:x>0.26315</cdr:x>
      <cdr:y>0.37731</cdr:y>
    </cdr:to>
    <cdr:sp macro="" textlink="">
      <cdr:nvSpPr>
        <cdr:cNvPr id="3" name="TextBox 2"/>
        <cdr:cNvSpPr txBox="1"/>
      </cdr:nvSpPr>
      <cdr:spPr>
        <a:xfrm xmlns:a="http://schemas.openxmlformats.org/drawingml/2006/main">
          <a:off x="1748507" y="1886738"/>
          <a:ext cx="1518263" cy="4468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a:latin typeface="Arial" pitchFamily="34" charset="0"/>
              <a:cs typeface="Arial" pitchFamily="34" charset="0"/>
            </a:rPr>
            <a:t>Troubles Start (1968)</a:t>
          </a:r>
        </a:p>
      </cdr:txBody>
    </cdr:sp>
  </cdr:relSizeAnchor>
  <cdr:relSizeAnchor xmlns:cdr="http://schemas.openxmlformats.org/drawingml/2006/chartDrawing">
    <cdr:from>
      <cdr:x>0.59674</cdr:x>
      <cdr:y>0.1539</cdr:y>
    </cdr:from>
    <cdr:to>
      <cdr:x>0.71904</cdr:x>
      <cdr:y>0.2276</cdr:y>
    </cdr:to>
    <cdr:sp macro="" textlink="">
      <cdr:nvSpPr>
        <cdr:cNvPr id="4" name="TextBox 1"/>
        <cdr:cNvSpPr txBox="1"/>
      </cdr:nvSpPr>
      <cdr:spPr>
        <a:xfrm xmlns:a="http://schemas.openxmlformats.org/drawingml/2006/main">
          <a:off x="7048062" y="985098"/>
          <a:ext cx="1444485" cy="4717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1200" b="1">
              <a:latin typeface="Arial" pitchFamily="34" charset="0"/>
              <a:cs typeface="Arial" pitchFamily="34" charset="0"/>
            </a:rPr>
            <a:t>Good Friday</a:t>
          </a:r>
        </a:p>
        <a:p xmlns:a="http://schemas.openxmlformats.org/drawingml/2006/main">
          <a:pPr algn="ctr"/>
          <a:r>
            <a:rPr lang="en-GB" sz="1200" b="1">
              <a:latin typeface="Arial" pitchFamily="34" charset="0"/>
              <a:cs typeface="Arial" pitchFamily="34" charset="0"/>
            </a:rPr>
            <a:t>Agreement (1998)</a:t>
          </a:r>
        </a:p>
      </cdr:txBody>
    </cdr:sp>
  </cdr:relSizeAnchor>
  <cdr:relSizeAnchor xmlns:cdr="http://schemas.openxmlformats.org/drawingml/2006/chartDrawing">
    <cdr:from>
      <cdr:x>0.1073</cdr:x>
      <cdr:y>0.73697</cdr:y>
    </cdr:from>
    <cdr:to>
      <cdr:x>0.12348</cdr:x>
      <cdr:y>0.78387</cdr:y>
    </cdr:to>
    <cdr:sp macro="" textlink="">
      <cdr:nvSpPr>
        <cdr:cNvPr id="6" name="Straight Arrow Connector 5"/>
        <cdr:cNvSpPr/>
      </cdr:nvSpPr>
      <cdr:spPr>
        <a:xfrm xmlns:a="http://schemas.openxmlformats.org/drawingml/2006/main" flipH="1" flipV="1">
          <a:off x="1267343" y="4717198"/>
          <a:ext cx="191102" cy="300197"/>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0.42547</cdr:x>
      <cdr:y>0.68771</cdr:y>
    </cdr:from>
    <cdr:to>
      <cdr:x>0.44166</cdr:x>
      <cdr:y>0.73461</cdr:y>
    </cdr:to>
    <cdr:sp macro="" textlink="">
      <cdr:nvSpPr>
        <cdr:cNvPr id="7" name="Straight Arrow Connector 6"/>
        <cdr:cNvSpPr/>
      </cdr:nvSpPr>
      <cdr:spPr>
        <a:xfrm xmlns:a="http://schemas.openxmlformats.org/drawingml/2006/main" flipH="1" flipV="1">
          <a:off x="5025249" y="4401894"/>
          <a:ext cx="191220" cy="300198"/>
        </a:xfrm>
        <a:prstGeom xmlns:a="http://schemas.openxmlformats.org/drawingml/2006/main" prst="straightConnector1">
          <a:avLst/>
        </a:prstGeom>
        <a:noFill xmlns:a="http://schemas.openxmlformats.org/drawingml/2006/main"/>
        <a:ln xmlns:a="http://schemas.openxmlformats.org/drawingml/2006/main" w="9525" cap="flat" cmpd="sng" algn="ctr">
          <a:solidFill>
            <a:sysClr val="windowText" lastClr="000000"/>
          </a:solidFill>
          <a:prstDash val="solid"/>
          <a:tailEnd type="arrow"/>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dr:relSizeAnchor xmlns:cdr="http://schemas.openxmlformats.org/drawingml/2006/chartDrawing">
    <cdr:from>
      <cdr:x>0.8035</cdr:x>
      <cdr:y>0.49421</cdr:y>
    </cdr:from>
    <cdr:to>
      <cdr:x>0.80737</cdr:x>
      <cdr:y>0.65046</cdr:y>
    </cdr:to>
    <cdr:sp macro="" textlink="">
      <cdr:nvSpPr>
        <cdr:cNvPr id="9" name="Straight Arrow Connector 8"/>
        <cdr:cNvSpPr/>
      </cdr:nvSpPr>
      <cdr:spPr>
        <a:xfrm xmlns:a="http://schemas.openxmlformats.org/drawingml/2006/main" flipH="1" flipV="1">
          <a:off x="9974878" y="3056644"/>
          <a:ext cx="48043" cy="966390"/>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0.05493</cdr:x>
      <cdr:y>0.78319</cdr:y>
    </cdr:from>
    <cdr:to>
      <cdr:x>0.24108</cdr:x>
      <cdr:y>0.88872</cdr:y>
    </cdr:to>
    <cdr:sp macro="" textlink="">
      <cdr:nvSpPr>
        <cdr:cNvPr id="10" name="TextBox 9"/>
        <cdr:cNvSpPr txBox="1"/>
      </cdr:nvSpPr>
      <cdr:spPr>
        <a:xfrm xmlns:a="http://schemas.openxmlformats.org/drawingml/2006/main">
          <a:off x="643548" y="4953395"/>
          <a:ext cx="2180887" cy="6674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a:latin typeface="Arial" pitchFamily="34" charset="0"/>
              <a:cs typeface="Arial" pitchFamily="34" charset="0"/>
            </a:rPr>
            <a:t>Aldergrove opens </a:t>
          </a:r>
        </a:p>
        <a:p xmlns:a="http://schemas.openxmlformats.org/drawingml/2006/main">
          <a:pPr algn="ctr"/>
          <a:r>
            <a:rPr lang="en-GB" sz="1100">
              <a:latin typeface="Arial" pitchFamily="34" charset="0"/>
              <a:cs typeface="Arial" pitchFamily="34" charset="0"/>
            </a:rPr>
            <a:t>for civilian flights 1963</a:t>
          </a:r>
        </a:p>
      </cdr:txBody>
    </cdr:sp>
  </cdr:relSizeAnchor>
  <cdr:relSizeAnchor xmlns:cdr="http://schemas.openxmlformats.org/drawingml/2006/chartDrawing">
    <cdr:from>
      <cdr:x>0.42865</cdr:x>
      <cdr:y>0.74627</cdr:y>
    </cdr:from>
    <cdr:to>
      <cdr:x>0.6148</cdr:x>
      <cdr:y>0.8518</cdr:y>
    </cdr:to>
    <cdr:sp macro="" textlink="">
      <cdr:nvSpPr>
        <cdr:cNvPr id="11" name="TextBox 1"/>
        <cdr:cNvSpPr txBox="1"/>
      </cdr:nvSpPr>
      <cdr:spPr>
        <a:xfrm xmlns:a="http://schemas.openxmlformats.org/drawingml/2006/main">
          <a:off x="5062816" y="4776695"/>
          <a:ext cx="2198617" cy="6754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1100">
              <a:latin typeface="Arial" pitchFamily="34" charset="0"/>
              <a:cs typeface="Arial" pitchFamily="34" charset="0"/>
            </a:rPr>
            <a:t>Belfast Harbour Airport opens 1983</a:t>
          </a:r>
        </a:p>
      </cdr:txBody>
    </cdr:sp>
  </cdr:relSizeAnchor>
  <cdr:relSizeAnchor xmlns:cdr="http://schemas.openxmlformats.org/drawingml/2006/chartDrawing">
    <cdr:from>
      <cdr:x>0.7562</cdr:x>
      <cdr:y>0.66739</cdr:y>
    </cdr:from>
    <cdr:to>
      <cdr:x>0.94235</cdr:x>
      <cdr:y>0.77292</cdr:y>
    </cdr:to>
    <cdr:sp macro="" textlink="">
      <cdr:nvSpPr>
        <cdr:cNvPr id="12" name="TextBox 1"/>
        <cdr:cNvSpPr txBox="1"/>
      </cdr:nvSpPr>
      <cdr:spPr>
        <a:xfrm xmlns:a="http://schemas.openxmlformats.org/drawingml/2006/main">
          <a:off x="9387717" y="4127725"/>
          <a:ext cx="2310912" cy="652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1100">
              <a:latin typeface="Arial" pitchFamily="34" charset="0"/>
              <a:cs typeface="Arial" pitchFamily="34" charset="0"/>
            </a:rPr>
            <a:t>2007-09 Great Recession</a:t>
          </a:r>
        </a:p>
      </cdr:txBody>
    </cdr:sp>
  </cdr:relSizeAnchor>
  <cdr:relSizeAnchor xmlns:cdr="http://schemas.openxmlformats.org/drawingml/2006/chartDrawing">
    <cdr:from>
      <cdr:x>0.05</cdr:x>
      <cdr:y>0.50447</cdr:y>
    </cdr:from>
    <cdr:to>
      <cdr:x>0.12742</cdr:x>
      <cdr:y>0.66369</cdr:y>
    </cdr:to>
    <cdr:sp macro="" textlink="">
      <cdr:nvSpPr>
        <cdr:cNvPr id="13" name="TextBox 1"/>
        <cdr:cNvSpPr txBox="1"/>
      </cdr:nvSpPr>
      <cdr:spPr>
        <a:xfrm xmlns:a="http://schemas.openxmlformats.org/drawingml/2006/main">
          <a:off x="590504" y="3228993"/>
          <a:ext cx="914408" cy="10191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1200" b="1">
              <a:latin typeface="Arial" pitchFamily="34" charset="0"/>
              <a:cs typeface="Arial" pitchFamily="34" charset="0"/>
            </a:rPr>
            <a:t>633,000</a:t>
          </a:r>
        </a:p>
        <a:p xmlns:a="http://schemas.openxmlformats.org/drawingml/2006/main">
          <a:r>
            <a:rPr lang="en-GB" sz="1200" b="1">
              <a:latin typeface="Arial" pitchFamily="34" charset="0"/>
              <a:cs typeface="Arial" pitchFamily="34" charset="0"/>
            </a:rPr>
            <a:t>external</a:t>
          </a:r>
        </a:p>
        <a:p xmlns:a="http://schemas.openxmlformats.org/drawingml/2006/main">
          <a:r>
            <a:rPr lang="en-GB" sz="1200" b="1">
              <a:latin typeface="Arial" pitchFamily="34" charset="0"/>
              <a:cs typeface="Arial" pitchFamily="34" charset="0"/>
            </a:rPr>
            <a:t>overnight</a:t>
          </a:r>
          <a:r>
            <a:rPr lang="en-GB" sz="1200" b="1" baseline="0">
              <a:latin typeface="Arial" pitchFamily="34" charset="0"/>
              <a:cs typeface="Arial" pitchFamily="34" charset="0"/>
            </a:rPr>
            <a:t> </a:t>
          </a:r>
        </a:p>
        <a:p xmlns:a="http://schemas.openxmlformats.org/drawingml/2006/main">
          <a:r>
            <a:rPr lang="en-GB" sz="1200" b="1" baseline="0">
              <a:latin typeface="Arial" pitchFamily="34" charset="0"/>
              <a:cs typeface="Arial" pitchFamily="34" charset="0"/>
            </a:rPr>
            <a:t>trips to NI </a:t>
          </a:r>
        </a:p>
        <a:p xmlns:a="http://schemas.openxmlformats.org/drawingml/2006/main">
          <a:r>
            <a:rPr lang="en-GB" sz="1200" b="1" baseline="0">
              <a:latin typeface="Arial" pitchFamily="34" charset="0"/>
              <a:cs typeface="Arial" pitchFamily="34" charset="0"/>
            </a:rPr>
            <a:t>in 1959</a:t>
          </a:r>
          <a:endParaRPr lang="en-GB" sz="1200" b="1">
            <a:latin typeface="Arial" pitchFamily="34" charset="0"/>
            <a:cs typeface="Arial" pitchFamily="34" charset="0"/>
          </a:endParaRPr>
        </a:p>
      </cdr:txBody>
    </cdr:sp>
  </cdr:relSizeAnchor>
  <cdr:relSizeAnchor xmlns:cdr="http://schemas.openxmlformats.org/drawingml/2006/chartDrawing">
    <cdr:from>
      <cdr:x>0.84102</cdr:x>
      <cdr:y>0</cdr:y>
    </cdr:from>
    <cdr:to>
      <cdr:x>0.96763</cdr:x>
      <cdr:y>0.13392</cdr:y>
    </cdr:to>
    <cdr:sp macro="" textlink="">
      <cdr:nvSpPr>
        <cdr:cNvPr id="14" name="TextBox 1"/>
        <cdr:cNvSpPr txBox="1"/>
      </cdr:nvSpPr>
      <cdr:spPr>
        <a:xfrm xmlns:a="http://schemas.openxmlformats.org/drawingml/2006/main">
          <a:off x="10440604" y="0"/>
          <a:ext cx="1571768" cy="828281"/>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1200" b="1">
              <a:latin typeface="Arial" pitchFamily="34" charset="0"/>
              <a:cs typeface="Arial" pitchFamily="34" charset="0"/>
            </a:rPr>
            <a:t>3.0m external </a:t>
          </a:r>
        </a:p>
        <a:p xmlns:a="http://schemas.openxmlformats.org/drawingml/2006/main">
          <a:r>
            <a:rPr lang="en-GB" sz="1200" b="1">
              <a:latin typeface="Arial" pitchFamily="34" charset="0"/>
              <a:cs typeface="Arial" pitchFamily="34" charset="0"/>
            </a:rPr>
            <a:t>overnight trips in</a:t>
          </a:r>
        </a:p>
        <a:p xmlns:a="http://schemas.openxmlformats.org/drawingml/2006/main">
          <a:r>
            <a:rPr lang="en-GB" sz="1200" b="1">
              <a:latin typeface="Arial" pitchFamily="34" charset="0"/>
              <a:cs typeface="Arial" pitchFamily="34" charset="0"/>
            </a:rPr>
            <a:t>2019 - highest estimate</a:t>
          </a:r>
        </a:p>
        <a:p xmlns:a="http://schemas.openxmlformats.org/drawingml/2006/main">
          <a:r>
            <a:rPr lang="en-GB" sz="1200" b="1">
              <a:latin typeface="Arial" pitchFamily="34" charset="0"/>
              <a:cs typeface="Arial" pitchFamily="34" charset="0"/>
            </a:rPr>
            <a:t>on record</a:t>
          </a:r>
        </a:p>
      </cdr:txBody>
    </cdr:sp>
  </cdr:relSizeAnchor>
  <cdr:relSizeAnchor xmlns:cdr="http://schemas.openxmlformats.org/drawingml/2006/chartDrawing">
    <cdr:from>
      <cdr:x>0.04118</cdr:x>
      <cdr:y>0.66517</cdr:y>
    </cdr:from>
    <cdr:to>
      <cdr:x>0.06209</cdr:x>
      <cdr:y>0.75821</cdr:y>
    </cdr:to>
    <cdr:sp macro="" textlink="">
      <cdr:nvSpPr>
        <cdr:cNvPr id="15" name="Straight Arrow Connector 14"/>
        <cdr:cNvSpPr/>
      </cdr:nvSpPr>
      <cdr:spPr>
        <a:xfrm xmlns:a="http://schemas.openxmlformats.org/drawingml/2006/main" flipH="1">
          <a:off x="511175" y="4114010"/>
          <a:ext cx="259626" cy="575464"/>
        </a:xfrm>
        <a:prstGeom xmlns:a="http://schemas.openxmlformats.org/drawingml/2006/main" prst="straightConnector1">
          <a:avLst/>
        </a:prstGeom>
        <a:noFill xmlns:a="http://schemas.openxmlformats.org/drawingml/2006/main"/>
        <a:ln xmlns:a="http://schemas.openxmlformats.org/drawingml/2006/main" w="9525" cap="flat" cmpd="sng" algn="ctr">
          <a:solidFill>
            <a:sysClr val="windowText" lastClr="000000"/>
          </a:solidFill>
          <a:prstDash val="solid"/>
          <a:tailEnd type="arrow"/>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dr:relSizeAnchor xmlns:cdr="http://schemas.openxmlformats.org/drawingml/2006/chartDrawing">
    <cdr:from>
      <cdr:x>0.94274</cdr:x>
      <cdr:y>0.07589</cdr:y>
    </cdr:from>
    <cdr:to>
      <cdr:x>0.97775</cdr:x>
      <cdr:y>0.16376</cdr:y>
    </cdr:to>
    <cdr:sp macro="" textlink="">
      <cdr:nvSpPr>
        <cdr:cNvPr id="16" name="Straight Arrow Connector 15"/>
        <cdr:cNvSpPr/>
      </cdr:nvSpPr>
      <cdr:spPr>
        <a:xfrm xmlns:a="http://schemas.openxmlformats.org/drawingml/2006/main">
          <a:off x="11703409" y="469372"/>
          <a:ext cx="434615" cy="543452"/>
        </a:xfrm>
        <a:prstGeom xmlns:a="http://schemas.openxmlformats.org/drawingml/2006/main" prst="straightConnector1">
          <a:avLst/>
        </a:prstGeom>
        <a:noFill xmlns:a="http://schemas.openxmlformats.org/drawingml/2006/main"/>
        <a:ln xmlns:a="http://schemas.openxmlformats.org/drawingml/2006/main" w="9525" cap="flat" cmpd="sng" algn="ctr">
          <a:solidFill>
            <a:sysClr val="windowText" lastClr="000000"/>
          </a:solidFill>
          <a:prstDash val="solid"/>
          <a:tailEnd type="arrow"/>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dr:relSizeAnchor xmlns:cdr="http://schemas.openxmlformats.org/drawingml/2006/chartDrawing">
    <cdr:from>
      <cdr:x>0.6249</cdr:x>
      <cdr:y>0.70254</cdr:y>
    </cdr:from>
    <cdr:to>
      <cdr:x>0.77166</cdr:x>
      <cdr:y>0.78735</cdr:y>
    </cdr:to>
    <cdr:pic>
      <cdr:nvPicPr>
        <cdr:cNvPr id="5"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7757702" y="4345119"/>
          <a:ext cx="1821915" cy="524541"/>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oanne.henderson@nisra.gov.uk" TargetMode="External"/><Relationship Id="rId2" Type="http://schemas.openxmlformats.org/officeDocument/2006/relationships/hyperlink" Target="mailto:pressoffice@economy-ni.gov.uk" TargetMode="External"/><Relationship Id="rId1" Type="http://schemas.openxmlformats.org/officeDocument/2006/relationships/hyperlink" Target="mailto:tourismstatistics@nisra.gov.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nisra.gov.uk/statistics/tourism/domestic-tourism-northern-ireland-resident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nisra.gov.uk/statistics/tourism/hotel-occupancy-surveys" TargetMode="External"/><Relationship Id="rId2" Type="http://schemas.openxmlformats.org/officeDocument/2006/relationships/hyperlink" Target="https://www.nisra.gov.uk/support/official-statistics" TargetMode="External"/><Relationship Id="rId1" Type="http://schemas.openxmlformats.org/officeDocument/2006/relationships/hyperlink" Target="https://www.nisra.gov.uk/support/official-statistic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nisra.gov.uk/support/official-statistics" TargetMode="External"/><Relationship Id="rId2" Type="http://schemas.openxmlformats.org/officeDocument/2006/relationships/hyperlink" Target="https://www.nisra.gov.uk/support/official-statistics" TargetMode="External"/><Relationship Id="rId1" Type="http://schemas.openxmlformats.org/officeDocument/2006/relationships/hyperlink" Target="https://www.nisra.gov.uk/support/official-statistics" TargetMode="External"/><Relationship Id="rId5" Type="http://schemas.openxmlformats.org/officeDocument/2006/relationships/printerSettings" Target="../printerSettings/printerSettings12.bin"/><Relationship Id="rId4" Type="http://schemas.openxmlformats.org/officeDocument/2006/relationships/hyperlink" Target="https://www.nisra.gov.uk/statistics/tourism/hotel-occupancy-surveys"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nisra.gov.uk/publications/visitor-attraction-survey-publications"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nisra.gov.uk/publications/visitor-attraction-survey-publication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hyperlink" Target="https://www.nisra.gov.uk/publications/self-catering-occupancy-survey-publication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nisra.gov.uk/statistics/annual-employee-jobs-surveys/business-register-and-employment-survey"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nisra.gov.uk/statistics/labour-market-and-social-welfare/annual-survey-hours-and-earnings"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nisra.gov.uk/statistics/labour-market-and-social-welfare/annual-survey-hours-and-earning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ons.gov.uk/economy/inflationandpriceindices/timeseries/l522/mm23"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hyperlink" Target="https://www.ons.gov.uk/peoplepopulationandcommunity/leisureandtourism/datasets/monthlyoverseastravelandtourismreferencetables" TargetMode="External"/><Relationship Id="rId2" Type="http://schemas.openxmlformats.org/officeDocument/2006/relationships/hyperlink" Target="https://www.cso.ie/px/pxeirestat/Database/eirestat/Tourism%20and%20Travel%20Quarterly%20Series/Tourism%20and%20Travel%20Quarterly%20Series_statbank.asp?sp=Tourism%20and%20Travel%20Quarterly%20Series&amp;ProductID=DB_TM" TargetMode="External"/><Relationship Id="rId1" Type="http://schemas.openxmlformats.org/officeDocument/2006/relationships/hyperlink" Target="http://www.cso.ie/en/releasesandpublications/er/ot/overseastraveloctober-december2017/" TargetMode="External"/><Relationship Id="rId5" Type="http://schemas.openxmlformats.org/officeDocument/2006/relationships/drawing" Target="../drawings/drawing17.xml"/><Relationship Id="rId4"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s://www.ons.gov.uk/economy/inflationandpriceindices"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s://www.nisra.gov.uk/publications/tourism-statistics-confidence-intervals" TargetMode="External"/><Relationship Id="rId13" Type="http://schemas.openxmlformats.org/officeDocument/2006/relationships/hyperlink" Target="https://twitter.com/NISRA" TargetMode="External"/><Relationship Id="rId18" Type="http://schemas.openxmlformats.org/officeDocument/2006/relationships/hyperlink" Target="https://www.executiveoffice-ni.gov.uk/publications/outcomes-delivery-plan-december-2019" TargetMode="External"/><Relationship Id="rId3" Type="http://schemas.openxmlformats.org/officeDocument/2006/relationships/hyperlink" Target="https://www.nisra.gov.uk/publications/tourism-statistics-data-quality" TargetMode="External"/><Relationship Id="rId7" Type="http://schemas.openxmlformats.org/officeDocument/2006/relationships/hyperlink" Target="https://www.nisra.gov.uk/publications/local-government-district-tourism-statistics-publications" TargetMode="External"/><Relationship Id="rId12" Type="http://schemas.openxmlformats.org/officeDocument/2006/relationships/hyperlink" Target="https://www.nisra.gov.uk/publications/tourism-statistics-data-quality" TargetMode="External"/><Relationship Id="rId17" Type="http://schemas.openxmlformats.org/officeDocument/2006/relationships/hyperlink" Target="https://www.executiveoffice-ni.gov.uk/topics/making-government-work/programme-government" TargetMode="External"/><Relationship Id="rId2" Type="http://schemas.openxmlformats.org/officeDocument/2006/relationships/hyperlink" Target="https://www.nisra.gov.uk/publications/tourism-statistics-guide-surveys" TargetMode="External"/><Relationship Id="rId16" Type="http://schemas.openxmlformats.org/officeDocument/2006/relationships/hyperlink" Target="https://consultations.nidirect.gov.uk/dof-nisra-tourism-statistics/f20dfe8b/" TargetMode="External"/><Relationship Id="rId20" Type="http://schemas.openxmlformats.org/officeDocument/2006/relationships/printerSettings" Target="../printerSettings/printerSettings32.bin"/><Relationship Id="rId1" Type="http://schemas.openxmlformats.org/officeDocument/2006/relationships/hyperlink" Target="https://www.nisra.gov.uk/publications/annual-tourism-statistics-publications" TargetMode="External"/><Relationship Id="rId6" Type="http://schemas.openxmlformats.org/officeDocument/2006/relationships/hyperlink" Target="https://www.nisra.gov.uk/statistics/tourism/early-indicators" TargetMode="External"/><Relationship Id="rId11" Type="http://schemas.openxmlformats.org/officeDocument/2006/relationships/hyperlink" Target="https://www.nisra.gov.uk/publications/tourism-statistics-branch-statistics-revision-policy" TargetMode="External"/><Relationship Id="rId5" Type="http://schemas.openxmlformats.org/officeDocument/2006/relationships/hyperlink" Target="http://www.cso.ie/en/media/csoie/newsevents/documents/liasiongroups/tourism/Presentationallisland.pptx" TargetMode="External"/><Relationship Id="rId15" Type="http://schemas.openxmlformats.org/officeDocument/2006/relationships/hyperlink" Target="https://www.youtube.com/user/nisrastats" TargetMode="External"/><Relationship Id="rId10" Type="http://schemas.openxmlformats.org/officeDocument/2006/relationships/hyperlink" Target="https://www.ons.gov.uk/peoplepopulationandcommunity/leisureandtourism/datasets/monthlyoverseastravelandtourismreferencetables" TargetMode="External"/><Relationship Id="rId19" Type="http://schemas.openxmlformats.org/officeDocument/2006/relationships/hyperlink" Target="https://www.executiveoffice-ni.gov.uk/news/anholt-ipsos-nation-brands-index-2019-report-northern-ireland" TargetMode="External"/><Relationship Id="rId4" Type="http://schemas.openxmlformats.org/officeDocument/2006/relationships/hyperlink" Target="https://code.statisticsauthority.gov.uk/" TargetMode="External"/><Relationship Id="rId9" Type="http://schemas.openxmlformats.org/officeDocument/2006/relationships/hyperlink" Target="https://www.nisra.gov.uk/statistics/labour-market-and-social-welfare/annual-employee-jobs-surveys" TargetMode="External"/><Relationship Id="rId14" Type="http://schemas.openxmlformats.org/officeDocument/2006/relationships/hyperlink" Target="https://m.facebook.com/nisra.gov.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1"/>
  <sheetViews>
    <sheetView showGridLines="0" tabSelected="1" workbookViewId="0">
      <selection activeCell="C3" sqref="C3"/>
    </sheetView>
  </sheetViews>
  <sheetFormatPr defaultRowHeight="18"/>
  <cols>
    <col min="1" max="1" width="27.7109375" style="4" customWidth="1"/>
    <col min="2" max="2" width="51.42578125" style="4" customWidth="1"/>
    <col min="3" max="3" width="30" style="4" customWidth="1"/>
    <col min="4" max="256" width="9.140625" style="4"/>
    <col min="257" max="257" width="27.7109375" style="4" customWidth="1"/>
    <col min="258" max="258" width="42.85546875" style="4" customWidth="1"/>
    <col min="259" max="259" width="14.7109375" style="4" customWidth="1"/>
    <col min="260" max="512" width="9.140625" style="4"/>
    <col min="513" max="513" width="27.7109375" style="4" customWidth="1"/>
    <col min="514" max="514" width="42.85546875" style="4" customWidth="1"/>
    <col min="515" max="515" width="14.7109375" style="4" customWidth="1"/>
    <col min="516" max="768" width="9.140625" style="4"/>
    <col min="769" max="769" width="27.7109375" style="4" customWidth="1"/>
    <col min="770" max="770" width="42.85546875" style="4" customWidth="1"/>
    <col min="771" max="771" width="14.7109375" style="4" customWidth="1"/>
    <col min="772" max="1024" width="9.140625" style="4"/>
    <col min="1025" max="1025" width="27.7109375" style="4" customWidth="1"/>
    <col min="1026" max="1026" width="42.85546875" style="4" customWidth="1"/>
    <col min="1027" max="1027" width="14.7109375" style="4" customWidth="1"/>
    <col min="1028" max="1280" width="9.140625" style="4"/>
    <col min="1281" max="1281" width="27.7109375" style="4" customWidth="1"/>
    <col min="1282" max="1282" width="42.85546875" style="4" customWidth="1"/>
    <col min="1283" max="1283" width="14.7109375" style="4" customWidth="1"/>
    <col min="1284" max="1536" width="9.140625" style="4"/>
    <col min="1537" max="1537" width="27.7109375" style="4" customWidth="1"/>
    <col min="1538" max="1538" width="42.85546875" style="4" customWidth="1"/>
    <col min="1539" max="1539" width="14.7109375" style="4" customWidth="1"/>
    <col min="1540" max="1792" width="9.140625" style="4"/>
    <col min="1793" max="1793" width="27.7109375" style="4" customWidth="1"/>
    <col min="1794" max="1794" width="42.85546875" style="4" customWidth="1"/>
    <col min="1795" max="1795" width="14.7109375" style="4" customWidth="1"/>
    <col min="1796" max="2048" width="9.140625" style="4"/>
    <col min="2049" max="2049" width="27.7109375" style="4" customWidth="1"/>
    <col min="2050" max="2050" width="42.85546875" style="4" customWidth="1"/>
    <col min="2051" max="2051" width="14.7109375" style="4" customWidth="1"/>
    <col min="2052" max="2304" width="9.140625" style="4"/>
    <col min="2305" max="2305" width="27.7109375" style="4" customWidth="1"/>
    <col min="2306" max="2306" width="42.85546875" style="4" customWidth="1"/>
    <col min="2307" max="2307" width="14.7109375" style="4" customWidth="1"/>
    <col min="2308" max="2560" width="9.140625" style="4"/>
    <col min="2561" max="2561" width="27.7109375" style="4" customWidth="1"/>
    <col min="2562" max="2562" width="42.85546875" style="4" customWidth="1"/>
    <col min="2563" max="2563" width="14.7109375" style="4" customWidth="1"/>
    <col min="2564" max="2816" width="9.140625" style="4"/>
    <col min="2817" max="2817" width="27.7109375" style="4" customWidth="1"/>
    <col min="2818" max="2818" width="42.85546875" style="4" customWidth="1"/>
    <col min="2819" max="2819" width="14.7109375" style="4" customWidth="1"/>
    <col min="2820" max="3072" width="9.140625" style="4"/>
    <col min="3073" max="3073" width="27.7109375" style="4" customWidth="1"/>
    <col min="3074" max="3074" width="42.85546875" style="4" customWidth="1"/>
    <col min="3075" max="3075" width="14.7109375" style="4" customWidth="1"/>
    <col min="3076" max="3328" width="9.140625" style="4"/>
    <col min="3329" max="3329" width="27.7109375" style="4" customWidth="1"/>
    <col min="3330" max="3330" width="42.85546875" style="4" customWidth="1"/>
    <col min="3331" max="3331" width="14.7109375" style="4" customWidth="1"/>
    <col min="3332" max="3584" width="9.140625" style="4"/>
    <col min="3585" max="3585" width="27.7109375" style="4" customWidth="1"/>
    <col min="3586" max="3586" width="42.85546875" style="4" customWidth="1"/>
    <col min="3587" max="3587" width="14.7109375" style="4" customWidth="1"/>
    <col min="3588" max="3840" width="9.140625" style="4"/>
    <col min="3841" max="3841" width="27.7109375" style="4" customWidth="1"/>
    <col min="3842" max="3842" width="42.85546875" style="4" customWidth="1"/>
    <col min="3843" max="3843" width="14.7109375" style="4" customWidth="1"/>
    <col min="3844" max="4096" width="9.140625" style="4"/>
    <col min="4097" max="4097" width="27.7109375" style="4" customWidth="1"/>
    <col min="4098" max="4098" width="42.85546875" style="4" customWidth="1"/>
    <col min="4099" max="4099" width="14.7109375" style="4" customWidth="1"/>
    <col min="4100" max="4352" width="9.140625" style="4"/>
    <col min="4353" max="4353" width="27.7109375" style="4" customWidth="1"/>
    <col min="4354" max="4354" width="42.85546875" style="4" customWidth="1"/>
    <col min="4355" max="4355" width="14.7109375" style="4" customWidth="1"/>
    <col min="4356" max="4608" width="9.140625" style="4"/>
    <col min="4609" max="4609" width="27.7109375" style="4" customWidth="1"/>
    <col min="4610" max="4610" width="42.85546875" style="4" customWidth="1"/>
    <col min="4611" max="4611" width="14.7109375" style="4" customWidth="1"/>
    <col min="4612" max="4864" width="9.140625" style="4"/>
    <col min="4865" max="4865" width="27.7109375" style="4" customWidth="1"/>
    <col min="4866" max="4866" width="42.85546875" style="4" customWidth="1"/>
    <col min="4867" max="4867" width="14.7109375" style="4" customWidth="1"/>
    <col min="4868" max="5120" width="9.140625" style="4"/>
    <col min="5121" max="5121" width="27.7109375" style="4" customWidth="1"/>
    <col min="5122" max="5122" width="42.85546875" style="4" customWidth="1"/>
    <col min="5123" max="5123" width="14.7109375" style="4" customWidth="1"/>
    <col min="5124" max="5376" width="9.140625" style="4"/>
    <col min="5377" max="5377" width="27.7109375" style="4" customWidth="1"/>
    <col min="5378" max="5378" width="42.85546875" style="4" customWidth="1"/>
    <col min="5379" max="5379" width="14.7109375" style="4" customWidth="1"/>
    <col min="5380" max="5632" width="9.140625" style="4"/>
    <col min="5633" max="5633" width="27.7109375" style="4" customWidth="1"/>
    <col min="5634" max="5634" width="42.85546875" style="4" customWidth="1"/>
    <col min="5635" max="5635" width="14.7109375" style="4" customWidth="1"/>
    <col min="5636" max="5888" width="9.140625" style="4"/>
    <col min="5889" max="5889" width="27.7109375" style="4" customWidth="1"/>
    <col min="5890" max="5890" width="42.85546875" style="4" customWidth="1"/>
    <col min="5891" max="5891" width="14.7109375" style="4" customWidth="1"/>
    <col min="5892" max="6144" width="9.140625" style="4"/>
    <col min="6145" max="6145" width="27.7109375" style="4" customWidth="1"/>
    <col min="6146" max="6146" width="42.85546875" style="4" customWidth="1"/>
    <col min="6147" max="6147" width="14.7109375" style="4" customWidth="1"/>
    <col min="6148" max="6400" width="9.140625" style="4"/>
    <col min="6401" max="6401" width="27.7109375" style="4" customWidth="1"/>
    <col min="6402" max="6402" width="42.85546875" style="4" customWidth="1"/>
    <col min="6403" max="6403" width="14.7109375" style="4" customWidth="1"/>
    <col min="6404" max="6656" width="9.140625" style="4"/>
    <col min="6657" max="6657" width="27.7109375" style="4" customWidth="1"/>
    <col min="6658" max="6658" width="42.85546875" style="4" customWidth="1"/>
    <col min="6659" max="6659" width="14.7109375" style="4" customWidth="1"/>
    <col min="6660" max="6912" width="9.140625" style="4"/>
    <col min="6913" max="6913" width="27.7109375" style="4" customWidth="1"/>
    <col min="6914" max="6914" width="42.85546875" style="4" customWidth="1"/>
    <col min="6915" max="6915" width="14.7109375" style="4" customWidth="1"/>
    <col min="6916" max="7168" width="9.140625" style="4"/>
    <col min="7169" max="7169" width="27.7109375" style="4" customWidth="1"/>
    <col min="7170" max="7170" width="42.85546875" style="4" customWidth="1"/>
    <col min="7171" max="7171" width="14.7109375" style="4" customWidth="1"/>
    <col min="7172" max="7424" width="9.140625" style="4"/>
    <col min="7425" max="7425" width="27.7109375" style="4" customWidth="1"/>
    <col min="7426" max="7426" width="42.85546875" style="4" customWidth="1"/>
    <col min="7427" max="7427" width="14.7109375" style="4" customWidth="1"/>
    <col min="7428" max="7680" width="9.140625" style="4"/>
    <col min="7681" max="7681" width="27.7109375" style="4" customWidth="1"/>
    <col min="7682" max="7682" width="42.85546875" style="4" customWidth="1"/>
    <col min="7683" max="7683" width="14.7109375" style="4" customWidth="1"/>
    <col min="7684" max="7936" width="9.140625" style="4"/>
    <col min="7937" max="7937" width="27.7109375" style="4" customWidth="1"/>
    <col min="7938" max="7938" width="42.85546875" style="4" customWidth="1"/>
    <col min="7939" max="7939" width="14.7109375" style="4" customWidth="1"/>
    <col min="7940" max="8192" width="9.140625" style="4"/>
    <col min="8193" max="8193" width="27.7109375" style="4" customWidth="1"/>
    <col min="8194" max="8194" width="42.85546875" style="4" customWidth="1"/>
    <col min="8195" max="8195" width="14.7109375" style="4" customWidth="1"/>
    <col min="8196" max="8448" width="9.140625" style="4"/>
    <col min="8449" max="8449" width="27.7109375" style="4" customWidth="1"/>
    <col min="8450" max="8450" width="42.85546875" style="4" customWidth="1"/>
    <col min="8451" max="8451" width="14.7109375" style="4" customWidth="1"/>
    <col min="8452" max="8704" width="9.140625" style="4"/>
    <col min="8705" max="8705" width="27.7109375" style="4" customWidth="1"/>
    <col min="8706" max="8706" width="42.85546875" style="4" customWidth="1"/>
    <col min="8707" max="8707" width="14.7109375" style="4" customWidth="1"/>
    <col min="8708" max="8960" width="9.140625" style="4"/>
    <col min="8961" max="8961" width="27.7109375" style="4" customWidth="1"/>
    <col min="8962" max="8962" width="42.85546875" style="4" customWidth="1"/>
    <col min="8963" max="8963" width="14.7109375" style="4" customWidth="1"/>
    <col min="8964" max="9216" width="9.140625" style="4"/>
    <col min="9217" max="9217" width="27.7109375" style="4" customWidth="1"/>
    <col min="9218" max="9218" width="42.85546875" style="4" customWidth="1"/>
    <col min="9219" max="9219" width="14.7109375" style="4" customWidth="1"/>
    <col min="9220" max="9472" width="9.140625" style="4"/>
    <col min="9473" max="9473" width="27.7109375" style="4" customWidth="1"/>
    <col min="9474" max="9474" width="42.85546875" style="4" customWidth="1"/>
    <col min="9475" max="9475" width="14.7109375" style="4" customWidth="1"/>
    <col min="9476" max="9728" width="9.140625" style="4"/>
    <col min="9729" max="9729" width="27.7109375" style="4" customWidth="1"/>
    <col min="9730" max="9730" width="42.85546875" style="4" customWidth="1"/>
    <col min="9731" max="9731" width="14.7109375" style="4" customWidth="1"/>
    <col min="9732" max="9984" width="9.140625" style="4"/>
    <col min="9985" max="9985" width="27.7109375" style="4" customWidth="1"/>
    <col min="9986" max="9986" width="42.85546875" style="4" customWidth="1"/>
    <col min="9987" max="9987" width="14.7109375" style="4" customWidth="1"/>
    <col min="9988" max="10240" width="9.140625" style="4"/>
    <col min="10241" max="10241" width="27.7109375" style="4" customWidth="1"/>
    <col min="10242" max="10242" width="42.85546875" style="4" customWidth="1"/>
    <col min="10243" max="10243" width="14.7109375" style="4" customWidth="1"/>
    <col min="10244" max="10496" width="9.140625" style="4"/>
    <col min="10497" max="10497" width="27.7109375" style="4" customWidth="1"/>
    <col min="10498" max="10498" width="42.85546875" style="4" customWidth="1"/>
    <col min="10499" max="10499" width="14.7109375" style="4" customWidth="1"/>
    <col min="10500" max="10752" width="9.140625" style="4"/>
    <col min="10753" max="10753" width="27.7109375" style="4" customWidth="1"/>
    <col min="10754" max="10754" width="42.85546875" style="4" customWidth="1"/>
    <col min="10755" max="10755" width="14.7109375" style="4" customWidth="1"/>
    <col min="10756" max="11008" width="9.140625" style="4"/>
    <col min="11009" max="11009" width="27.7109375" style="4" customWidth="1"/>
    <col min="11010" max="11010" width="42.85546875" style="4" customWidth="1"/>
    <col min="11011" max="11011" width="14.7109375" style="4" customWidth="1"/>
    <col min="11012" max="11264" width="9.140625" style="4"/>
    <col min="11265" max="11265" width="27.7109375" style="4" customWidth="1"/>
    <col min="11266" max="11266" width="42.85546875" style="4" customWidth="1"/>
    <col min="11267" max="11267" width="14.7109375" style="4" customWidth="1"/>
    <col min="11268" max="11520" width="9.140625" style="4"/>
    <col min="11521" max="11521" width="27.7109375" style="4" customWidth="1"/>
    <col min="11522" max="11522" width="42.85546875" style="4" customWidth="1"/>
    <col min="11523" max="11523" width="14.7109375" style="4" customWidth="1"/>
    <col min="11524" max="11776" width="9.140625" style="4"/>
    <col min="11777" max="11777" width="27.7109375" style="4" customWidth="1"/>
    <col min="11778" max="11778" width="42.85546875" style="4" customWidth="1"/>
    <col min="11779" max="11779" width="14.7109375" style="4" customWidth="1"/>
    <col min="11780" max="12032" width="9.140625" style="4"/>
    <col min="12033" max="12033" width="27.7109375" style="4" customWidth="1"/>
    <col min="12034" max="12034" width="42.85546875" style="4" customWidth="1"/>
    <col min="12035" max="12035" width="14.7109375" style="4" customWidth="1"/>
    <col min="12036" max="12288" width="9.140625" style="4"/>
    <col min="12289" max="12289" width="27.7109375" style="4" customWidth="1"/>
    <col min="12290" max="12290" width="42.85546875" style="4" customWidth="1"/>
    <col min="12291" max="12291" width="14.7109375" style="4" customWidth="1"/>
    <col min="12292" max="12544" width="9.140625" style="4"/>
    <col min="12545" max="12545" width="27.7109375" style="4" customWidth="1"/>
    <col min="12546" max="12546" width="42.85546875" style="4" customWidth="1"/>
    <col min="12547" max="12547" width="14.7109375" style="4" customWidth="1"/>
    <col min="12548" max="12800" width="9.140625" style="4"/>
    <col min="12801" max="12801" width="27.7109375" style="4" customWidth="1"/>
    <col min="12802" max="12802" width="42.85546875" style="4" customWidth="1"/>
    <col min="12803" max="12803" width="14.7109375" style="4" customWidth="1"/>
    <col min="12804" max="13056" width="9.140625" style="4"/>
    <col min="13057" max="13057" width="27.7109375" style="4" customWidth="1"/>
    <col min="13058" max="13058" width="42.85546875" style="4" customWidth="1"/>
    <col min="13059" max="13059" width="14.7109375" style="4" customWidth="1"/>
    <col min="13060" max="13312" width="9.140625" style="4"/>
    <col min="13313" max="13313" width="27.7109375" style="4" customWidth="1"/>
    <col min="13314" max="13314" width="42.85546875" style="4" customWidth="1"/>
    <col min="13315" max="13315" width="14.7109375" style="4" customWidth="1"/>
    <col min="13316" max="13568" width="9.140625" style="4"/>
    <col min="13569" max="13569" width="27.7109375" style="4" customWidth="1"/>
    <col min="13570" max="13570" width="42.85546875" style="4" customWidth="1"/>
    <col min="13571" max="13571" width="14.7109375" style="4" customWidth="1"/>
    <col min="13572" max="13824" width="9.140625" style="4"/>
    <col min="13825" max="13825" width="27.7109375" style="4" customWidth="1"/>
    <col min="13826" max="13826" width="42.85546875" style="4" customWidth="1"/>
    <col min="13827" max="13827" width="14.7109375" style="4" customWidth="1"/>
    <col min="13828" max="14080" width="9.140625" style="4"/>
    <col min="14081" max="14081" width="27.7109375" style="4" customWidth="1"/>
    <col min="14082" max="14082" width="42.85546875" style="4" customWidth="1"/>
    <col min="14083" max="14083" width="14.7109375" style="4" customWidth="1"/>
    <col min="14084" max="14336" width="9.140625" style="4"/>
    <col min="14337" max="14337" width="27.7109375" style="4" customWidth="1"/>
    <col min="14338" max="14338" width="42.85546875" style="4" customWidth="1"/>
    <col min="14339" max="14339" width="14.7109375" style="4" customWidth="1"/>
    <col min="14340" max="14592" width="9.140625" style="4"/>
    <col min="14593" max="14593" width="27.7109375" style="4" customWidth="1"/>
    <col min="14594" max="14594" width="42.85546875" style="4" customWidth="1"/>
    <col min="14595" max="14595" width="14.7109375" style="4" customWidth="1"/>
    <col min="14596" max="14848" width="9.140625" style="4"/>
    <col min="14849" max="14849" width="27.7109375" style="4" customWidth="1"/>
    <col min="14850" max="14850" width="42.85546875" style="4" customWidth="1"/>
    <col min="14851" max="14851" width="14.7109375" style="4" customWidth="1"/>
    <col min="14852" max="15104" width="9.140625" style="4"/>
    <col min="15105" max="15105" width="27.7109375" style="4" customWidth="1"/>
    <col min="15106" max="15106" width="42.85546875" style="4" customWidth="1"/>
    <col min="15107" max="15107" width="14.7109375" style="4" customWidth="1"/>
    <col min="15108" max="15360" width="9.140625" style="4"/>
    <col min="15361" max="15361" width="27.7109375" style="4" customWidth="1"/>
    <col min="15362" max="15362" width="42.85546875" style="4" customWidth="1"/>
    <col min="15363" max="15363" width="14.7109375" style="4" customWidth="1"/>
    <col min="15364" max="15616" width="9.140625" style="4"/>
    <col min="15617" max="15617" width="27.7109375" style="4" customWidth="1"/>
    <col min="15618" max="15618" width="42.85546875" style="4" customWidth="1"/>
    <col min="15619" max="15619" width="14.7109375" style="4" customWidth="1"/>
    <col min="15620" max="15872" width="9.140625" style="4"/>
    <col min="15873" max="15873" width="27.7109375" style="4" customWidth="1"/>
    <col min="15874" max="15874" width="42.85546875" style="4" customWidth="1"/>
    <col min="15875" max="15875" width="14.7109375" style="4" customWidth="1"/>
    <col min="15876" max="16128" width="9.140625" style="4"/>
    <col min="16129" max="16129" width="27.7109375" style="4" customWidth="1"/>
    <col min="16130" max="16130" width="42.85546875" style="4" customWidth="1"/>
    <col min="16131" max="16131" width="14.7109375" style="4" customWidth="1"/>
    <col min="16132" max="16384" width="9.140625" style="4"/>
  </cols>
  <sheetData>
    <row r="1" spans="1:3">
      <c r="A1" s="1" t="s">
        <v>0</v>
      </c>
      <c r="B1" s="2" t="s">
        <v>1</v>
      </c>
      <c r="C1" s="3" t="s">
        <v>263</v>
      </c>
    </row>
    <row r="2" spans="1:3">
      <c r="A2" s="1" t="s">
        <v>2</v>
      </c>
      <c r="B2" s="2" t="s">
        <v>3</v>
      </c>
      <c r="C2" s="5" t="s">
        <v>262</v>
      </c>
    </row>
    <row r="3" spans="1:3" ht="36">
      <c r="A3" s="1" t="s">
        <v>4</v>
      </c>
      <c r="B3" s="2" t="s">
        <v>171</v>
      </c>
      <c r="C3" s="3"/>
    </row>
    <row r="4" spans="1:3">
      <c r="A4" s="1" t="s">
        <v>5</v>
      </c>
      <c r="B4" s="6" t="s">
        <v>6</v>
      </c>
      <c r="C4" s="1"/>
    </row>
    <row r="5" spans="1:3">
      <c r="A5" s="1" t="s">
        <v>7</v>
      </c>
      <c r="B5" s="6" t="s">
        <v>8</v>
      </c>
      <c r="C5" s="7"/>
    </row>
    <row r="6" spans="1:3" ht="8.4499999999999993" customHeight="1">
      <c r="A6" s="1"/>
      <c r="B6" s="6"/>
      <c r="C6" s="7"/>
    </row>
    <row r="7" spans="1:3">
      <c r="A7" s="749" t="s">
        <v>9</v>
      </c>
      <c r="B7" s="6" t="s">
        <v>261</v>
      </c>
      <c r="C7" s="8"/>
    </row>
    <row r="8" spans="1:3">
      <c r="A8" s="749"/>
      <c r="B8" s="226" t="s">
        <v>179</v>
      </c>
      <c r="C8" s="7"/>
    </row>
    <row r="9" spans="1:3">
      <c r="A9" s="749"/>
      <c r="B9" s="314" t="s">
        <v>260</v>
      </c>
      <c r="C9" s="7"/>
    </row>
    <row r="10" spans="1:3">
      <c r="A10" s="749"/>
      <c r="B10" s="44" t="s">
        <v>457</v>
      </c>
      <c r="C10" s="9"/>
    </row>
    <row r="11" spans="1:3">
      <c r="A11" s="3" t="s">
        <v>10</v>
      </c>
      <c r="B11" s="157" t="s">
        <v>11</v>
      </c>
      <c r="C11" s="9"/>
    </row>
    <row r="12" spans="1:3">
      <c r="A12" s="750" t="s">
        <v>456</v>
      </c>
      <c r="B12" s="157" t="s">
        <v>161</v>
      </c>
      <c r="C12" s="9"/>
    </row>
    <row r="13" spans="1:3">
      <c r="A13" s="750"/>
      <c r="B13" s="157" t="s">
        <v>162</v>
      </c>
      <c r="C13" s="9"/>
    </row>
    <row r="14" spans="1:3">
      <c r="A14" s="750"/>
      <c r="B14" s="157" t="s">
        <v>13</v>
      </c>
      <c r="C14" s="9"/>
    </row>
    <row r="15" spans="1:3">
      <c r="A15" s="750"/>
      <c r="B15" s="157" t="s">
        <v>163</v>
      </c>
      <c r="C15" s="9"/>
    </row>
    <row r="16" spans="1:3" ht="99" customHeight="1">
      <c r="A16" s="193" t="s">
        <v>15</v>
      </c>
      <c r="B16" s="7" t="s">
        <v>164</v>
      </c>
      <c r="C16" s="9"/>
    </row>
    <row r="17" spans="1:2">
      <c r="A17" s="11" t="s">
        <v>16</v>
      </c>
      <c r="B17" s="12">
        <v>44126</v>
      </c>
    </row>
    <row r="19" spans="1:2">
      <c r="A19" s="11" t="s">
        <v>17</v>
      </c>
      <c r="B19" s="46" t="s">
        <v>76</v>
      </c>
    </row>
    <row r="20" spans="1:2">
      <c r="A20" s="14"/>
      <c r="B20" s="13" t="s">
        <v>12</v>
      </c>
    </row>
    <row r="21" spans="1:2">
      <c r="B21" s="13" t="s">
        <v>13</v>
      </c>
    </row>
    <row r="22" spans="1:2">
      <c r="B22" s="13" t="s">
        <v>14</v>
      </c>
    </row>
    <row r="23" spans="1:2">
      <c r="B23" s="13" t="s">
        <v>18</v>
      </c>
    </row>
    <row r="24" spans="1:2">
      <c r="B24" s="64" t="s">
        <v>75</v>
      </c>
    </row>
    <row r="31" spans="1:2">
      <c r="A31" s="11"/>
    </row>
    <row r="32" spans="1:2">
      <c r="A32" s="11"/>
    </row>
    <row r="33" spans="1:1">
      <c r="A33" s="14"/>
    </row>
    <row r="37" spans="1:1">
      <c r="A37" s="11"/>
    </row>
    <row r="38" spans="1:1">
      <c r="A38" s="14"/>
    </row>
    <row r="40" spans="1:1">
      <c r="A40" s="15"/>
    </row>
    <row r="41" spans="1:1">
      <c r="A41" s="16"/>
    </row>
    <row r="45" spans="1:1">
      <c r="A45" s="17"/>
    </row>
    <row r="46" spans="1:1">
      <c r="A46" s="17"/>
    </row>
    <row r="47" spans="1:1">
      <c r="A47" s="16"/>
    </row>
    <row r="52" spans="1:1">
      <c r="A52" s="14"/>
    </row>
    <row r="54" spans="1:1">
      <c r="A54" s="14"/>
    </row>
    <row r="59" spans="1:1">
      <c r="A59" s="14"/>
    </row>
    <row r="60" spans="1:1">
      <c r="A60" s="17"/>
    </row>
    <row r="61" spans="1:1">
      <c r="A61" s="17"/>
    </row>
    <row r="62" spans="1:1">
      <c r="A62" s="17"/>
    </row>
    <row r="66" spans="1:1">
      <c r="A66" s="11"/>
    </row>
    <row r="67" spans="1:1">
      <c r="A67" s="18"/>
    </row>
    <row r="68" spans="1:1">
      <c r="A68" s="18"/>
    </row>
    <row r="69" spans="1:1">
      <c r="A69" s="18"/>
    </row>
    <row r="70" spans="1:1">
      <c r="A70" s="18"/>
    </row>
    <row r="71" spans="1:1">
      <c r="A71" s="18"/>
    </row>
    <row r="72" spans="1:1">
      <c r="A72" s="18"/>
    </row>
    <row r="73" spans="1:1">
      <c r="A73" s="18"/>
    </row>
    <row r="74" spans="1:1">
      <c r="A74" s="18"/>
    </row>
    <row r="76" spans="1:1">
      <c r="A76" s="11"/>
    </row>
    <row r="77" spans="1:1">
      <c r="A77" s="18"/>
    </row>
    <row r="78" spans="1:1">
      <c r="A78" s="18"/>
    </row>
    <row r="80" spans="1:1">
      <c r="A80" s="11"/>
    </row>
    <row r="81" spans="1:1">
      <c r="A81" s="18"/>
    </row>
  </sheetData>
  <mergeCells count="2">
    <mergeCell ref="A7:A10"/>
    <mergeCell ref="A12:A15"/>
  </mergeCells>
  <hyperlinks>
    <hyperlink ref="B10" r:id="rId1"/>
    <hyperlink ref="B24" r:id="rId2"/>
    <hyperlink ref="B9" r:id="rId3"/>
  </hyperlinks>
  <pageMargins left="0.7" right="0.7" top="0.75" bottom="0.75" header="0.3" footer="0.3"/>
  <pageSetup paperSize="9" fitToHeight="0"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showGridLines="0" workbookViewId="0">
      <pane xSplit="1" ySplit="5" topLeftCell="B6" activePane="bottomRight" state="frozen"/>
      <selection pane="topRight" activeCell="B1" sqref="B1"/>
      <selection pane="bottomLeft" activeCell="A6" sqref="A6"/>
      <selection pane="bottomRight" activeCell="I21" sqref="I21"/>
    </sheetView>
  </sheetViews>
  <sheetFormatPr defaultColWidth="9.140625" defaultRowHeight="15"/>
  <cols>
    <col min="1" max="1" width="23.85546875" style="45" customWidth="1"/>
    <col min="2" max="8" width="12.42578125" style="45" bestFit="1" customWidth="1"/>
    <col min="9" max="9" width="12.5703125" style="45" bestFit="1" customWidth="1"/>
    <col min="10" max="16384" width="9.140625" style="45"/>
  </cols>
  <sheetData>
    <row r="1" spans="1:13">
      <c r="A1" s="19" t="s">
        <v>39</v>
      </c>
    </row>
    <row r="2" spans="1:13">
      <c r="A2" s="19" t="s">
        <v>20</v>
      </c>
    </row>
    <row r="3" spans="1:13" ht="15.75">
      <c r="A3" s="279" t="s">
        <v>285</v>
      </c>
      <c r="G3" s="78"/>
    </row>
    <row r="4" spans="1:13" ht="15.75" thickBot="1"/>
    <row r="5" spans="1:13" s="186" customFormat="1" ht="63">
      <c r="A5" s="508"/>
      <c r="B5" s="509">
        <v>2013</v>
      </c>
      <c r="C5" s="509">
        <v>2014</v>
      </c>
      <c r="D5" s="509">
        <v>2015</v>
      </c>
      <c r="E5" s="509">
        <v>2016</v>
      </c>
      <c r="F5" s="509">
        <v>2017</v>
      </c>
      <c r="G5" s="509">
        <v>2018</v>
      </c>
      <c r="H5" s="521">
        <v>2019</v>
      </c>
      <c r="I5" s="522" t="s">
        <v>269</v>
      </c>
    </row>
    <row r="6" spans="1:13" s="186" customFormat="1" ht="15.75">
      <c r="A6" s="20" t="s">
        <v>63</v>
      </c>
      <c r="H6" s="523"/>
      <c r="I6" s="523"/>
      <c r="J6" s="510"/>
    </row>
    <row r="7" spans="1:13" s="186" customFormat="1">
      <c r="A7" s="511" t="s">
        <v>150</v>
      </c>
      <c r="B7" s="507">
        <v>1980169.8462393554</v>
      </c>
      <c r="C7" s="507">
        <v>2334626.8255137783</v>
      </c>
      <c r="D7" s="507">
        <v>2230215.6685518129</v>
      </c>
      <c r="E7" s="507">
        <v>1984392.0934927673</v>
      </c>
      <c r="F7" s="507">
        <v>2193428.4061793662</v>
      </c>
      <c r="G7" s="507">
        <v>2187517.0947196344</v>
      </c>
      <c r="H7" s="524">
        <v>2331806.27</v>
      </c>
      <c r="I7" s="525">
        <f>(H7-G7)/G7*100</f>
        <v>6.596025038097296</v>
      </c>
      <c r="K7" s="510"/>
      <c r="M7" s="512"/>
    </row>
    <row r="8" spans="1:13" s="186" customFormat="1">
      <c r="A8" s="511" t="s">
        <v>149</v>
      </c>
      <c r="B8" s="507">
        <v>1571527.5348422579</v>
      </c>
      <c r="C8" s="507">
        <v>1708422.505645832</v>
      </c>
      <c r="D8" s="507">
        <v>1491605.2733752104</v>
      </c>
      <c r="E8" s="507">
        <v>1358240.2386240747</v>
      </c>
      <c r="F8" s="507">
        <v>1314784.7537032017</v>
      </c>
      <c r="G8" s="507">
        <v>1337595.2809181453</v>
      </c>
      <c r="H8" s="524">
        <v>1277003.3999999999</v>
      </c>
      <c r="I8" s="525">
        <f t="shared" ref="I8:I18" si="0">(H8-G8)/G8*100</f>
        <v>-4.5299113851952466</v>
      </c>
      <c r="K8" s="510"/>
      <c r="L8" s="513"/>
      <c r="M8" s="512"/>
    </row>
    <row r="9" spans="1:13" s="186" customFormat="1">
      <c r="A9" s="511" t="s">
        <v>335</v>
      </c>
      <c r="B9" s="507">
        <v>1115206.9223930149</v>
      </c>
      <c r="C9" s="507">
        <v>1097144.8288962701</v>
      </c>
      <c r="D9" s="507">
        <v>983835.40365293459</v>
      </c>
      <c r="E9" s="507">
        <v>1069344.4678751852</v>
      </c>
      <c r="F9" s="507">
        <v>959585.36304844287</v>
      </c>
      <c r="G9" s="507">
        <v>921190.20150706486</v>
      </c>
      <c r="H9" s="524">
        <v>1101597.53</v>
      </c>
      <c r="I9" s="525">
        <f t="shared" si="0"/>
        <v>19.584156257609909</v>
      </c>
      <c r="K9" s="510"/>
      <c r="L9" s="510"/>
    </row>
    <row r="10" spans="1:13" s="186" customFormat="1">
      <c r="A10" s="511" t="s">
        <v>336</v>
      </c>
      <c r="B10" s="507">
        <v>956578.6</v>
      </c>
      <c r="C10" s="507">
        <v>996331.86</v>
      </c>
      <c r="D10" s="507">
        <v>1162883.5487418787</v>
      </c>
      <c r="E10" s="507">
        <v>1339407.8689222161</v>
      </c>
      <c r="F10" s="507">
        <v>1411416.1398842724</v>
      </c>
      <c r="G10" s="507">
        <v>1563261.2505951549</v>
      </c>
      <c r="H10" s="524">
        <v>1632206.5</v>
      </c>
      <c r="I10" s="525">
        <f t="shared" si="0"/>
        <v>4.4103472390553184</v>
      </c>
      <c r="J10" s="514"/>
      <c r="K10" s="510"/>
      <c r="L10" s="510"/>
    </row>
    <row r="11" spans="1:13" s="186" customFormat="1">
      <c r="A11" s="515" t="s">
        <v>337</v>
      </c>
      <c r="B11" s="516">
        <f t="shared" ref="B11:F11" si="1">SUM(B7:B10)</f>
        <v>5623482.903474628</v>
      </c>
      <c r="C11" s="516">
        <f t="shared" si="1"/>
        <v>6136526.0200558808</v>
      </c>
      <c r="D11" s="516">
        <f t="shared" si="1"/>
        <v>5868539.8943218365</v>
      </c>
      <c r="E11" s="516">
        <f t="shared" si="1"/>
        <v>5751384.6689142436</v>
      </c>
      <c r="F11" s="516">
        <f t="shared" si="1"/>
        <v>5879214.6628152831</v>
      </c>
      <c r="G11" s="516">
        <f t="shared" ref="G11:H11" si="2">SUM(G7:G10)</f>
        <v>6009563.8277399996</v>
      </c>
      <c r="H11" s="526">
        <f t="shared" si="2"/>
        <v>6342613.7000000002</v>
      </c>
      <c r="I11" s="529">
        <f t="shared" si="0"/>
        <v>5.5419974195573145</v>
      </c>
    </row>
    <row r="12" spans="1:13" s="186" customFormat="1">
      <c r="A12" s="511"/>
      <c r="B12" s="517"/>
      <c r="C12" s="518"/>
      <c r="D12" s="518"/>
      <c r="E12" s="518"/>
      <c r="F12" s="518"/>
      <c r="G12" s="518"/>
      <c r="H12" s="527"/>
      <c r="I12" s="525"/>
    </row>
    <row r="13" spans="1:13" s="186" customFormat="1" ht="15.75">
      <c r="A13" s="20" t="s">
        <v>338</v>
      </c>
      <c r="B13" s="518"/>
      <c r="C13" s="518"/>
      <c r="D13" s="518"/>
      <c r="E13" s="518"/>
      <c r="F13" s="518"/>
      <c r="G13" s="518"/>
      <c r="H13" s="527"/>
      <c r="I13" s="525"/>
    </row>
    <row r="14" spans="1:13" s="186" customFormat="1">
      <c r="A14" s="511" t="s">
        <v>150</v>
      </c>
      <c r="B14" s="507">
        <v>4576929.7282986827</v>
      </c>
      <c r="C14" s="507">
        <v>5049237.67100407</v>
      </c>
      <c r="D14" s="507">
        <v>4790584.1219220934</v>
      </c>
      <c r="E14" s="507">
        <v>3814195.6094743628</v>
      </c>
      <c r="F14" s="507">
        <v>5220434.7850605343</v>
      </c>
      <c r="G14" s="507">
        <v>4520368.5155063663</v>
      </c>
      <c r="H14" s="524">
        <v>4768495.51</v>
      </c>
      <c r="I14" s="525">
        <f t="shared" si="0"/>
        <v>5.4890877511971752</v>
      </c>
    </row>
    <row r="15" spans="1:13" s="186" customFormat="1">
      <c r="A15" s="511" t="s">
        <v>149</v>
      </c>
      <c r="B15" s="507">
        <v>3665007.2038193606</v>
      </c>
      <c r="C15" s="507">
        <v>4451198.3132352037</v>
      </c>
      <c r="D15" s="507">
        <v>3958254.1438512066</v>
      </c>
      <c r="E15" s="507">
        <v>3330403.7449280131</v>
      </c>
      <c r="F15" s="507">
        <v>3085255.3358474616</v>
      </c>
      <c r="G15" s="507">
        <v>3169001.6942172167</v>
      </c>
      <c r="H15" s="524">
        <v>3170891.51</v>
      </c>
      <c r="I15" s="525">
        <f t="shared" si="0"/>
        <v>5.9634420083511372E-2</v>
      </c>
    </row>
    <row r="16" spans="1:13" s="186" customFormat="1">
      <c r="A16" s="511" t="s">
        <v>335</v>
      </c>
      <c r="B16" s="507">
        <v>3780869.973686703</v>
      </c>
      <c r="C16" s="507">
        <v>3964872.3889999529</v>
      </c>
      <c r="D16" s="507">
        <v>3253506.1811114782</v>
      </c>
      <c r="E16" s="507">
        <v>3941893.1256014393</v>
      </c>
      <c r="F16" s="507">
        <v>3524481.668997013</v>
      </c>
      <c r="G16" s="507">
        <v>3192412.9997309814</v>
      </c>
      <c r="H16" s="524">
        <v>4001457.84</v>
      </c>
      <c r="I16" s="525">
        <f t="shared" si="0"/>
        <v>25.342737306770619</v>
      </c>
    </row>
    <row r="17" spans="1:9" s="186" customFormat="1">
      <c r="A17" s="511" t="s">
        <v>336</v>
      </c>
      <c r="B17" s="507">
        <v>8710145.8100000005</v>
      </c>
      <c r="C17" s="507">
        <v>8537902.2699999996</v>
      </c>
      <c r="D17" s="507">
        <v>10562389.973538855</v>
      </c>
      <c r="E17" s="507">
        <v>13324606.742728008</v>
      </c>
      <c r="F17" s="507">
        <v>12682708.899731226</v>
      </c>
      <c r="G17" s="507">
        <v>12371987.061091742</v>
      </c>
      <c r="H17" s="524">
        <v>13882553.48</v>
      </c>
      <c r="I17" s="525">
        <f t="shared" si="0"/>
        <v>12.209569986205288</v>
      </c>
    </row>
    <row r="18" spans="1:9" s="186" customFormat="1">
      <c r="A18" s="515" t="s">
        <v>337</v>
      </c>
      <c r="B18" s="519">
        <f t="shared" ref="B18" si="3">SUM(B14:B17)</f>
        <v>20732952.715804748</v>
      </c>
      <c r="C18" s="519">
        <f>SUM(C14:C17)</f>
        <v>22003210.643239226</v>
      </c>
      <c r="D18" s="519">
        <f t="shared" ref="D18" si="4">SUM(D14:D17)</f>
        <v>22564734.420423634</v>
      </c>
      <c r="E18" s="519">
        <f>SUM(E14:E17)</f>
        <v>24411099.222731821</v>
      </c>
      <c r="F18" s="519">
        <f t="shared" ref="F18:H18" si="5">SUM(F14:F17)</f>
        <v>24512880.689636234</v>
      </c>
      <c r="G18" s="519">
        <f t="shared" si="5"/>
        <v>23253770.270546306</v>
      </c>
      <c r="H18" s="528">
        <f t="shared" si="5"/>
        <v>25823398.34</v>
      </c>
      <c r="I18" s="529">
        <f t="shared" si="0"/>
        <v>11.050371787272866</v>
      </c>
    </row>
    <row r="19" spans="1:9" s="186" customFormat="1" ht="15.75" thickBot="1">
      <c r="A19" s="520"/>
      <c r="B19" s="520"/>
      <c r="C19" s="520"/>
      <c r="D19" s="520"/>
      <c r="E19" s="520"/>
      <c r="F19" s="520"/>
      <c r="G19" s="520"/>
      <c r="H19" s="530"/>
      <c r="I19" s="530"/>
    </row>
    <row r="20" spans="1:9">
      <c r="A20" s="540" t="s">
        <v>281</v>
      </c>
      <c r="B20" s="98"/>
      <c r="C20" s="98"/>
      <c r="D20" s="98"/>
      <c r="E20" s="98"/>
    </row>
    <row r="21" spans="1:9">
      <c r="A21" s="97"/>
      <c r="B21" s="98"/>
      <c r="C21" s="98"/>
      <c r="D21" s="98"/>
      <c r="E21" s="98"/>
    </row>
    <row r="22" spans="1:9">
      <c r="A22" s="97" t="s">
        <v>117</v>
      </c>
      <c r="B22" s="98"/>
      <c r="C22" s="98"/>
      <c r="D22" s="98"/>
      <c r="E22" s="98"/>
    </row>
    <row r="23" spans="1:9" ht="42.6" customHeight="1">
      <c r="A23" s="754" t="s">
        <v>284</v>
      </c>
      <c r="B23" s="754"/>
      <c r="C23" s="754"/>
      <c r="D23" s="754"/>
      <c r="E23" s="754"/>
    </row>
    <row r="24" spans="1:9" ht="15" customHeight="1">
      <c r="A24" s="98" t="s">
        <v>282</v>
      </c>
      <c r="B24" s="98"/>
      <c r="C24" s="98"/>
      <c r="D24" s="98"/>
      <c r="E24" s="98"/>
    </row>
    <row r="25" spans="1:9" ht="32.25" customHeight="1">
      <c r="A25" s="753" t="s">
        <v>283</v>
      </c>
      <c r="B25" s="753"/>
      <c r="C25" s="753"/>
      <c r="D25" s="753"/>
      <c r="E25" s="753"/>
    </row>
    <row r="26" spans="1:9">
      <c r="A26" s="96"/>
      <c r="B26" s="96"/>
      <c r="C26" s="96"/>
      <c r="D26" s="96"/>
      <c r="E26" s="96"/>
    </row>
    <row r="27" spans="1:9">
      <c r="A27" s="152" t="s">
        <v>266</v>
      </c>
    </row>
    <row r="30" spans="1:9">
      <c r="A30" s="751"/>
      <c r="B30" s="751"/>
      <c r="C30" s="751"/>
      <c r="D30" s="751"/>
      <c r="E30" s="751"/>
      <c r="F30" s="751"/>
      <c r="G30" s="751"/>
      <c r="H30" s="751"/>
      <c r="I30" s="751"/>
    </row>
    <row r="31" spans="1:9">
      <c r="A31" s="751"/>
      <c r="B31" s="751"/>
      <c r="C31" s="751"/>
      <c r="D31" s="751"/>
      <c r="E31" s="751"/>
      <c r="F31" s="751"/>
      <c r="G31" s="751"/>
      <c r="H31" s="751"/>
      <c r="I31" s="751"/>
    </row>
    <row r="32" spans="1:9">
      <c r="A32" s="751"/>
      <c r="B32" s="751"/>
      <c r="C32" s="751"/>
      <c r="D32" s="751"/>
      <c r="E32" s="751"/>
      <c r="F32" s="751"/>
      <c r="G32" s="751"/>
      <c r="H32" s="751"/>
      <c r="I32" s="751"/>
    </row>
  </sheetData>
  <mergeCells count="3">
    <mergeCell ref="A25:E25"/>
    <mergeCell ref="A30:I32"/>
    <mergeCell ref="A23:E23"/>
  </mergeCells>
  <hyperlinks>
    <hyperlink ref="A1" location="'Contents '!A1" display="Contents "/>
    <hyperlink ref="A2" location="'Background Notes'!A1" display="Background Notes"/>
    <hyperlink ref="A2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6"/>
  <sheetViews>
    <sheetView showGridLines="0" zoomScaleNormal="100" workbookViewId="0">
      <pane xSplit="1" ySplit="6" topLeftCell="B7" activePane="bottomRight" state="frozen"/>
      <selection pane="topRight" activeCell="B1" sqref="B1"/>
      <selection pane="bottomLeft" activeCell="A7" sqref="A7"/>
      <selection pane="bottomRight" activeCell="C2" sqref="C2"/>
    </sheetView>
  </sheetViews>
  <sheetFormatPr defaultColWidth="9.140625" defaultRowHeight="12.75"/>
  <cols>
    <col min="1" max="1" width="37.85546875" style="140" customWidth="1"/>
    <col min="2" max="2" width="10.140625" style="143" bestFit="1" customWidth="1"/>
    <col min="3" max="3" width="11.5703125" style="143" bestFit="1" customWidth="1"/>
    <col min="4" max="4" width="10.140625" style="140" bestFit="1" customWidth="1"/>
    <col min="5" max="5" width="11.5703125" style="140" bestFit="1" customWidth="1"/>
    <col min="6" max="6" width="10.140625" style="139" bestFit="1" customWidth="1"/>
    <col min="7" max="7" width="11.5703125" style="139" bestFit="1" customWidth="1"/>
    <col min="8" max="8" width="10.140625" style="140" bestFit="1" customWidth="1"/>
    <col min="9" max="9" width="11.5703125" style="140" bestFit="1" customWidth="1"/>
    <col min="10" max="10" width="10.140625" style="139" bestFit="1" customWidth="1"/>
    <col min="11" max="11" width="11.5703125" style="139" bestFit="1" customWidth="1"/>
    <col min="12" max="12" width="10.140625" style="139" bestFit="1" customWidth="1"/>
    <col min="13" max="13" width="11.5703125" style="139" bestFit="1" customWidth="1"/>
    <col min="14" max="14" width="10.140625" style="140" bestFit="1" customWidth="1"/>
    <col min="15" max="15" width="11.5703125" style="140" bestFit="1" customWidth="1"/>
    <col min="16" max="16" width="12" style="141" bestFit="1" customWidth="1"/>
    <col min="17" max="17" width="12" style="142" bestFit="1" customWidth="1"/>
    <col min="18" max="16384" width="9.140625" style="140"/>
  </cols>
  <sheetData>
    <row r="1" spans="1:17" ht="20.25" customHeight="1">
      <c r="A1" s="19" t="s">
        <v>39</v>
      </c>
      <c r="N1" s="19"/>
      <c r="O1" s="19"/>
    </row>
    <row r="2" spans="1:17" ht="20.25" customHeight="1">
      <c r="A2" s="19" t="s">
        <v>20</v>
      </c>
      <c r="N2" s="19"/>
      <c r="O2" s="19"/>
    </row>
    <row r="3" spans="1:17" ht="17.25" customHeight="1">
      <c r="A3" s="20" t="s">
        <v>290</v>
      </c>
      <c r="N3" s="20"/>
      <c r="O3" s="20"/>
    </row>
    <row r="4" spans="1:17" ht="17.25" customHeight="1" thickBot="1">
      <c r="A4" s="144"/>
      <c r="B4" s="148"/>
      <c r="C4" s="148"/>
      <c r="D4" s="144"/>
      <c r="E4" s="144"/>
      <c r="F4" s="145"/>
      <c r="G4" s="145"/>
      <c r="H4" s="144"/>
      <c r="I4" s="144"/>
      <c r="J4" s="145"/>
      <c r="K4" s="145"/>
      <c r="L4" s="145"/>
      <c r="M4" s="145"/>
      <c r="N4" s="144"/>
      <c r="O4" s="144"/>
      <c r="P4" s="146"/>
      <c r="Q4" s="147"/>
    </row>
    <row r="5" spans="1:17" s="70" customFormat="1" ht="48.95" customHeight="1" thickTop="1">
      <c r="A5" s="158"/>
      <c r="B5" s="759">
        <v>2013</v>
      </c>
      <c r="C5" s="760"/>
      <c r="D5" s="763">
        <v>2014</v>
      </c>
      <c r="E5" s="763"/>
      <c r="F5" s="761">
        <v>2015</v>
      </c>
      <c r="G5" s="762"/>
      <c r="H5" s="761">
        <v>2016</v>
      </c>
      <c r="I5" s="762"/>
      <c r="J5" s="763">
        <v>2017</v>
      </c>
      <c r="K5" s="762"/>
      <c r="L5" s="761">
        <v>2018</v>
      </c>
      <c r="M5" s="762"/>
      <c r="N5" s="757">
        <v>2019</v>
      </c>
      <c r="O5" s="758"/>
      <c r="P5" s="755" t="s">
        <v>289</v>
      </c>
      <c r="Q5" s="756"/>
    </row>
    <row r="6" spans="1:17" s="70" customFormat="1" ht="44.45" customHeight="1" thickBot="1">
      <c r="A6" s="359"/>
      <c r="B6" s="364" t="s">
        <v>98</v>
      </c>
      <c r="C6" s="365" t="s">
        <v>288</v>
      </c>
      <c r="D6" s="363" t="s">
        <v>98</v>
      </c>
      <c r="E6" s="363" t="s">
        <v>288</v>
      </c>
      <c r="F6" s="361" t="s">
        <v>98</v>
      </c>
      <c r="G6" s="362" t="s">
        <v>288</v>
      </c>
      <c r="H6" s="361" t="s">
        <v>98</v>
      </c>
      <c r="I6" s="362" t="s">
        <v>288</v>
      </c>
      <c r="J6" s="363" t="s">
        <v>98</v>
      </c>
      <c r="K6" s="362" t="s">
        <v>288</v>
      </c>
      <c r="L6" s="361" t="s">
        <v>98</v>
      </c>
      <c r="M6" s="362" t="s">
        <v>288</v>
      </c>
      <c r="N6" s="360" t="s">
        <v>98</v>
      </c>
      <c r="O6" s="360" t="s">
        <v>288</v>
      </c>
      <c r="P6" s="366" t="s">
        <v>287</v>
      </c>
      <c r="Q6" s="715" t="s">
        <v>286</v>
      </c>
    </row>
    <row r="7" spans="1:17" s="70" customFormat="1" ht="16.5" thickTop="1">
      <c r="A7" s="161"/>
      <c r="B7" s="110"/>
      <c r="C7" s="111"/>
      <c r="D7" s="106"/>
      <c r="E7" s="106"/>
      <c r="F7" s="248"/>
      <c r="G7" s="249"/>
      <c r="H7" s="696"/>
      <c r="I7" s="697"/>
      <c r="J7" s="106"/>
      <c r="K7" s="249"/>
      <c r="L7" s="248"/>
      <c r="M7" s="249"/>
      <c r="N7" s="355"/>
      <c r="O7" s="355"/>
      <c r="P7" s="367"/>
      <c r="Q7" s="716"/>
    </row>
    <row r="8" spans="1:17" s="72" customFormat="1" ht="15">
      <c r="A8" s="162" t="s">
        <v>100</v>
      </c>
      <c r="B8" s="150">
        <v>0.6353794049985656</v>
      </c>
      <c r="C8" s="151">
        <v>0.4576297230117311</v>
      </c>
      <c r="D8" s="149">
        <v>0.64500616710885161</v>
      </c>
      <c r="E8" s="149">
        <v>0.4561452658461253</v>
      </c>
      <c r="F8" s="250">
        <v>0.6668895146301046</v>
      </c>
      <c r="G8" s="251">
        <v>0.50482561617387633</v>
      </c>
      <c r="H8" s="250">
        <v>0.70215793626653111</v>
      </c>
      <c r="I8" s="251">
        <v>0.54023432652697334</v>
      </c>
      <c r="J8" s="107">
        <v>0.7282073741668883</v>
      </c>
      <c r="K8" s="253">
        <v>0.5574134822192508</v>
      </c>
      <c r="L8" s="252">
        <v>0.7</v>
      </c>
      <c r="M8" s="253">
        <v>0.53</v>
      </c>
      <c r="N8" s="356">
        <v>0.67</v>
      </c>
      <c r="O8" s="356">
        <v>0.54</v>
      </c>
      <c r="P8" s="368">
        <f>N8-L8</f>
        <v>-2.9999999999999916E-2</v>
      </c>
      <c r="Q8" s="717">
        <f>O8-M8</f>
        <v>1.0000000000000009E-2</v>
      </c>
    </row>
    <row r="9" spans="1:17" s="72" customFormat="1" ht="15">
      <c r="A9" s="164"/>
      <c r="B9" s="166"/>
      <c r="C9" s="167"/>
      <c r="D9" s="165"/>
      <c r="E9" s="165"/>
      <c r="F9" s="166"/>
      <c r="G9" s="167"/>
      <c r="H9" s="166"/>
      <c r="I9" s="167"/>
      <c r="J9" s="165"/>
      <c r="K9" s="167"/>
      <c r="L9" s="166"/>
      <c r="M9" s="167"/>
      <c r="N9" s="165"/>
      <c r="O9" s="165"/>
      <c r="P9" s="369"/>
      <c r="Q9" s="718"/>
    </row>
    <row r="10" spans="1:17" s="72" customFormat="1" ht="15">
      <c r="A10" s="162" t="s">
        <v>165</v>
      </c>
      <c r="B10" s="112">
        <v>0.30148724718527647</v>
      </c>
      <c r="C10" s="113">
        <v>0.21586305636970815</v>
      </c>
      <c r="D10" s="107">
        <v>0.28176688583753307</v>
      </c>
      <c r="E10" s="107">
        <v>0.2123412253311911</v>
      </c>
      <c r="F10" s="252">
        <v>0.27416581339940538</v>
      </c>
      <c r="G10" s="253">
        <v>0.20487838974785738</v>
      </c>
      <c r="H10" s="252">
        <v>0.3407474999271507</v>
      </c>
      <c r="I10" s="253">
        <v>0.25981122372483628</v>
      </c>
      <c r="J10" s="107">
        <v>0.3668208332991294</v>
      </c>
      <c r="K10" s="253">
        <v>0.27814131847155632</v>
      </c>
      <c r="L10" s="252">
        <v>0.37470655569482236</v>
      </c>
      <c r="M10" s="253">
        <v>0.2831869730599173</v>
      </c>
      <c r="N10" s="356">
        <v>0.3317527716628994</v>
      </c>
      <c r="O10" s="356">
        <v>0.25753740595805003</v>
      </c>
      <c r="P10" s="368">
        <f t="shared" ref="P10:Q13" si="0">N10-L10</f>
        <v>-4.2953784031922959E-2</v>
      </c>
      <c r="Q10" s="717">
        <f t="shared" si="0"/>
        <v>-2.5649567101867277E-2</v>
      </c>
    </row>
    <row r="11" spans="1:17" s="72" customFormat="1" ht="15">
      <c r="A11" s="162" t="s">
        <v>166</v>
      </c>
      <c r="B11" s="112">
        <v>0.31278772755953455</v>
      </c>
      <c r="C11" s="113">
        <v>0.24039291694258039</v>
      </c>
      <c r="D11" s="107">
        <v>0.34193187590259078</v>
      </c>
      <c r="E11" s="107">
        <v>0.24363313525864455</v>
      </c>
      <c r="F11" s="252">
        <v>0.23225472535345718</v>
      </c>
      <c r="G11" s="253">
        <v>0.17625604401744371</v>
      </c>
      <c r="H11" s="252">
        <v>0.31410510753987814</v>
      </c>
      <c r="I11" s="253">
        <v>0.24263197472587819</v>
      </c>
      <c r="J11" s="107">
        <v>0.40416743105186115</v>
      </c>
      <c r="K11" s="253">
        <v>0.28567760052699076</v>
      </c>
      <c r="L11" s="252">
        <v>0.41815789622894434</v>
      </c>
      <c r="M11" s="253">
        <v>0.28873502852926181</v>
      </c>
      <c r="N11" s="356">
        <v>0.34058163393233609</v>
      </c>
      <c r="O11" s="356">
        <v>0.24384563320229483</v>
      </c>
      <c r="P11" s="368">
        <f t="shared" si="0"/>
        <v>-7.7576262296608245E-2</v>
      </c>
      <c r="Q11" s="717">
        <f t="shared" si="0"/>
        <v>-4.488939532696698E-2</v>
      </c>
    </row>
    <row r="12" spans="1:17" s="72" customFormat="1" ht="15">
      <c r="A12" s="162" t="s">
        <v>167</v>
      </c>
      <c r="B12" s="112">
        <v>0.28646677343415999</v>
      </c>
      <c r="C12" s="113">
        <v>0.19849811866998945</v>
      </c>
      <c r="D12" s="107">
        <v>0.22914677905568018</v>
      </c>
      <c r="E12" s="107">
        <v>0.18282879363066759</v>
      </c>
      <c r="F12" s="252">
        <v>0.24227600116015124</v>
      </c>
      <c r="G12" s="253">
        <v>0.19009768339929442</v>
      </c>
      <c r="H12" s="252">
        <v>0.3221435832890448</v>
      </c>
      <c r="I12" s="253">
        <v>0.26251661841183577</v>
      </c>
      <c r="J12" s="107">
        <v>0.33110613544430639</v>
      </c>
      <c r="K12" s="253">
        <v>0.25949084493667052</v>
      </c>
      <c r="L12" s="252">
        <v>0.32915429302857946</v>
      </c>
      <c r="M12" s="253">
        <v>0.26382653668524886</v>
      </c>
      <c r="N12" s="356">
        <v>0.26367912227548385</v>
      </c>
      <c r="O12" s="356">
        <v>0.22087589930214063</v>
      </c>
      <c r="P12" s="368">
        <f t="shared" si="0"/>
        <v>-6.5475170753095613E-2</v>
      </c>
      <c r="Q12" s="717">
        <f t="shared" si="0"/>
        <v>-4.2950637383108226E-2</v>
      </c>
    </row>
    <row r="13" spans="1:17" s="72" customFormat="1" ht="15">
      <c r="A13" s="162" t="s">
        <v>168</v>
      </c>
      <c r="B13" s="150" t="s">
        <v>101</v>
      </c>
      <c r="C13" s="151" t="s">
        <v>101</v>
      </c>
      <c r="D13" s="149" t="s">
        <v>101</v>
      </c>
      <c r="E13" s="149" t="s">
        <v>101</v>
      </c>
      <c r="F13" s="250">
        <v>0.46491782130336529</v>
      </c>
      <c r="G13" s="251">
        <v>0.31840430592834085</v>
      </c>
      <c r="H13" s="250">
        <v>0.48465595638016978</v>
      </c>
      <c r="I13" s="251">
        <v>0.28253435831714041</v>
      </c>
      <c r="J13" s="149">
        <v>0.4454960083375249</v>
      </c>
      <c r="K13" s="251">
        <v>0.32636988764921321</v>
      </c>
      <c r="L13" s="250">
        <v>0.45569797365807996</v>
      </c>
      <c r="M13" s="251">
        <v>0.33189967414453242</v>
      </c>
      <c r="N13" s="357">
        <v>0.46690166654297494</v>
      </c>
      <c r="O13" s="357">
        <v>0.35945048977107369</v>
      </c>
      <c r="P13" s="368">
        <f t="shared" si="0"/>
        <v>1.1203692884894978E-2</v>
      </c>
      <c r="Q13" s="717">
        <f t="shared" si="0"/>
        <v>2.755081562654127E-2</v>
      </c>
    </row>
    <row r="14" spans="1:17" s="72" customFormat="1" ht="15.75" thickBot="1">
      <c r="A14" s="163"/>
      <c r="B14" s="114"/>
      <c r="C14" s="115"/>
      <c r="D14" s="109"/>
      <c r="E14" s="109"/>
      <c r="F14" s="254"/>
      <c r="G14" s="255"/>
      <c r="H14" s="698"/>
      <c r="I14" s="699"/>
      <c r="J14" s="108"/>
      <c r="K14" s="255"/>
      <c r="L14" s="254"/>
      <c r="M14" s="255"/>
      <c r="N14" s="358"/>
      <c r="O14" s="358"/>
      <c r="P14" s="370"/>
      <c r="Q14" s="719"/>
    </row>
    <row r="15" spans="1:17" ht="18.75" customHeight="1" thickTop="1">
      <c r="A15" s="542" t="s">
        <v>296</v>
      </c>
      <c r="B15" s="140"/>
      <c r="C15" s="140"/>
      <c r="F15" s="140"/>
      <c r="G15" s="140"/>
      <c r="J15" s="140"/>
      <c r="K15" s="140"/>
      <c r="L15" s="140"/>
      <c r="M15" s="140"/>
      <c r="P15" s="140"/>
      <c r="Q15" s="140"/>
    </row>
    <row r="16" spans="1:17" ht="18.75" customHeight="1">
      <c r="A16" s="371" t="s">
        <v>114</v>
      </c>
      <c r="B16" s="140"/>
      <c r="C16" s="140"/>
      <c r="F16" s="354"/>
      <c r="G16" s="140"/>
      <c r="H16" s="354"/>
      <c r="I16" s="354"/>
      <c r="J16" s="354"/>
      <c r="K16" s="354"/>
      <c r="L16" s="354"/>
      <c r="M16" s="354"/>
      <c r="N16" s="371"/>
      <c r="O16" s="371"/>
      <c r="P16" s="354"/>
      <c r="Q16" s="354"/>
    </row>
    <row r="17" spans="1:17" ht="18.75" customHeight="1">
      <c r="A17" s="371" t="s">
        <v>187</v>
      </c>
      <c r="B17" s="140"/>
      <c r="C17" s="140"/>
      <c r="F17" s="354"/>
      <c r="G17" s="140"/>
      <c r="H17" s="354"/>
      <c r="I17" s="354"/>
      <c r="J17" s="354"/>
      <c r="K17" s="354"/>
      <c r="L17" s="354"/>
      <c r="M17" s="354"/>
      <c r="N17" s="371"/>
      <c r="O17" s="371"/>
      <c r="P17" s="354"/>
      <c r="Q17" s="354"/>
    </row>
    <row r="18" spans="1:17" ht="15.75" customHeight="1">
      <c r="A18" s="673" t="s">
        <v>169</v>
      </c>
      <c r="B18" s="140"/>
      <c r="C18" s="140"/>
      <c r="F18" s="673"/>
      <c r="G18" s="140"/>
      <c r="H18" s="673"/>
      <c r="I18" s="673"/>
      <c r="J18" s="673"/>
      <c r="K18" s="673"/>
      <c r="L18" s="673"/>
      <c r="M18" s="673"/>
      <c r="N18" s="673"/>
      <c r="O18" s="673"/>
      <c r="P18" s="673"/>
      <c r="Q18" s="673"/>
    </row>
    <row r="19" spans="1:17" ht="18.75" customHeight="1">
      <c r="A19" s="673"/>
      <c r="B19" s="140"/>
      <c r="C19" s="140"/>
      <c r="F19" s="673"/>
      <c r="G19" s="140"/>
      <c r="H19" s="673"/>
      <c r="I19" s="673"/>
      <c r="J19" s="673"/>
      <c r="K19" s="673"/>
      <c r="L19" s="673"/>
      <c r="M19" s="673"/>
      <c r="N19" s="673"/>
      <c r="O19" s="673"/>
      <c r="P19" s="673"/>
      <c r="Q19" s="673"/>
    </row>
    <row r="20" spans="1:17" ht="18.75" customHeight="1">
      <c r="A20" s="374" t="s">
        <v>291</v>
      </c>
      <c r="B20" s="140"/>
      <c r="C20" s="140"/>
      <c r="F20" s="673"/>
      <c r="G20" s="140"/>
      <c r="H20" s="673"/>
      <c r="I20" s="673"/>
      <c r="J20" s="373"/>
      <c r="K20" s="373"/>
      <c r="L20" s="373"/>
      <c r="M20" s="373"/>
      <c r="N20" s="372"/>
      <c r="O20" s="372"/>
      <c r="P20" s="673"/>
      <c r="Q20" s="673"/>
    </row>
    <row r="21" spans="1:17" ht="18.75" customHeight="1">
      <c r="A21" s="152" t="s">
        <v>266</v>
      </c>
      <c r="B21" s="140"/>
      <c r="C21" s="140"/>
      <c r="F21" s="354"/>
      <c r="G21" s="140"/>
      <c r="H21" s="354"/>
      <c r="I21" s="354"/>
      <c r="J21" s="354"/>
      <c r="K21" s="354"/>
      <c r="L21" s="354"/>
      <c r="M21" s="354"/>
      <c r="N21" s="152"/>
      <c r="O21" s="152"/>
      <c r="P21" s="354"/>
      <c r="Q21" s="354"/>
    </row>
    <row r="22" spans="1:17" ht="18.75" customHeight="1"/>
    <row r="23" spans="1:17" ht="18.75" customHeight="1"/>
    <row r="24" spans="1:17" ht="18.75" customHeight="1"/>
    <row r="25" spans="1:17" ht="18.75" customHeight="1"/>
    <row r="26" spans="1:17" ht="18.75" customHeight="1"/>
    <row r="27" spans="1:17" ht="18.75" customHeight="1"/>
    <row r="28" spans="1:17" ht="18.75" customHeight="1"/>
    <row r="29" spans="1:17" ht="18.75" customHeight="1"/>
    <row r="30" spans="1:17" ht="18.75" customHeight="1"/>
    <row r="31" spans="1:17" ht="18.75" customHeight="1"/>
    <row r="32" spans="1:17"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sheetData>
  <mergeCells count="8">
    <mergeCell ref="P5:Q5"/>
    <mergeCell ref="N5:O5"/>
    <mergeCell ref="B5:C5"/>
    <mergeCell ref="L5:M5"/>
    <mergeCell ref="J5:K5"/>
    <mergeCell ref="D5:E5"/>
    <mergeCell ref="H5:I5"/>
    <mergeCell ref="F5:G5"/>
  </mergeCells>
  <hyperlinks>
    <hyperlink ref="A1" location="'Contents '!A1" display="Contents "/>
    <hyperlink ref="A2" location="'Background Notes'!A1" display="Background Notes"/>
    <hyperlink ref="A20:Q20" r:id="rId1" display="Further information on Official Statistics can be found on the NISRA website."/>
    <hyperlink ref="J20:K20" r:id="rId2" display="Further information on Official Statistics can be found on the NISRA website."/>
    <hyperlink ref="A15" r:id="rId3"/>
  </hyperlinks>
  <pageMargins left="0.7" right="0.7" top="0.75" bottom="0.75" header="0.3" footer="0.3"/>
  <pageSetup paperSize="9" scale="41" fitToHeight="0"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showGridLines="0" zoomScaleNormal="100" workbookViewId="0">
      <pane xSplit="1" ySplit="6" topLeftCell="B7" activePane="bottomRight" state="frozen"/>
      <selection pane="topRight" activeCell="B1" sqref="B1"/>
      <selection pane="bottomLeft" activeCell="A7" sqref="A7"/>
      <selection pane="bottomRight" activeCell="C1" sqref="C1"/>
    </sheetView>
  </sheetViews>
  <sheetFormatPr defaultColWidth="9.140625" defaultRowHeight="12.75"/>
  <cols>
    <col min="1" max="1" width="44.140625" style="71" customWidth="1"/>
    <col min="2" max="3" width="10.5703125" style="73" bestFit="1" customWidth="1"/>
    <col min="4" max="15" width="10.5703125" style="71" bestFit="1" customWidth="1"/>
    <col min="16" max="16" width="9.28515625" style="668" bestFit="1" customWidth="1"/>
    <col min="17" max="17" width="11" style="668" customWidth="1"/>
    <col min="18" max="50" width="14.42578125" style="71" customWidth="1"/>
    <col min="51" max="16384" width="9.140625" style="71"/>
  </cols>
  <sheetData>
    <row r="1" spans="1:17" ht="19.5" customHeight="1">
      <c r="A1" s="19" t="s">
        <v>39</v>
      </c>
      <c r="N1" s="19"/>
      <c r="O1" s="19"/>
    </row>
    <row r="2" spans="1:17" ht="21" customHeight="1">
      <c r="A2" s="19" t="s">
        <v>20</v>
      </c>
      <c r="N2" s="19"/>
      <c r="O2" s="19"/>
    </row>
    <row r="3" spans="1:17" ht="17.25" customHeight="1">
      <c r="A3" s="20" t="s">
        <v>292</v>
      </c>
      <c r="N3" s="20"/>
      <c r="O3" s="20"/>
    </row>
    <row r="4" spans="1:17" ht="16.5" customHeight="1" thickBot="1"/>
    <row r="5" spans="1:17" s="74" customFormat="1" ht="49.5" customHeight="1">
      <c r="A5" s="270"/>
      <c r="B5" s="767">
        <v>2013</v>
      </c>
      <c r="C5" s="768"/>
      <c r="D5" s="772">
        <v>2014</v>
      </c>
      <c r="E5" s="770"/>
      <c r="F5" s="772">
        <v>2015</v>
      </c>
      <c r="G5" s="772"/>
      <c r="H5" s="769">
        <v>2016</v>
      </c>
      <c r="I5" s="770"/>
      <c r="J5" s="769">
        <v>2017</v>
      </c>
      <c r="K5" s="770"/>
      <c r="L5" s="771">
        <v>2018</v>
      </c>
      <c r="M5" s="771"/>
      <c r="N5" s="764">
        <v>2019</v>
      </c>
      <c r="O5" s="764"/>
      <c r="P5" s="765" t="s">
        <v>487</v>
      </c>
      <c r="Q5" s="766"/>
    </row>
    <row r="6" spans="1:17" s="714" customFormat="1" ht="66.75" thickBot="1">
      <c r="A6" s="708"/>
      <c r="B6" s="709" t="s">
        <v>115</v>
      </c>
      <c r="C6" s="710" t="s">
        <v>140</v>
      </c>
      <c r="D6" s="711" t="s">
        <v>115</v>
      </c>
      <c r="E6" s="710" t="s">
        <v>140</v>
      </c>
      <c r="F6" s="711" t="s">
        <v>115</v>
      </c>
      <c r="G6" s="711" t="s">
        <v>140</v>
      </c>
      <c r="H6" s="712" t="s">
        <v>115</v>
      </c>
      <c r="I6" s="710" t="s">
        <v>140</v>
      </c>
      <c r="J6" s="712" t="s">
        <v>115</v>
      </c>
      <c r="K6" s="710" t="s">
        <v>140</v>
      </c>
      <c r="L6" s="713" t="s">
        <v>115</v>
      </c>
      <c r="M6" s="713" t="s">
        <v>140</v>
      </c>
      <c r="N6" s="632" t="s">
        <v>115</v>
      </c>
      <c r="O6" s="632" t="s">
        <v>140</v>
      </c>
      <c r="P6" s="631" t="s">
        <v>293</v>
      </c>
      <c r="Q6" s="703" t="s">
        <v>294</v>
      </c>
    </row>
    <row r="7" spans="1:17" s="74" customFormat="1" ht="18" customHeight="1" thickTop="1">
      <c r="A7" s="271"/>
      <c r="B7" s="700"/>
      <c r="C7" s="102"/>
      <c r="D7" s="100"/>
      <c r="E7" s="102"/>
      <c r="F7" s="100"/>
      <c r="G7" s="100"/>
      <c r="H7" s="105"/>
      <c r="I7" s="102"/>
      <c r="J7" s="105"/>
      <c r="K7" s="102"/>
      <c r="L7" s="665"/>
      <c r="M7" s="665"/>
      <c r="N7" s="633"/>
      <c r="O7" s="633"/>
      <c r="P7" s="634"/>
      <c r="Q7" s="704"/>
    </row>
    <row r="8" spans="1:17" s="75" customFormat="1" ht="15">
      <c r="A8" s="272" t="s">
        <v>100</v>
      </c>
      <c r="B8" s="103">
        <v>1796703.3166074073</v>
      </c>
      <c r="C8" s="104">
        <v>2896192.7897861572</v>
      </c>
      <c r="D8" s="101">
        <v>1849521.42167173</v>
      </c>
      <c r="E8" s="104">
        <v>2939483.0138786887</v>
      </c>
      <c r="F8" s="101">
        <v>1897876.3195426711</v>
      </c>
      <c r="G8" s="101">
        <v>3232876.8300874629</v>
      </c>
      <c r="H8" s="103">
        <v>2016024.3900910101</v>
      </c>
      <c r="I8" s="104">
        <v>3470444.2713247971</v>
      </c>
      <c r="J8" s="103">
        <v>2105193.6179806227</v>
      </c>
      <c r="K8" s="104">
        <v>3601018.6467751432</v>
      </c>
      <c r="L8" s="666">
        <v>2211912.2785237655</v>
      </c>
      <c r="M8" s="666">
        <v>3731581.269276924</v>
      </c>
      <c r="N8" s="635">
        <v>2379017.6159646972</v>
      </c>
      <c r="O8" s="635">
        <v>4168243.5509916698</v>
      </c>
      <c r="P8" s="669">
        <f>(N8-L8)/L8</f>
        <v>7.5547904436996091E-2</v>
      </c>
      <c r="Q8" s="705">
        <f>(O8-M8)/M8</f>
        <v>0.11701802807027133</v>
      </c>
    </row>
    <row r="9" spans="1:17" s="75" customFormat="1" ht="15">
      <c r="A9" s="273"/>
      <c r="B9" s="172"/>
      <c r="C9" s="173"/>
      <c r="D9" s="171"/>
      <c r="E9" s="173"/>
      <c r="F9" s="171"/>
      <c r="G9" s="171"/>
      <c r="H9" s="172"/>
      <c r="I9" s="173"/>
      <c r="J9" s="172"/>
      <c r="K9" s="173"/>
      <c r="L9" s="171"/>
      <c r="M9" s="171"/>
      <c r="N9" s="171"/>
      <c r="O9" s="171"/>
      <c r="P9" s="670"/>
      <c r="Q9" s="706"/>
    </row>
    <row r="10" spans="1:17" s="75" customFormat="1" ht="15">
      <c r="A10" s="272" t="s">
        <v>165</v>
      </c>
      <c r="B10" s="103">
        <v>338768.76420849626</v>
      </c>
      <c r="C10" s="104">
        <v>553946.07100778783</v>
      </c>
      <c r="D10" s="101">
        <v>315715.61195139692</v>
      </c>
      <c r="E10" s="104">
        <v>533552.26121211681</v>
      </c>
      <c r="F10" s="101">
        <v>289246.82843879069</v>
      </c>
      <c r="G10" s="101">
        <v>511267.21556925337</v>
      </c>
      <c r="H10" s="103">
        <v>384668.84398984356</v>
      </c>
      <c r="I10" s="104">
        <v>669819.28692501783</v>
      </c>
      <c r="J10" s="103">
        <v>423030.0007403146</v>
      </c>
      <c r="K10" s="104">
        <v>726052.15323993913</v>
      </c>
      <c r="L10" s="666">
        <v>453678.18797911855</v>
      </c>
      <c r="M10" s="666">
        <v>777091.8550087458</v>
      </c>
      <c r="N10" s="635">
        <v>456328.218343238</v>
      </c>
      <c r="O10" s="635">
        <v>818492.11715845019</v>
      </c>
      <c r="P10" s="669">
        <f>(N10-L10)/L10</f>
        <v>5.8412117539171195E-3</v>
      </c>
      <c r="Q10" s="705">
        <f>(O10-M10)/M10</f>
        <v>5.3275892525264532E-2</v>
      </c>
    </row>
    <row r="11" spans="1:17" s="75" customFormat="1" ht="16.5" thickBot="1">
      <c r="A11" s="274"/>
      <c r="B11" s="701"/>
      <c r="C11" s="702"/>
      <c r="D11" s="275"/>
      <c r="E11" s="277"/>
      <c r="F11" s="275"/>
      <c r="G11" s="275"/>
      <c r="H11" s="276"/>
      <c r="I11" s="277"/>
      <c r="J11" s="276"/>
      <c r="K11" s="277"/>
      <c r="L11" s="667"/>
      <c r="M11" s="667"/>
      <c r="N11" s="636"/>
      <c r="O11" s="636"/>
      <c r="P11" s="637"/>
      <c r="Q11" s="707"/>
    </row>
    <row r="12" spans="1:17" ht="18.75" customHeight="1">
      <c r="A12" s="542" t="s">
        <v>296</v>
      </c>
    </row>
    <row r="13" spans="1:17" ht="18.75" customHeight="1">
      <c r="A13" s="99" t="s">
        <v>114</v>
      </c>
      <c r="F13" s="77"/>
      <c r="G13" s="76"/>
      <c r="H13" s="77"/>
      <c r="I13" s="76"/>
      <c r="J13" s="77"/>
      <c r="K13" s="76"/>
      <c r="L13" s="77"/>
      <c r="M13" s="76"/>
      <c r="N13" s="99"/>
      <c r="O13" s="99"/>
    </row>
    <row r="14" spans="1:17" ht="18.75" customHeight="1">
      <c r="A14" s="99" t="s">
        <v>113</v>
      </c>
      <c r="F14" s="77"/>
      <c r="H14" s="77"/>
      <c r="J14" s="77"/>
      <c r="L14" s="77"/>
      <c r="N14" s="99"/>
      <c r="O14" s="99"/>
    </row>
    <row r="15" spans="1:17" s="140" customFormat="1" ht="18.75" customHeight="1">
      <c r="A15" s="375" t="s">
        <v>295</v>
      </c>
      <c r="F15" s="168"/>
      <c r="H15" s="170"/>
      <c r="I15" s="170"/>
      <c r="J15" s="170"/>
      <c r="K15" s="170"/>
      <c r="L15" s="170"/>
      <c r="M15" s="170"/>
      <c r="N15" s="169"/>
      <c r="O15" s="169"/>
      <c r="P15" s="312"/>
      <c r="Q15" s="312"/>
    </row>
    <row r="16" spans="1:17" ht="18.75" customHeight="1">
      <c r="A16" s="152" t="s">
        <v>266</v>
      </c>
      <c r="N16" s="152"/>
      <c r="O16" s="152"/>
    </row>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sheetData>
  <mergeCells count="8">
    <mergeCell ref="N5:O5"/>
    <mergeCell ref="P5:Q5"/>
    <mergeCell ref="B5:C5"/>
    <mergeCell ref="H5:I5"/>
    <mergeCell ref="J5:K5"/>
    <mergeCell ref="L5:M5"/>
    <mergeCell ref="F5:G5"/>
    <mergeCell ref="D5:E5"/>
  </mergeCells>
  <hyperlinks>
    <hyperlink ref="A1" location="'Contents '!A1" display="Contents "/>
    <hyperlink ref="A2" location="'Background Notes'!A1" display="Background Notes"/>
    <hyperlink ref="A15:Q15" r:id="rId1" display="Further information on Official Statistics can be found on the NISRA website."/>
    <hyperlink ref="H15:I15" r:id="rId2" display="Further information on Official Statistics can be found on the NISRA website."/>
    <hyperlink ref="J15:K15" r:id="rId3" display="Further information on Official Statistics can be found on the NISRA website."/>
    <hyperlink ref="A12" r:id="rId4"/>
  </hyperlinks>
  <pageMargins left="0.7" right="0.7" top="0.75" bottom="0.75" header="0.3" footer="0.3"/>
  <pageSetup paperSize="9" scale="41" fitToHeight="0" orientation="landscape"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130" zoomScaleNormal="130" workbookViewId="0">
      <pane xSplit="4" ySplit="4" topLeftCell="E5" activePane="bottomRight" state="frozen"/>
      <selection pane="topRight" activeCell="E1" sqref="E1"/>
      <selection pane="bottomLeft" activeCell="A5" sqref="A5"/>
      <selection pane="bottomRight" activeCell="A16" sqref="A16:XFD16"/>
    </sheetView>
  </sheetViews>
  <sheetFormatPr defaultColWidth="9.140625" defaultRowHeight="12.75"/>
  <cols>
    <col min="1" max="4" width="9.140625" style="27"/>
    <col min="5" max="5" width="9.140625" style="27" customWidth="1"/>
    <col min="6" max="6" width="9.140625" style="27"/>
    <col min="7" max="7" width="12.28515625" style="27" customWidth="1"/>
    <col min="8" max="16384" width="9.140625" style="27"/>
  </cols>
  <sheetData>
    <row r="1" spans="1:7">
      <c r="A1" s="206" t="s">
        <v>172</v>
      </c>
    </row>
    <row r="2" spans="1:7">
      <c r="A2" s="207" t="s">
        <v>298</v>
      </c>
    </row>
    <row r="3" spans="1:7">
      <c r="B3" s="68"/>
      <c r="C3" s="68"/>
      <c r="D3" s="68"/>
      <c r="E3" s="68"/>
      <c r="F3" s="68"/>
      <c r="G3" s="68"/>
    </row>
    <row r="4" spans="1:7">
      <c r="A4" s="773" t="s">
        <v>81</v>
      </c>
      <c r="B4" s="773"/>
      <c r="C4" s="773"/>
      <c r="D4" s="773"/>
      <c r="E4" s="774" t="s">
        <v>82</v>
      </c>
      <c r="F4" s="774"/>
      <c r="G4" s="674" t="s">
        <v>83</v>
      </c>
    </row>
    <row r="5" spans="1:7" ht="26.25" customHeight="1">
      <c r="A5" s="775" t="s">
        <v>84</v>
      </c>
      <c r="B5" s="775"/>
      <c r="C5" s="775"/>
      <c r="D5" s="775"/>
      <c r="E5" s="776">
        <v>5040</v>
      </c>
      <c r="F5" s="776"/>
      <c r="G5" s="675">
        <v>0.39</v>
      </c>
    </row>
    <row r="6" spans="1:7">
      <c r="A6" s="775" t="s">
        <v>85</v>
      </c>
      <c r="B6" s="775"/>
      <c r="C6" s="775"/>
      <c r="D6" s="775"/>
      <c r="E6" s="776">
        <v>180</v>
      </c>
      <c r="F6" s="776"/>
      <c r="G6" s="675">
        <v>0.01</v>
      </c>
    </row>
    <row r="7" spans="1:7">
      <c r="A7" s="775" t="s">
        <v>86</v>
      </c>
      <c r="B7" s="775"/>
      <c r="C7" s="775"/>
      <c r="D7" s="775"/>
      <c r="E7" s="776">
        <v>1020</v>
      </c>
      <c r="F7" s="776"/>
      <c r="G7" s="675">
        <v>0.08</v>
      </c>
    </row>
    <row r="8" spans="1:7">
      <c r="A8" s="775" t="s">
        <v>87</v>
      </c>
      <c r="B8" s="775"/>
      <c r="C8" s="775"/>
      <c r="D8" s="775"/>
      <c r="E8" s="776">
        <v>1780</v>
      </c>
      <c r="F8" s="776"/>
      <c r="G8" s="675">
        <v>0.14000000000000001</v>
      </c>
    </row>
    <row r="9" spans="1:7">
      <c r="A9" s="775" t="s">
        <v>88</v>
      </c>
      <c r="B9" s="775"/>
      <c r="C9" s="775"/>
      <c r="D9" s="775"/>
      <c r="E9" s="776">
        <v>2120</v>
      </c>
      <c r="F9" s="776"/>
      <c r="G9" s="675">
        <v>0.16</v>
      </c>
    </row>
    <row r="10" spans="1:7">
      <c r="A10" s="775" t="s">
        <v>89</v>
      </c>
      <c r="B10" s="775"/>
      <c r="C10" s="775"/>
      <c r="D10" s="775"/>
      <c r="E10" s="776">
        <v>520</v>
      </c>
      <c r="F10" s="776"/>
      <c r="G10" s="675">
        <v>0.04</v>
      </c>
    </row>
    <row r="11" spans="1:7">
      <c r="A11" s="775" t="s">
        <v>90</v>
      </c>
      <c r="B11" s="775"/>
      <c r="C11" s="775"/>
      <c r="D11" s="775"/>
      <c r="E11" s="776">
        <v>150</v>
      </c>
      <c r="F11" s="776"/>
      <c r="G11" s="675">
        <v>0.01</v>
      </c>
    </row>
    <row r="12" spans="1:7">
      <c r="A12" s="775" t="s">
        <v>45</v>
      </c>
      <c r="B12" s="775"/>
      <c r="C12" s="775"/>
      <c r="D12" s="775"/>
      <c r="E12" s="776">
        <v>2170</v>
      </c>
      <c r="F12" s="776"/>
      <c r="G12" s="675">
        <v>0.17</v>
      </c>
    </row>
    <row r="13" spans="1:7" ht="21.75" customHeight="1">
      <c r="A13" s="777" t="s">
        <v>470</v>
      </c>
      <c r="B13" s="777"/>
      <c r="C13" s="777"/>
      <c r="D13" s="777"/>
      <c r="E13" s="778">
        <v>12980</v>
      </c>
      <c r="F13" s="778"/>
      <c r="G13" s="676">
        <v>1</v>
      </c>
    </row>
    <row r="14" spans="1:7">
      <c r="A14" s="313" t="s">
        <v>297</v>
      </c>
      <c r="B14" s="208"/>
      <c r="C14" s="208"/>
      <c r="D14" s="208"/>
      <c r="E14" s="209"/>
      <c r="F14" s="209"/>
      <c r="G14" s="210"/>
    </row>
    <row r="15" spans="1:7">
      <c r="A15" s="211" t="s">
        <v>91</v>
      </c>
    </row>
    <row r="16" spans="1:7">
      <c r="A16" s="211" t="s">
        <v>524</v>
      </c>
    </row>
    <row r="17" spans="1:1">
      <c r="A17" s="211" t="s">
        <v>266</v>
      </c>
    </row>
    <row r="18" spans="1:1">
      <c r="A18" s="541" t="s">
        <v>347</v>
      </c>
    </row>
  </sheetData>
  <mergeCells count="20">
    <mergeCell ref="A12:D12"/>
    <mergeCell ref="E12:F12"/>
    <mergeCell ref="A13:D13"/>
    <mergeCell ref="E13:F13"/>
    <mergeCell ref="A10:D10"/>
    <mergeCell ref="E10:F10"/>
    <mergeCell ref="A11:D11"/>
    <mergeCell ref="E11:F11"/>
    <mergeCell ref="A7:D7"/>
    <mergeCell ref="E7:F7"/>
    <mergeCell ref="A8:D8"/>
    <mergeCell ref="E8:F8"/>
    <mergeCell ref="A9:D9"/>
    <mergeCell ref="E9:F9"/>
    <mergeCell ref="A4:D4"/>
    <mergeCell ref="E4:F4"/>
    <mergeCell ref="A5:D5"/>
    <mergeCell ref="E5:F5"/>
    <mergeCell ref="A6:D6"/>
    <mergeCell ref="E6:F6"/>
  </mergeCells>
  <hyperlinks>
    <hyperlink ref="A1" location="Contents!A1" display="Contents"/>
    <hyperlink ref="A18" r:id="rId1"/>
  </hyperlinks>
  <pageMargins left="0.7" right="0.7" top="0.75" bottom="0.75" header="0.3" footer="0.3"/>
  <pageSetup paperSize="9" fitToHeight="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showGridLines="0" zoomScale="120" zoomScaleNormal="120" workbookViewId="0">
      <pane xSplit="6" ySplit="5" topLeftCell="G9" activePane="bottomRight" state="frozen"/>
      <selection pane="topRight" activeCell="F1" sqref="F1"/>
      <selection pane="bottomLeft" activeCell="A6" sqref="A6"/>
      <selection pane="bottomRight" activeCell="A18" sqref="A18"/>
    </sheetView>
  </sheetViews>
  <sheetFormatPr defaultColWidth="9.140625" defaultRowHeight="12.75"/>
  <cols>
    <col min="1" max="6" width="9.140625" style="27"/>
    <col min="7" max="14" width="6.85546875" style="27" customWidth="1"/>
    <col min="15" max="15" width="13.85546875" style="27" customWidth="1"/>
    <col min="16" max="16384" width="9.140625" style="27"/>
  </cols>
  <sheetData>
    <row r="1" spans="1:14" ht="17.25" customHeight="1">
      <c r="A1" s="206" t="s">
        <v>172</v>
      </c>
      <c r="B1" s="206"/>
    </row>
    <row r="2" spans="1:14" ht="17.25" customHeight="1">
      <c r="A2" s="207" t="s">
        <v>299</v>
      </c>
      <c r="B2" s="207"/>
    </row>
    <row r="3" spans="1:14" ht="17.25" customHeight="1">
      <c r="G3" s="68"/>
      <c r="H3" s="68"/>
      <c r="I3" s="68"/>
      <c r="J3" s="68"/>
      <c r="K3" s="68"/>
      <c r="L3" s="68"/>
      <c r="M3" s="68"/>
    </row>
    <row r="4" spans="1:14" ht="15">
      <c r="A4" s="213"/>
      <c r="B4" s="213"/>
      <c r="C4" s="213"/>
      <c r="D4" s="213"/>
      <c r="E4" s="213"/>
      <c r="F4" s="213"/>
      <c r="G4" s="779" t="s">
        <v>82</v>
      </c>
      <c r="H4" s="779"/>
      <c r="I4" s="779"/>
      <c r="J4" s="779"/>
      <c r="K4" s="779"/>
      <c r="L4" s="779"/>
      <c r="M4" s="779"/>
      <c r="N4" s="692"/>
    </row>
    <row r="5" spans="1:14" ht="45" customHeight="1">
      <c r="A5" s="116"/>
      <c r="B5" s="693" t="s">
        <v>475</v>
      </c>
      <c r="C5" s="781" t="s">
        <v>92</v>
      </c>
      <c r="D5" s="781"/>
      <c r="E5" s="781"/>
      <c r="F5" s="781"/>
      <c r="G5" s="678">
        <v>2013</v>
      </c>
      <c r="H5" s="678">
        <v>2014</v>
      </c>
      <c r="I5" s="678">
        <v>2015</v>
      </c>
      <c r="J5" s="678">
        <v>2016</v>
      </c>
      <c r="K5" s="679">
        <v>2017</v>
      </c>
      <c r="L5" s="680">
        <v>2018</v>
      </c>
      <c r="M5" s="681">
        <v>2019</v>
      </c>
      <c r="N5" s="677" t="s">
        <v>471</v>
      </c>
    </row>
    <row r="6" spans="1:14">
      <c r="A6" s="117">
        <v>1</v>
      </c>
      <c r="B6" s="671" t="s">
        <v>164</v>
      </c>
      <c r="C6" s="775" t="s">
        <v>93</v>
      </c>
      <c r="D6" s="775"/>
      <c r="E6" s="775"/>
      <c r="F6" s="775"/>
      <c r="G6" s="682">
        <v>754</v>
      </c>
      <c r="H6" s="682">
        <v>788</v>
      </c>
      <c r="I6" s="682">
        <v>851</v>
      </c>
      <c r="J6" s="682">
        <v>944</v>
      </c>
      <c r="K6" s="683">
        <v>1011.5</v>
      </c>
      <c r="L6" s="684">
        <v>1039.2429999999999</v>
      </c>
      <c r="M6" s="685">
        <v>998.01400000000001</v>
      </c>
      <c r="N6" s="686">
        <v>-3.9672145975484081E-2</v>
      </c>
    </row>
    <row r="7" spans="1:14">
      <c r="A7" s="117">
        <v>2</v>
      </c>
      <c r="B7" s="671" t="s">
        <v>164</v>
      </c>
      <c r="C7" s="775" t="s">
        <v>472</v>
      </c>
      <c r="D7" s="775"/>
      <c r="E7" s="775"/>
      <c r="F7" s="775"/>
      <c r="G7" s="682" t="s">
        <v>474</v>
      </c>
      <c r="H7" s="682" t="s">
        <v>474</v>
      </c>
      <c r="I7" s="682" t="s">
        <v>474</v>
      </c>
      <c r="J7" s="682">
        <v>500</v>
      </c>
      <c r="K7" s="683">
        <v>536.19600000000003</v>
      </c>
      <c r="L7" s="684" t="s">
        <v>474</v>
      </c>
      <c r="M7" s="685">
        <v>718.75</v>
      </c>
      <c r="N7" s="686" t="s">
        <v>474</v>
      </c>
    </row>
    <row r="8" spans="1:14">
      <c r="A8" s="117">
        <v>3</v>
      </c>
      <c r="B8" s="671" t="s">
        <v>45</v>
      </c>
      <c r="C8" s="775" t="s">
        <v>94</v>
      </c>
      <c r="D8" s="775"/>
      <c r="E8" s="775"/>
      <c r="F8" s="775"/>
      <c r="G8" s="682">
        <v>416.02800000000002</v>
      </c>
      <c r="H8" s="682">
        <v>465.512</v>
      </c>
      <c r="I8" s="682">
        <v>464.762</v>
      </c>
      <c r="J8" s="682">
        <v>460.02800000000002</v>
      </c>
      <c r="K8" s="683">
        <v>533.15300000000002</v>
      </c>
      <c r="L8" s="684">
        <v>584.72299999999996</v>
      </c>
      <c r="M8" s="685">
        <v>522.38800000000003</v>
      </c>
      <c r="N8" s="686">
        <v>-0.10660603396822085</v>
      </c>
    </row>
    <row r="9" spans="1:14">
      <c r="A9" s="117">
        <v>4</v>
      </c>
      <c r="B9" s="671" t="s">
        <v>164</v>
      </c>
      <c r="C9" s="775" t="s">
        <v>174</v>
      </c>
      <c r="D9" s="775"/>
      <c r="E9" s="775"/>
      <c r="F9" s="775"/>
      <c r="G9" s="682">
        <v>263</v>
      </c>
      <c r="H9" s="682">
        <v>323.5</v>
      </c>
      <c r="I9" s="682">
        <v>353.54899999999998</v>
      </c>
      <c r="J9" s="682">
        <v>440</v>
      </c>
      <c r="K9" s="683">
        <v>434.42</v>
      </c>
      <c r="L9" s="684">
        <v>491.947</v>
      </c>
      <c r="M9" s="685">
        <v>485.73599999999999</v>
      </c>
      <c r="N9" s="686">
        <v>-1.262534378703397E-2</v>
      </c>
    </row>
    <row r="10" spans="1:14">
      <c r="A10" s="117">
        <v>5</v>
      </c>
      <c r="B10" s="671" t="s">
        <v>45</v>
      </c>
      <c r="C10" s="775" t="s">
        <v>95</v>
      </c>
      <c r="D10" s="775"/>
      <c r="E10" s="775"/>
      <c r="F10" s="775"/>
      <c r="G10" s="682">
        <v>410.87</v>
      </c>
      <c r="H10" s="682">
        <v>369.78300000000002</v>
      </c>
      <c r="I10" s="682">
        <v>380.87599999999998</v>
      </c>
      <c r="J10" s="682">
        <v>403</v>
      </c>
      <c r="K10" s="683">
        <v>419</v>
      </c>
      <c r="L10" s="684">
        <v>423.99900000000002</v>
      </c>
      <c r="M10" s="685">
        <v>466</v>
      </c>
      <c r="N10" s="686">
        <v>9.9059195894329946E-2</v>
      </c>
    </row>
    <row r="11" spans="1:14">
      <c r="A11" s="117">
        <v>6</v>
      </c>
      <c r="B11" s="671" t="s">
        <v>45</v>
      </c>
      <c r="C11" s="775" t="s">
        <v>96</v>
      </c>
      <c r="D11" s="775"/>
      <c r="E11" s="775"/>
      <c r="F11" s="775"/>
      <c r="G11" s="682">
        <v>268.76100000000002</v>
      </c>
      <c r="H11" s="682">
        <v>299.02</v>
      </c>
      <c r="I11" s="682">
        <v>312.70400000000001</v>
      </c>
      <c r="J11" s="682">
        <v>333.89400000000001</v>
      </c>
      <c r="K11" s="683">
        <v>349.80099999999999</v>
      </c>
      <c r="L11" s="684">
        <v>370.48599999999999</v>
      </c>
      <c r="M11" s="685">
        <v>413.10300000000001</v>
      </c>
      <c r="N11" s="686">
        <v>0.11502998763785946</v>
      </c>
    </row>
    <row r="12" spans="1:14">
      <c r="A12" s="117">
        <v>7</v>
      </c>
      <c r="B12" s="671" t="s">
        <v>45</v>
      </c>
      <c r="C12" s="775" t="s">
        <v>257</v>
      </c>
      <c r="D12" s="775"/>
      <c r="E12" s="775"/>
      <c r="F12" s="775"/>
      <c r="G12" s="682">
        <v>269.33</v>
      </c>
      <c r="H12" s="682">
        <v>242.761</v>
      </c>
      <c r="I12" s="682">
        <v>221.21799999999999</v>
      </c>
      <c r="J12" s="682">
        <v>224.84899999999999</v>
      </c>
      <c r="K12" s="683">
        <v>235.35900000000001</v>
      </c>
      <c r="L12" s="684">
        <v>396.73700000000002</v>
      </c>
      <c r="M12" s="685">
        <v>393.65100000000001</v>
      </c>
      <c r="N12" s="686">
        <v>-7.7784527281297179E-3</v>
      </c>
    </row>
    <row r="13" spans="1:14">
      <c r="A13" s="117">
        <v>8</v>
      </c>
      <c r="B13" s="671" t="s">
        <v>164</v>
      </c>
      <c r="C13" s="775" t="s">
        <v>175</v>
      </c>
      <c r="D13" s="775"/>
      <c r="E13" s="775"/>
      <c r="F13" s="775"/>
      <c r="G13" s="682">
        <v>269.93700000000001</v>
      </c>
      <c r="H13" s="682">
        <v>324.43200000000002</v>
      </c>
      <c r="I13" s="682">
        <v>371.77199999999999</v>
      </c>
      <c r="J13" s="682">
        <v>369.78399999999999</v>
      </c>
      <c r="K13" s="683">
        <v>323.35899999999998</v>
      </c>
      <c r="L13" s="684">
        <v>317.709</v>
      </c>
      <c r="M13" s="685">
        <v>277.27199999999999</v>
      </c>
      <c r="N13" s="686">
        <v>-0.12727684768136879</v>
      </c>
    </row>
    <row r="14" spans="1:14">
      <c r="A14" s="117">
        <v>9</v>
      </c>
      <c r="B14" s="671" t="s">
        <v>45</v>
      </c>
      <c r="C14" s="775" t="s">
        <v>473</v>
      </c>
      <c r="D14" s="775"/>
      <c r="E14" s="775"/>
      <c r="F14" s="775"/>
      <c r="G14" s="682" t="s">
        <v>474</v>
      </c>
      <c r="H14" s="682">
        <v>190.21199999999999</v>
      </c>
      <c r="I14" s="682">
        <v>184.71899999999999</v>
      </c>
      <c r="J14" s="682">
        <v>192.35400000000001</v>
      </c>
      <c r="K14" s="683">
        <v>221.405</v>
      </c>
      <c r="L14" s="684">
        <v>220.65600000000001</v>
      </c>
      <c r="M14" s="685">
        <v>263.05799999999999</v>
      </c>
      <c r="N14" s="686">
        <v>0.19216336741353057</v>
      </c>
    </row>
    <row r="15" spans="1:14">
      <c r="A15" s="216">
        <v>10</v>
      </c>
      <c r="B15" s="672" t="s">
        <v>164</v>
      </c>
      <c r="C15" s="780" t="s">
        <v>258</v>
      </c>
      <c r="D15" s="780"/>
      <c r="E15" s="780"/>
      <c r="F15" s="780"/>
      <c r="G15" s="687">
        <v>157.33099999999999</v>
      </c>
      <c r="H15" s="687">
        <v>155.114</v>
      </c>
      <c r="I15" s="687">
        <v>185.66300000000001</v>
      </c>
      <c r="J15" s="687">
        <v>202.46100000000001</v>
      </c>
      <c r="K15" s="688">
        <v>217.221</v>
      </c>
      <c r="L15" s="689">
        <v>236.49100000000001</v>
      </c>
      <c r="M15" s="690">
        <v>239.392</v>
      </c>
      <c r="N15" s="691">
        <v>1.2266851592661032E-2</v>
      </c>
    </row>
    <row r="16" spans="1:14">
      <c r="A16" s="117" t="s">
        <v>297</v>
      </c>
      <c r="B16" s="671"/>
      <c r="C16" s="117"/>
      <c r="D16" s="117"/>
      <c r="E16" s="117"/>
      <c r="F16" s="117"/>
      <c r="G16" s="214"/>
      <c r="H16" s="214"/>
      <c r="I16" s="214"/>
      <c r="J16" s="214"/>
      <c r="K16" s="214"/>
      <c r="L16" s="214"/>
      <c r="M16" s="214"/>
      <c r="N16" s="215"/>
    </row>
    <row r="17" spans="1:2" s="69" customFormat="1" ht="11.25">
      <c r="A17" s="211" t="s">
        <v>97</v>
      </c>
      <c r="B17" s="211"/>
    </row>
    <row r="18" spans="1:2" s="69" customFormat="1" ht="11.25">
      <c r="A18" s="211" t="s">
        <v>524</v>
      </c>
      <c r="B18" s="211"/>
    </row>
    <row r="19" spans="1:2">
      <c r="A19" s="211" t="s">
        <v>266</v>
      </c>
      <c r="B19" s="211"/>
    </row>
    <row r="20" spans="1:2">
      <c r="A20" s="541" t="s">
        <v>347</v>
      </c>
      <c r="B20" s="541"/>
    </row>
    <row r="25" spans="1:2" ht="22.5" customHeight="1"/>
    <row r="26" spans="1:2" ht="18.75" customHeight="1"/>
  </sheetData>
  <mergeCells count="12">
    <mergeCell ref="G4:M4"/>
    <mergeCell ref="C15:F15"/>
    <mergeCell ref="C5:F5"/>
    <mergeCell ref="C6:F6"/>
    <mergeCell ref="C7:F7"/>
    <mergeCell ref="C8:F8"/>
    <mergeCell ref="C9:F9"/>
    <mergeCell ref="C10:F10"/>
    <mergeCell ref="C11:F11"/>
    <mergeCell ref="C12:F12"/>
    <mergeCell ref="C13:F13"/>
    <mergeCell ref="C14:F14"/>
  </mergeCells>
  <hyperlinks>
    <hyperlink ref="A1" location="Contents!A1" display="Contents"/>
    <hyperlink ref="A20" r:id="rId1"/>
  </hyperlinks>
  <pageMargins left="0.7" right="0.7" top="0.75" bottom="0.75" header="0.3" footer="0.3"/>
  <pageSetup paperSize="9" scale="87"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9"/>
  <sheetViews>
    <sheetView showGridLines="0" workbookViewId="0">
      <pane xSplit="2" ySplit="6" topLeftCell="C98" activePane="bottomRight" state="frozen"/>
      <selection activeCell="A9" sqref="A9"/>
      <selection pane="topRight" activeCell="A9" sqref="A9"/>
      <selection pane="bottomLeft" activeCell="A9" sqref="A9"/>
      <selection pane="bottomRight" activeCell="D1" sqref="D1"/>
    </sheetView>
  </sheetViews>
  <sheetFormatPr defaultRowHeight="15"/>
  <cols>
    <col min="1" max="1" width="25.5703125" style="79" customWidth="1"/>
    <col min="2" max="2" width="14" style="86" customWidth="1"/>
    <col min="3" max="3" width="12.7109375" style="79" bestFit="1" customWidth="1"/>
    <col min="4" max="4" width="16.5703125" style="79" bestFit="1" customWidth="1"/>
    <col min="5" max="5" width="13.42578125" style="79" bestFit="1" customWidth="1"/>
    <col min="6" max="6" width="16" style="79" bestFit="1" customWidth="1"/>
    <col min="7" max="7" width="16.5703125" style="79" bestFit="1" customWidth="1"/>
    <col min="8" max="8" width="15.42578125" style="79" bestFit="1" customWidth="1"/>
    <col min="9" max="9" width="16.5703125" style="79" bestFit="1" customWidth="1"/>
    <col min="10" max="10" width="13.42578125" style="79" bestFit="1" customWidth="1"/>
    <col min="11" max="11" width="18" style="79" bestFit="1" customWidth="1"/>
    <col min="12" max="12" width="15.42578125" style="79" hidden="1" customWidth="1"/>
    <col min="13" max="13" width="14.28515625" style="79" hidden="1" customWidth="1"/>
    <col min="14" max="14" width="18.5703125" style="79" hidden="1" customWidth="1"/>
    <col min="15" max="257" width="9.140625" style="79"/>
    <col min="258" max="258" width="25.5703125" style="79" customWidth="1"/>
    <col min="259" max="259" width="12.42578125" style="79" bestFit="1" customWidth="1"/>
    <col min="260" max="260" width="8.42578125" style="79" bestFit="1" customWidth="1"/>
    <col min="261" max="261" width="14.42578125" style="79" customWidth="1"/>
    <col min="262" max="262" width="11.5703125" style="79" bestFit="1" customWidth="1"/>
    <col min="263" max="263" width="13.85546875" style="79" bestFit="1" customWidth="1"/>
    <col min="264" max="264" width="14.28515625" style="79" bestFit="1" customWidth="1"/>
    <col min="265" max="265" width="13.5703125" style="79" bestFit="1" customWidth="1"/>
    <col min="266" max="266" width="14.28515625" style="79" bestFit="1" customWidth="1"/>
    <col min="267" max="267" width="11.5703125" style="79" bestFit="1" customWidth="1"/>
    <col min="268" max="268" width="15.42578125" style="79" customWidth="1"/>
    <col min="269" max="513" width="9.140625" style="79"/>
    <col min="514" max="514" width="25.5703125" style="79" customWidth="1"/>
    <col min="515" max="515" width="12.42578125" style="79" bestFit="1" customWidth="1"/>
    <col min="516" max="516" width="8.42578125" style="79" bestFit="1" customWidth="1"/>
    <col min="517" max="517" width="14.42578125" style="79" customWidth="1"/>
    <col min="518" max="518" width="11.5703125" style="79" bestFit="1" customWidth="1"/>
    <col min="519" max="519" width="13.85546875" style="79" bestFit="1" customWidth="1"/>
    <col min="520" max="520" width="14.28515625" style="79" bestFit="1" customWidth="1"/>
    <col min="521" max="521" width="13.5703125" style="79" bestFit="1" customWidth="1"/>
    <col min="522" max="522" width="14.28515625" style="79" bestFit="1" customWidth="1"/>
    <col min="523" max="523" width="11.5703125" style="79" bestFit="1" customWidth="1"/>
    <col min="524" max="524" width="15.42578125" style="79" customWidth="1"/>
    <col min="525" max="769" width="9.140625" style="79"/>
    <col min="770" max="770" width="25.5703125" style="79" customWidth="1"/>
    <col min="771" max="771" width="12.42578125" style="79" bestFit="1" customWidth="1"/>
    <col min="772" max="772" width="8.42578125" style="79" bestFit="1" customWidth="1"/>
    <col min="773" max="773" width="14.42578125" style="79" customWidth="1"/>
    <col min="774" max="774" width="11.5703125" style="79" bestFit="1" customWidth="1"/>
    <col min="775" max="775" width="13.85546875" style="79" bestFit="1" customWidth="1"/>
    <col min="776" max="776" width="14.28515625" style="79" bestFit="1" customWidth="1"/>
    <col min="777" max="777" width="13.5703125" style="79" bestFit="1" customWidth="1"/>
    <col min="778" max="778" width="14.28515625" style="79" bestFit="1" customWidth="1"/>
    <col min="779" max="779" width="11.5703125" style="79" bestFit="1" customWidth="1"/>
    <col min="780" max="780" width="15.42578125" style="79" customWidth="1"/>
    <col min="781" max="1025" width="9.140625" style="79"/>
    <col min="1026" max="1026" width="25.5703125" style="79" customWidth="1"/>
    <col min="1027" max="1027" width="12.42578125" style="79" bestFit="1" customWidth="1"/>
    <col min="1028" max="1028" width="8.42578125" style="79" bestFit="1" customWidth="1"/>
    <col min="1029" max="1029" width="14.42578125" style="79" customWidth="1"/>
    <col min="1030" max="1030" width="11.5703125" style="79" bestFit="1" customWidth="1"/>
    <col min="1031" max="1031" width="13.85546875" style="79" bestFit="1" customWidth="1"/>
    <col min="1032" max="1032" width="14.28515625" style="79" bestFit="1" customWidth="1"/>
    <col min="1033" max="1033" width="13.5703125" style="79" bestFit="1" customWidth="1"/>
    <col min="1034" max="1034" width="14.28515625" style="79" bestFit="1" customWidth="1"/>
    <col min="1035" max="1035" width="11.5703125" style="79" bestFit="1" customWidth="1"/>
    <col min="1036" max="1036" width="15.42578125" style="79" customWidth="1"/>
    <col min="1037" max="1281" width="9.140625" style="79"/>
    <col min="1282" max="1282" width="25.5703125" style="79" customWidth="1"/>
    <col min="1283" max="1283" width="12.42578125" style="79" bestFit="1" customWidth="1"/>
    <col min="1284" max="1284" width="8.42578125" style="79" bestFit="1" customWidth="1"/>
    <col min="1285" max="1285" width="14.42578125" style="79" customWidth="1"/>
    <col min="1286" max="1286" width="11.5703125" style="79" bestFit="1" customWidth="1"/>
    <col min="1287" max="1287" width="13.85546875" style="79" bestFit="1" customWidth="1"/>
    <col min="1288" max="1288" width="14.28515625" style="79" bestFit="1" customWidth="1"/>
    <col min="1289" max="1289" width="13.5703125" style="79" bestFit="1" customWidth="1"/>
    <col min="1290" max="1290" width="14.28515625" style="79" bestFit="1" customWidth="1"/>
    <col min="1291" max="1291" width="11.5703125" style="79" bestFit="1" customWidth="1"/>
    <col min="1292" max="1292" width="15.42578125" style="79" customWidth="1"/>
    <col min="1293" max="1537" width="9.140625" style="79"/>
    <col min="1538" max="1538" width="25.5703125" style="79" customWidth="1"/>
    <col min="1539" max="1539" width="12.42578125" style="79" bestFit="1" customWidth="1"/>
    <col min="1540" max="1540" width="8.42578125" style="79" bestFit="1" customWidth="1"/>
    <col min="1541" max="1541" width="14.42578125" style="79" customWidth="1"/>
    <col min="1542" max="1542" width="11.5703125" style="79" bestFit="1" customWidth="1"/>
    <col min="1543" max="1543" width="13.85546875" style="79" bestFit="1" customWidth="1"/>
    <col min="1544" max="1544" width="14.28515625" style="79" bestFit="1" customWidth="1"/>
    <col min="1545" max="1545" width="13.5703125" style="79" bestFit="1" customWidth="1"/>
    <col min="1546" max="1546" width="14.28515625" style="79" bestFit="1" customWidth="1"/>
    <col min="1547" max="1547" width="11.5703125" style="79" bestFit="1" customWidth="1"/>
    <col min="1548" max="1548" width="15.42578125" style="79" customWidth="1"/>
    <col min="1549" max="1793" width="9.140625" style="79"/>
    <col min="1794" max="1794" width="25.5703125" style="79" customWidth="1"/>
    <col min="1795" max="1795" width="12.42578125" style="79" bestFit="1" customWidth="1"/>
    <col min="1796" max="1796" width="8.42578125" style="79" bestFit="1" customWidth="1"/>
    <col min="1797" max="1797" width="14.42578125" style="79" customWidth="1"/>
    <col min="1798" max="1798" width="11.5703125" style="79" bestFit="1" customWidth="1"/>
    <col min="1799" max="1799" width="13.85546875" style="79" bestFit="1" customWidth="1"/>
    <col min="1800" max="1800" width="14.28515625" style="79" bestFit="1" customWidth="1"/>
    <col min="1801" max="1801" width="13.5703125" style="79" bestFit="1" customWidth="1"/>
    <col min="1802" max="1802" width="14.28515625" style="79" bestFit="1" customWidth="1"/>
    <col min="1803" max="1803" width="11.5703125" style="79" bestFit="1" customWidth="1"/>
    <col min="1804" max="1804" width="15.42578125" style="79" customWidth="1"/>
    <col min="1805" max="2049" width="9.140625" style="79"/>
    <col min="2050" max="2050" width="25.5703125" style="79" customWidth="1"/>
    <col min="2051" max="2051" width="12.42578125" style="79" bestFit="1" customWidth="1"/>
    <col min="2052" max="2052" width="8.42578125" style="79" bestFit="1" customWidth="1"/>
    <col min="2053" max="2053" width="14.42578125" style="79" customWidth="1"/>
    <col min="2054" max="2054" width="11.5703125" style="79" bestFit="1" customWidth="1"/>
    <col min="2055" max="2055" width="13.85546875" style="79" bestFit="1" customWidth="1"/>
    <col min="2056" max="2056" width="14.28515625" style="79" bestFit="1" customWidth="1"/>
    <col min="2057" max="2057" width="13.5703125" style="79" bestFit="1" customWidth="1"/>
    <col min="2058" max="2058" width="14.28515625" style="79" bestFit="1" customWidth="1"/>
    <col min="2059" max="2059" width="11.5703125" style="79" bestFit="1" customWidth="1"/>
    <col min="2060" max="2060" width="15.42578125" style="79" customWidth="1"/>
    <col min="2061" max="2305" width="9.140625" style="79"/>
    <col min="2306" max="2306" width="25.5703125" style="79" customWidth="1"/>
    <col min="2307" max="2307" width="12.42578125" style="79" bestFit="1" customWidth="1"/>
    <col min="2308" max="2308" width="8.42578125" style="79" bestFit="1" customWidth="1"/>
    <col min="2309" max="2309" width="14.42578125" style="79" customWidth="1"/>
    <col min="2310" max="2310" width="11.5703125" style="79" bestFit="1" customWidth="1"/>
    <col min="2311" max="2311" width="13.85546875" style="79" bestFit="1" customWidth="1"/>
    <col min="2312" max="2312" width="14.28515625" style="79" bestFit="1" customWidth="1"/>
    <col min="2313" max="2313" width="13.5703125" style="79" bestFit="1" customWidth="1"/>
    <col min="2314" max="2314" width="14.28515625" style="79" bestFit="1" customWidth="1"/>
    <col min="2315" max="2315" width="11.5703125" style="79" bestFit="1" customWidth="1"/>
    <col min="2316" max="2316" width="15.42578125" style="79" customWidth="1"/>
    <col min="2317" max="2561" width="9.140625" style="79"/>
    <col min="2562" max="2562" width="25.5703125" style="79" customWidth="1"/>
    <col min="2563" max="2563" width="12.42578125" style="79" bestFit="1" customWidth="1"/>
    <col min="2564" max="2564" width="8.42578125" style="79" bestFit="1" customWidth="1"/>
    <col min="2565" max="2565" width="14.42578125" style="79" customWidth="1"/>
    <col min="2566" max="2566" width="11.5703125" style="79" bestFit="1" customWidth="1"/>
    <col min="2567" max="2567" width="13.85546875" style="79" bestFit="1" customWidth="1"/>
    <col min="2568" max="2568" width="14.28515625" style="79" bestFit="1" customWidth="1"/>
    <col min="2569" max="2569" width="13.5703125" style="79" bestFit="1" customWidth="1"/>
    <col min="2570" max="2570" width="14.28515625" style="79" bestFit="1" customWidth="1"/>
    <col min="2571" max="2571" width="11.5703125" style="79" bestFit="1" customWidth="1"/>
    <col min="2572" max="2572" width="15.42578125" style="79" customWidth="1"/>
    <col min="2573" max="2817" width="9.140625" style="79"/>
    <col min="2818" max="2818" width="25.5703125" style="79" customWidth="1"/>
    <col min="2819" max="2819" width="12.42578125" style="79" bestFit="1" customWidth="1"/>
    <col min="2820" max="2820" width="8.42578125" style="79" bestFit="1" customWidth="1"/>
    <col min="2821" max="2821" width="14.42578125" style="79" customWidth="1"/>
    <col min="2822" max="2822" width="11.5703125" style="79" bestFit="1" customWidth="1"/>
    <col min="2823" max="2823" width="13.85546875" style="79" bestFit="1" customWidth="1"/>
    <col min="2824" max="2824" width="14.28515625" style="79" bestFit="1" customWidth="1"/>
    <col min="2825" max="2825" width="13.5703125" style="79" bestFit="1" customWidth="1"/>
    <col min="2826" max="2826" width="14.28515625" style="79" bestFit="1" customWidth="1"/>
    <col min="2827" max="2827" width="11.5703125" style="79" bestFit="1" customWidth="1"/>
    <col min="2828" max="2828" width="15.42578125" style="79" customWidth="1"/>
    <col min="2829" max="3073" width="9.140625" style="79"/>
    <col min="3074" max="3074" width="25.5703125" style="79" customWidth="1"/>
    <col min="3075" max="3075" width="12.42578125" style="79" bestFit="1" customWidth="1"/>
    <col min="3076" max="3076" width="8.42578125" style="79" bestFit="1" customWidth="1"/>
    <col min="3077" max="3077" width="14.42578125" style="79" customWidth="1"/>
    <col min="3078" max="3078" width="11.5703125" style="79" bestFit="1" customWidth="1"/>
    <col min="3079" max="3079" width="13.85546875" style="79" bestFit="1" customWidth="1"/>
    <col min="3080" max="3080" width="14.28515625" style="79" bestFit="1" customWidth="1"/>
    <col min="3081" max="3081" width="13.5703125" style="79" bestFit="1" customWidth="1"/>
    <col min="3082" max="3082" width="14.28515625" style="79" bestFit="1" customWidth="1"/>
    <col min="3083" max="3083" width="11.5703125" style="79" bestFit="1" customWidth="1"/>
    <col min="3084" max="3084" width="15.42578125" style="79" customWidth="1"/>
    <col min="3085" max="3329" width="9.140625" style="79"/>
    <col min="3330" max="3330" width="25.5703125" style="79" customWidth="1"/>
    <col min="3331" max="3331" width="12.42578125" style="79" bestFit="1" customWidth="1"/>
    <col min="3332" max="3332" width="8.42578125" style="79" bestFit="1" customWidth="1"/>
    <col min="3333" max="3333" width="14.42578125" style="79" customWidth="1"/>
    <col min="3334" max="3334" width="11.5703125" style="79" bestFit="1" customWidth="1"/>
    <col min="3335" max="3335" width="13.85546875" style="79" bestFit="1" customWidth="1"/>
    <col min="3336" max="3336" width="14.28515625" style="79" bestFit="1" customWidth="1"/>
    <col min="3337" max="3337" width="13.5703125" style="79" bestFit="1" customWidth="1"/>
    <col min="3338" max="3338" width="14.28515625" style="79" bestFit="1" customWidth="1"/>
    <col min="3339" max="3339" width="11.5703125" style="79" bestFit="1" customWidth="1"/>
    <col min="3340" max="3340" width="15.42578125" style="79" customWidth="1"/>
    <col min="3341" max="3585" width="9.140625" style="79"/>
    <col min="3586" max="3586" width="25.5703125" style="79" customWidth="1"/>
    <col min="3587" max="3587" width="12.42578125" style="79" bestFit="1" customWidth="1"/>
    <col min="3588" max="3588" width="8.42578125" style="79" bestFit="1" customWidth="1"/>
    <col min="3589" max="3589" width="14.42578125" style="79" customWidth="1"/>
    <col min="3590" max="3590" width="11.5703125" style="79" bestFit="1" customWidth="1"/>
    <col min="3591" max="3591" width="13.85546875" style="79" bestFit="1" customWidth="1"/>
    <col min="3592" max="3592" width="14.28515625" style="79" bestFit="1" customWidth="1"/>
    <col min="3593" max="3593" width="13.5703125" style="79" bestFit="1" customWidth="1"/>
    <col min="3594" max="3594" width="14.28515625" style="79" bestFit="1" customWidth="1"/>
    <col min="3595" max="3595" width="11.5703125" style="79" bestFit="1" customWidth="1"/>
    <col min="3596" max="3596" width="15.42578125" style="79" customWidth="1"/>
    <col min="3597" max="3841" width="9.140625" style="79"/>
    <col min="3842" max="3842" width="25.5703125" style="79" customWidth="1"/>
    <col min="3843" max="3843" width="12.42578125" style="79" bestFit="1" customWidth="1"/>
    <col min="3844" max="3844" width="8.42578125" style="79" bestFit="1" customWidth="1"/>
    <col min="3845" max="3845" width="14.42578125" style="79" customWidth="1"/>
    <col min="3846" max="3846" width="11.5703125" style="79" bestFit="1" customWidth="1"/>
    <col min="3847" max="3847" width="13.85546875" style="79" bestFit="1" customWidth="1"/>
    <col min="3848" max="3848" width="14.28515625" style="79" bestFit="1" customWidth="1"/>
    <col min="3849" max="3849" width="13.5703125" style="79" bestFit="1" customWidth="1"/>
    <col min="3850" max="3850" width="14.28515625" style="79" bestFit="1" customWidth="1"/>
    <col min="3851" max="3851" width="11.5703125" style="79" bestFit="1" customWidth="1"/>
    <col min="3852" max="3852" width="15.42578125" style="79" customWidth="1"/>
    <col min="3853" max="4097" width="9.140625" style="79"/>
    <col min="4098" max="4098" width="25.5703125" style="79" customWidth="1"/>
    <col min="4099" max="4099" width="12.42578125" style="79" bestFit="1" customWidth="1"/>
    <col min="4100" max="4100" width="8.42578125" style="79" bestFit="1" customWidth="1"/>
    <col min="4101" max="4101" width="14.42578125" style="79" customWidth="1"/>
    <col min="4102" max="4102" width="11.5703125" style="79" bestFit="1" customWidth="1"/>
    <col min="4103" max="4103" width="13.85546875" style="79" bestFit="1" customWidth="1"/>
    <col min="4104" max="4104" width="14.28515625" style="79" bestFit="1" customWidth="1"/>
    <col min="4105" max="4105" width="13.5703125" style="79" bestFit="1" customWidth="1"/>
    <col min="4106" max="4106" width="14.28515625" style="79" bestFit="1" customWidth="1"/>
    <col min="4107" max="4107" width="11.5703125" style="79" bestFit="1" customWidth="1"/>
    <col min="4108" max="4108" width="15.42578125" style="79" customWidth="1"/>
    <col min="4109" max="4353" width="9.140625" style="79"/>
    <col min="4354" max="4354" width="25.5703125" style="79" customWidth="1"/>
    <col min="4355" max="4355" width="12.42578125" style="79" bestFit="1" customWidth="1"/>
    <col min="4356" max="4356" width="8.42578125" style="79" bestFit="1" customWidth="1"/>
    <col min="4357" max="4357" width="14.42578125" style="79" customWidth="1"/>
    <col min="4358" max="4358" width="11.5703125" style="79" bestFit="1" customWidth="1"/>
    <col min="4359" max="4359" width="13.85546875" style="79" bestFit="1" customWidth="1"/>
    <col min="4360" max="4360" width="14.28515625" style="79" bestFit="1" customWidth="1"/>
    <col min="4361" max="4361" width="13.5703125" style="79" bestFit="1" customWidth="1"/>
    <col min="4362" max="4362" width="14.28515625" style="79" bestFit="1" customWidth="1"/>
    <col min="4363" max="4363" width="11.5703125" style="79" bestFit="1" customWidth="1"/>
    <col min="4364" max="4364" width="15.42578125" style="79" customWidth="1"/>
    <col min="4365" max="4609" width="9.140625" style="79"/>
    <col min="4610" max="4610" width="25.5703125" style="79" customWidth="1"/>
    <col min="4611" max="4611" width="12.42578125" style="79" bestFit="1" customWidth="1"/>
    <col min="4612" max="4612" width="8.42578125" style="79" bestFit="1" customWidth="1"/>
    <col min="4613" max="4613" width="14.42578125" style="79" customWidth="1"/>
    <col min="4614" max="4614" width="11.5703125" style="79" bestFit="1" customWidth="1"/>
    <col min="4615" max="4615" width="13.85546875" style="79" bestFit="1" customWidth="1"/>
    <col min="4616" max="4616" width="14.28515625" style="79" bestFit="1" customWidth="1"/>
    <col min="4617" max="4617" width="13.5703125" style="79" bestFit="1" customWidth="1"/>
    <col min="4618" max="4618" width="14.28515625" style="79" bestFit="1" customWidth="1"/>
    <col min="4619" max="4619" width="11.5703125" style="79" bestFit="1" customWidth="1"/>
    <col min="4620" max="4620" width="15.42578125" style="79" customWidth="1"/>
    <col min="4621" max="4865" width="9.140625" style="79"/>
    <col min="4866" max="4866" width="25.5703125" style="79" customWidth="1"/>
    <col min="4867" max="4867" width="12.42578125" style="79" bestFit="1" customWidth="1"/>
    <col min="4868" max="4868" width="8.42578125" style="79" bestFit="1" customWidth="1"/>
    <col min="4869" max="4869" width="14.42578125" style="79" customWidth="1"/>
    <col min="4870" max="4870" width="11.5703125" style="79" bestFit="1" customWidth="1"/>
    <col min="4871" max="4871" width="13.85546875" style="79" bestFit="1" customWidth="1"/>
    <col min="4872" max="4872" width="14.28515625" style="79" bestFit="1" customWidth="1"/>
    <col min="4873" max="4873" width="13.5703125" style="79" bestFit="1" customWidth="1"/>
    <col min="4874" max="4874" width="14.28515625" style="79" bestFit="1" customWidth="1"/>
    <col min="4875" max="4875" width="11.5703125" style="79" bestFit="1" customWidth="1"/>
    <col min="4876" max="4876" width="15.42578125" style="79" customWidth="1"/>
    <col min="4877" max="5121" width="9.140625" style="79"/>
    <col min="5122" max="5122" width="25.5703125" style="79" customWidth="1"/>
    <col min="5123" max="5123" width="12.42578125" style="79" bestFit="1" customWidth="1"/>
    <col min="5124" max="5124" width="8.42578125" style="79" bestFit="1" customWidth="1"/>
    <col min="5125" max="5125" width="14.42578125" style="79" customWidth="1"/>
    <col min="5126" max="5126" width="11.5703125" style="79" bestFit="1" customWidth="1"/>
    <col min="5127" max="5127" width="13.85546875" style="79" bestFit="1" customWidth="1"/>
    <col min="5128" max="5128" width="14.28515625" style="79" bestFit="1" customWidth="1"/>
    <col min="5129" max="5129" width="13.5703125" style="79" bestFit="1" customWidth="1"/>
    <col min="5130" max="5130" width="14.28515625" style="79" bestFit="1" customWidth="1"/>
    <col min="5131" max="5131" width="11.5703125" style="79" bestFit="1" customWidth="1"/>
    <col min="5132" max="5132" width="15.42578125" style="79" customWidth="1"/>
    <col min="5133" max="5377" width="9.140625" style="79"/>
    <col min="5378" max="5378" width="25.5703125" style="79" customWidth="1"/>
    <col min="5379" max="5379" width="12.42578125" style="79" bestFit="1" customWidth="1"/>
    <col min="5380" max="5380" width="8.42578125" style="79" bestFit="1" customWidth="1"/>
    <col min="5381" max="5381" width="14.42578125" style="79" customWidth="1"/>
    <col min="5382" max="5382" width="11.5703125" style="79" bestFit="1" customWidth="1"/>
    <col min="5383" max="5383" width="13.85546875" style="79" bestFit="1" customWidth="1"/>
    <col min="5384" max="5384" width="14.28515625" style="79" bestFit="1" customWidth="1"/>
    <col min="5385" max="5385" width="13.5703125" style="79" bestFit="1" customWidth="1"/>
    <col min="5386" max="5386" width="14.28515625" style="79" bestFit="1" customWidth="1"/>
    <col min="5387" max="5387" width="11.5703125" style="79" bestFit="1" customWidth="1"/>
    <col min="5388" max="5388" width="15.42578125" style="79" customWidth="1"/>
    <col min="5389" max="5633" width="9.140625" style="79"/>
    <col min="5634" max="5634" width="25.5703125" style="79" customWidth="1"/>
    <col min="5635" max="5635" width="12.42578125" style="79" bestFit="1" customWidth="1"/>
    <col min="5636" max="5636" width="8.42578125" style="79" bestFit="1" customWidth="1"/>
    <col min="5637" max="5637" width="14.42578125" style="79" customWidth="1"/>
    <col min="5638" max="5638" width="11.5703125" style="79" bestFit="1" customWidth="1"/>
    <col min="5639" max="5639" width="13.85546875" style="79" bestFit="1" customWidth="1"/>
    <col min="5640" max="5640" width="14.28515625" style="79" bestFit="1" customWidth="1"/>
    <col min="5641" max="5641" width="13.5703125" style="79" bestFit="1" customWidth="1"/>
    <col min="5642" max="5642" width="14.28515625" style="79" bestFit="1" customWidth="1"/>
    <col min="5643" max="5643" width="11.5703125" style="79" bestFit="1" customWidth="1"/>
    <col min="5644" max="5644" width="15.42578125" style="79" customWidth="1"/>
    <col min="5645" max="5889" width="9.140625" style="79"/>
    <col min="5890" max="5890" width="25.5703125" style="79" customWidth="1"/>
    <col min="5891" max="5891" width="12.42578125" style="79" bestFit="1" customWidth="1"/>
    <col min="5892" max="5892" width="8.42578125" style="79" bestFit="1" customWidth="1"/>
    <col min="5893" max="5893" width="14.42578125" style="79" customWidth="1"/>
    <col min="5894" max="5894" width="11.5703125" style="79" bestFit="1" customWidth="1"/>
    <col min="5895" max="5895" width="13.85546875" style="79" bestFit="1" customWidth="1"/>
    <col min="5896" max="5896" width="14.28515625" style="79" bestFit="1" customWidth="1"/>
    <col min="5897" max="5897" width="13.5703125" style="79" bestFit="1" customWidth="1"/>
    <col min="5898" max="5898" width="14.28515625" style="79" bestFit="1" customWidth="1"/>
    <col min="5899" max="5899" width="11.5703125" style="79" bestFit="1" customWidth="1"/>
    <col min="5900" max="5900" width="15.42578125" style="79" customWidth="1"/>
    <col min="5901" max="6145" width="9.140625" style="79"/>
    <col min="6146" max="6146" width="25.5703125" style="79" customWidth="1"/>
    <col min="6147" max="6147" width="12.42578125" style="79" bestFit="1" customWidth="1"/>
    <col min="6148" max="6148" width="8.42578125" style="79" bestFit="1" customWidth="1"/>
    <col min="6149" max="6149" width="14.42578125" style="79" customWidth="1"/>
    <col min="6150" max="6150" width="11.5703125" style="79" bestFit="1" customWidth="1"/>
    <col min="6151" max="6151" width="13.85546875" style="79" bestFit="1" customWidth="1"/>
    <col min="6152" max="6152" width="14.28515625" style="79" bestFit="1" customWidth="1"/>
    <col min="6153" max="6153" width="13.5703125" style="79" bestFit="1" customWidth="1"/>
    <col min="6154" max="6154" width="14.28515625" style="79" bestFit="1" customWidth="1"/>
    <col min="6155" max="6155" width="11.5703125" style="79" bestFit="1" customWidth="1"/>
    <col min="6156" max="6156" width="15.42578125" style="79" customWidth="1"/>
    <col min="6157" max="6401" width="9.140625" style="79"/>
    <col min="6402" max="6402" width="25.5703125" style="79" customWidth="1"/>
    <col min="6403" max="6403" width="12.42578125" style="79" bestFit="1" customWidth="1"/>
    <col min="6404" max="6404" width="8.42578125" style="79" bestFit="1" customWidth="1"/>
    <col min="6405" max="6405" width="14.42578125" style="79" customWidth="1"/>
    <col min="6406" max="6406" width="11.5703125" style="79" bestFit="1" customWidth="1"/>
    <col min="6407" max="6407" width="13.85546875" style="79" bestFit="1" customWidth="1"/>
    <col min="6408" max="6408" width="14.28515625" style="79" bestFit="1" customWidth="1"/>
    <col min="6409" max="6409" width="13.5703125" style="79" bestFit="1" customWidth="1"/>
    <col min="6410" max="6410" width="14.28515625" style="79" bestFit="1" customWidth="1"/>
    <col min="6411" max="6411" width="11.5703125" style="79" bestFit="1" customWidth="1"/>
    <col min="6412" max="6412" width="15.42578125" style="79" customWidth="1"/>
    <col min="6413" max="6657" width="9.140625" style="79"/>
    <col min="6658" max="6658" width="25.5703125" style="79" customWidth="1"/>
    <col min="6659" max="6659" width="12.42578125" style="79" bestFit="1" customWidth="1"/>
    <col min="6660" max="6660" width="8.42578125" style="79" bestFit="1" customWidth="1"/>
    <col min="6661" max="6661" width="14.42578125" style="79" customWidth="1"/>
    <col min="6662" max="6662" width="11.5703125" style="79" bestFit="1" customWidth="1"/>
    <col min="6663" max="6663" width="13.85546875" style="79" bestFit="1" customWidth="1"/>
    <col min="6664" max="6664" width="14.28515625" style="79" bestFit="1" customWidth="1"/>
    <col min="6665" max="6665" width="13.5703125" style="79" bestFit="1" customWidth="1"/>
    <col min="6666" max="6666" width="14.28515625" style="79" bestFit="1" customWidth="1"/>
    <col min="6667" max="6667" width="11.5703125" style="79" bestFit="1" customWidth="1"/>
    <col min="6668" max="6668" width="15.42578125" style="79" customWidth="1"/>
    <col min="6669" max="6913" width="9.140625" style="79"/>
    <col min="6914" max="6914" width="25.5703125" style="79" customWidth="1"/>
    <col min="6915" max="6915" width="12.42578125" style="79" bestFit="1" customWidth="1"/>
    <col min="6916" max="6916" width="8.42578125" style="79" bestFit="1" customWidth="1"/>
    <col min="6917" max="6917" width="14.42578125" style="79" customWidth="1"/>
    <col min="6918" max="6918" width="11.5703125" style="79" bestFit="1" customWidth="1"/>
    <col min="6919" max="6919" width="13.85546875" style="79" bestFit="1" customWidth="1"/>
    <col min="6920" max="6920" width="14.28515625" style="79" bestFit="1" customWidth="1"/>
    <col min="6921" max="6921" width="13.5703125" style="79" bestFit="1" customWidth="1"/>
    <col min="6922" max="6922" width="14.28515625" style="79" bestFit="1" customWidth="1"/>
    <col min="6923" max="6923" width="11.5703125" style="79" bestFit="1" customWidth="1"/>
    <col min="6924" max="6924" width="15.42578125" style="79" customWidth="1"/>
    <col min="6925" max="7169" width="9.140625" style="79"/>
    <col min="7170" max="7170" width="25.5703125" style="79" customWidth="1"/>
    <col min="7171" max="7171" width="12.42578125" style="79" bestFit="1" customWidth="1"/>
    <col min="7172" max="7172" width="8.42578125" style="79" bestFit="1" customWidth="1"/>
    <col min="7173" max="7173" width="14.42578125" style="79" customWidth="1"/>
    <col min="7174" max="7174" width="11.5703125" style="79" bestFit="1" customWidth="1"/>
    <col min="7175" max="7175" width="13.85546875" style="79" bestFit="1" customWidth="1"/>
    <col min="7176" max="7176" width="14.28515625" style="79" bestFit="1" customWidth="1"/>
    <col min="7177" max="7177" width="13.5703125" style="79" bestFit="1" customWidth="1"/>
    <col min="7178" max="7178" width="14.28515625" style="79" bestFit="1" customWidth="1"/>
    <col min="7179" max="7179" width="11.5703125" style="79" bestFit="1" customWidth="1"/>
    <col min="7180" max="7180" width="15.42578125" style="79" customWidth="1"/>
    <col min="7181" max="7425" width="9.140625" style="79"/>
    <col min="7426" max="7426" width="25.5703125" style="79" customWidth="1"/>
    <col min="7427" max="7427" width="12.42578125" style="79" bestFit="1" customWidth="1"/>
    <col min="7428" max="7428" width="8.42578125" style="79" bestFit="1" customWidth="1"/>
    <col min="7429" max="7429" width="14.42578125" style="79" customWidth="1"/>
    <col min="7430" max="7430" width="11.5703125" style="79" bestFit="1" customWidth="1"/>
    <col min="7431" max="7431" width="13.85546875" style="79" bestFit="1" customWidth="1"/>
    <col min="7432" max="7432" width="14.28515625" style="79" bestFit="1" customWidth="1"/>
    <col min="7433" max="7433" width="13.5703125" style="79" bestFit="1" customWidth="1"/>
    <col min="7434" max="7434" width="14.28515625" style="79" bestFit="1" customWidth="1"/>
    <col min="7435" max="7435" width="11.5703125" style="79" bestFit="1" customWidth="1"/>
    <col min="7436" max="7436" width="15.42578125" style="79" customWidth="1"/>
    <col min="7437" max="7681" width="9.140625" style="79"/>
    <col min="7682" max="7682" width="25.5703125" style="79" customWidth="1"/>
    <col min="7683" max="7683" width="12.42578125" style="79" bestFit="1" customWidth="1"/>
    <col min="7684" max="7684" width="8.42578125" style="79" bestFit="1" customWidth="1"/>
    <col min="7685" max="7685" width="14.42578125" style="79" customWidth="1"/>
    <col min="7686" max="7686" width="11.5703125" style="79" bestFit="1" customWidth="1"/>
    <col min="7687" max="7687" width="13.85546875" style="79" bestFit="1" customWidth="1"/>
    <col min="7688" max="7688" width="14.28515625" style="79" bestFit="1" customWidth="1"/>
    <col min="7689" max="7689" width="13.5703125" style="79" bestFit="1" customWidth="1"/>
    <col min="7690" max="7690" width="14.28515625" style="79" bestFit="1" customWidth="1"/>
    <col min="7691" max="7691" width="11.5703125" style="79" bestFit="1" customWidth="1"/>
    <col min="7692" max="7692" width="15.42578125" style="79" customWidth="1"/>
    <col min="7693" max="7937" width="9.140625" style="79"/>
    <col min="7938" max="7938" width="25.5703125" style="79" customWidth="1"/>
    <col min="7939" max="7939" width="12.42578125" style="79" bestFit="1" customWidth="1"/>
    <col min="7940" max="7940" width="8.42578125" style="79" bestFit="1" customWidth="1"/>
    <col min="7941" max="7941" width="14.42578125" style="79" customWidth="1"/>
    <col min="7942" max="7942" width="11.5703125" style="79" bestFit="1" customWidth="1"/>
    <col min="7943" max="7943" width="13.85546875" style="79" bestFit="1" customWidth="1"/>
    <col min="7944" max="7944" width="14.28515625" style="79" bestFit="1" customWidth="1"/>
    <col min="7945" max="7945" width="13.5703125" style="79" bestFit="1" customWidth="1"/>
    <col min="7946" max="7946" width="14.28515625" style="79" bestFit="1" customWidth="1"/>
    <col min="7947" max="7947" width="11.5703125" style="79" bestFit="1" customWidth="1"/>
    <col min="7948" max="7948" width="15.42578125" style="79" customWidth="1"/>
    <col min="7949" max="8193" width="9.140625" style="79"/>
    <col min="8194" max="8194" width="25.5703125" style="79" customWidth="1"/>
    <col min="8195" max="8195" width="12.42578125" style="79" bestFit="1" customWidth="1"/>
    <col min="8196" max="8196" width="8.42578125" style="79" bestFit="1" customWidth="1"/>
    <col min="8197" max="8197" width="14.42578125" style="79" customWidth="1"/>
    <col min="8198" max="8198" width="11.5703125" style="79" bestFit="1" customWidth="1"/>
    <col min="8199" max="8199" width="13.85546875" style="79" bestFit="1" customWidth="1"/>
    <col min="8200" max="8200" width="14.28515625" style="79" bestFit="1" customWidth="1"/>
    <col min="8201" max="8201" width="13.5703125" style="79" bestFit="1" customWidth="1"/>
    <col min="8202" max="8202" width="14.28515625" style="79" bestFit="1" customWidth="1"/>
    <col min="8203" max="8203" width="11.5703125" style="79" bestFit="1" customWidth="1"/>
    <col min="8204" max="8204" width="15.42578125" style="79" customWidth="1"/>
    <col min="8205" max="8449" width="9.140625" style="79"/>
    <col min="8450" max="8450" width="25.5703125" style="79" customWidth="1"/>
    <col min="8451" max="8451" width="12.42578125" style="79" bestFit="1" customWidth="1"/>
    <col min="8452" max="8452" width="8.42578125" style="79" bestFit="1" customWidth="1"/>
    <col min="8453" max="8453" width="14.42578125" style="79" customWidth="1"/>
    <col min="8454" max="8454" width="11.5703125" style="79" bestFit="1" customWidth="1"/>
    <col min="8455" max="8455" width="13.85546875" style="79" bestFit="1" customWidth="1"/>
    <col min="8456" max="8456" width="14.28515625" style="79" bestFit="1" customWidth="1"/>
    <col min="8457" max="8457" width="13.5703125" style="79" bestFit="1" customWidth="1"/>
    <col min="8458" max="8458" width="14.28515625" style="79" bestFit="1" customWidth="1"/>
    <col min="8459" max="8459" width="11.5703125" style="79" bestFit="1" customWidth="1"/>
    <col min="8460" max="8460" width="15.42578125" style="79" customWidth="1"/>
    <col min="8461" max="8705" width="9.140625" style="79"/>
    <col min="8706" max="8706" width="25.5703125" style="79" customWidth="1"/>
    <col min="8707" max="8707" width="12.42578125" style="79" bestFit="1" customWidth="1"/>
    <col min="8708" max="8708" width="8.42578125" style="79" bestFit="1" customWidth="1"/>
    <col min="8709" max="8709" width="14.42578125" style="79" customWidth="1"/>
    <col min="8710" max="8710" width="11.5703125" style="79" bestFit="1" customWidth="1"/>
    <col min="8711" max="8711" width="13.85546875" style="79" bestFit="1" customWidth="1"/>
    <col min="8712" max="8712" width="14.28515625" style="79" bestFit="1" customWidth="1"/>
    <col min="8713" max="8713" width="13.5703125" style="79" bestFit="1" customWidth="1"/>
    <col min="8714" max="8714" width="14.28515625" style="79" bestFit="1" customWidth="1"/>
    <col min="8715" max="8715" width="11.5703125" style="79" bestFit="1" customWidth="1"/>
    <col min="8716" max="8716" width="15.42578125" style="79" customWidth="1"/>
    <col min="8717" max="8961" width="9.140625" style="79"/>
    <col min="8962" max="8962" width="25.5703125" style="79" customWidth="1"/>
    <col min="8963" max="8963" width="12.42578125" style="79" bestFit="1" customWidth="1"/>
    <col min="8964" max="8964" width="8.42578125" style="79" bestFit="1" customWidth="1"/>
    <col min="8965" max="8965" width="14.42578125" style="79" customWidth="1"/>
    <col min="8966" max="8966" width="11.5703125" style="79" bestFit="1" customWidth="1"/>
    <col min="8967" max="8967" width="13.85546875" style="79" bestFit="1" customWidth="1"/>
    <col min="8968" max="8968" width="14.28515625" style="79" bestFit="1" customWidth="1"/>
    <col min="8969" max="8969" width="13.5703125" style="79" bestFit="1" customWidth="1"/>
    <col min="8970" max="8970" width="14.28515625" style="79" bestFit="1" customWidth="1"/>
    <col min="8971" max="8971" width="11.5703125" style="79" bestFit="1" customWidth="1"/>
    <col min="8972" max="8972" width="15.42578125" style="79" customWidth="1"/>
    <col min="8973" max="9217" width="9.140625" style="79"/>
    <col min="9218" max="9218" width="25.5703125" style="79" customWidth="1"/>
    <col min="9219" max="9219" width="12.42578125" style="79" bestFit="1" customWidth="1"/>
    <col min="9220" max="9220" width="8.42578125" style="79" bestFit="1" customWidth="1"/>
    <col min="9221" max="9221" width="14.42578125" style="79" customWidth="1"/>
    <col min="9222" max="9222" width="11.5703125" style="79" bestFit="1" customWidth="1"/>
    <col min="9223" max="9223" width="13.85546875" style="79" bestFit="1" customWidth="1"/>
    <col min="9224" max="9224" width="14.28515625" style="79" bestFit="1" customWidth="1"/>
    <col min="9225" max="9225" width="13.5703125" style="79" bestFit="1" customWidth="1"/>
    <col min="9226" max="9226" width="14.28515625" style="79" bestFit="1" customWidth="1"/>
    <col min="9227" max="9227" width="11.5703125" style="79" bestFit="1" customWidth="1"/>
    <col min="9228" max="9228" width="15.42578125" style="79" customWidth="1"/>
    <col min="9229" max="9473" width="9.140625" style="79"/>
    <col min="9474" max="9474" width="25.5703125" style="79" customWidth="1"/>
    <col min="9475" max="9475" width="12.42578125" style="79" bestFit="1" customWidth="1"/>
    <col min="9476" max="9476" width="8.42578125" style="79" bestFit="1" customWidth="1"/>
    <col min="9477" max="9477" width="14.42578125" style="79" customWidth="1"/>
    <col min="9478" max="9478" width="11.5703125" style="79" bestFit="1" customWidth="1"/>
    <col min="9479" max="9479" width="13.85546875" style="79" bestFit="1" customWidth="1"/>
    <col min="9480" max="9480" width="14.28515625" style="79" bestFit="1" customWidth="1"/>
    <col min="9481" max="9481" width="13.5703125" style="79" bestFit="1" customWidth="1"/>
    <col min="9482" max="9482" width="14.28515625" style="79" bestFit="1" customWidth="1"/>
    <col min="9483" max="9483" width="11.5703125" style="79" bestFit="1" customWidth="1"/>
    <col min="9484" max="9484" width="15.42578125" style="79" customWidth="1"/>
    <col min="9485" max="9729" width="9.140625" style="79"/>
    <col min="9730" max="9730" width="25.5703125" style="79" customWidth="1"/>
    <col min="9731" max="9731" width="12.42578125" style="79" bestFit="1" customWidth="1"/>
    <col min="9732" max="9732" width="8.42578125" style="79" bestFit="1" customWidth="1"/>
    <col min="9733" max="9733" width="14.42578125" style="79" customWidth="1"/>
    <col min="9734" max="9734" width="11.5703125" style="79" bestFit="1" customWidth="1"/>
    <col min="9735" max="9735" width="13.85546875" style="79" bestFit="1" customWidth="1"/>
    <col min="9736" max="9736" width="14.28515625" style="79" bestFit="1" customWidth="1"/>
    <col min="9737" max="9737" width="13.5703125" style="79" bestFit="1" customWidth="1"/>
    <col min="9738" max="9738" width="14.28515625" style="79" bestFit="1" customWidth="1"/>
    <col min="9739" max="9739" width="11.5703125" style="79" bestFit="1" customWidth="1"/>
    <col min="9740" max="9740" width="15.42578125" style="79" customWidth="1"/>
    <col min="9741" max="9985" width="9.140625" style="79"/>
    <col min="9986" max="9986" width="25.5703125" style="79" customWidth="1"/>
    <col min="9987" max="9987" width="12.42578125" style="79" bestFit="1" customWidth="1"/>
    <col min="9988" max="9988" width="8.42578125" style="79" bestFit="1" customWidth="1"/>
    <col min="9989" max="9989" width="14.42578125" style="79" customWidth="1"/>
    <col min="9990" max="9990" width="11.5703125" style="79" bestFit="1" customWidth="1"/>
    <col min="9991" max="9991" width="13.85546875" style="79" bestFit="1" customWidth="1"/>
    <col min="9992" max="9992" width="14.28515625" style="79" bestFit="1" customWidth="1"/>
    <col min="9993" max="9993" width="13.5703125" style="79" bestFit="1" customWidth="1"/>
    <col min="9994" max="9994" width="14.28515625" style="79" bestFit="1" customWidth="1"/>
    <col min="9995" max="9995" width="11.5703125" style="79" bestFit="1" customWidth="1"/>
    <col min="9996" max="9996" width="15.42578125" style="79" customWidth="1"/>
    <col min="9997" max="10241" width="9.140625" style="79"/>
    <col min="10242" max="10242" width="25.5703125" style="79" customWidth="1"/>
    <col min="10243" max="10243" width="12.42578125" style="79" bestFit="1" customWidth="1"/>
    <col min="10244" max="10244" width="8.42578125" style="79" bestFit="1" customWidth="1"/>
    <col min="10245" max="10245" width="14.42578125" style="79" customWidth="1"/>
    <col min="10246" max="10246" width="11.5703125" style="79" bestFit="1" customWidth="1"/>
    <col min="10247" max="10247" width="13.85546875" style="79" bestFit="1" customWidth="1"/>
    <col min="10248" max="10248" width="14.28515625" style="79" bestFit="1" customWidth="1"/>
    <col min="10249" max="10249" width="13.5703125" style="79" bestFit="1" customWidth="1"/>
    <col min="10250" max="10250" width="14.28515625" style="79" bestFit="1" customWidth="1"/>
    <col min="10251" max="10251" width="11.5703125" style="79" bestFit="1" customWidth="1"/>
    <col min="10252" max="10252" width="15.42578125" style="79" customWidth="1"/>
    <col min="10253" max="10497" width="9.140625" style="79"/>
    <col min="10498" max="10498" width="25.5703125" style="79" customWidth="1"/>
    <col min="10499" max="10499" width="12.42578125" style="79" bestFit="1" customWidth="1"/>
    <col min="10500" max="10500" width="8.42578125" style="79" bestFit="1" customWidth="1"/>
    <col min="10501" max="10501" width="14.42578125" style="79" customWidth="1"/>
    <col min="10502" max="10502" width="11.5703125" style="79" bestFit="1" customWidth="1"/>
    <col min="10503" max="10503" width="13.85546875" style="79" bestFit="1" customWidth="1"/>
    <col min="10504" max="10504" width="14.28515625" style="79" bestFit="1" customWidth="1"/>
    <col min="10505" max="10505" width="13.5703125" style="79" bestFit="1" customWidth="1"/>
    <col min="10506" max="10506" width="14.28515625" style="79" bestFit="1" customWidth="1"/>
    <col min="10507" max="10507" width="11.5703125" style="79" bestFit="1" customWidth="1"/>
    <col min="10508" max="10508" width="15.42578125" style="79" customWidth="1"/>
    <col min="10509" max="10753" width="9.140625" style="79"/>
    <col min="10754" max="10754" width="25.5703125" style="79" customWidth="1"/>
    <col min="10755" max="10755" width="12.42578125" style="79" bestFit="1" customWidth="1"/>
    <col min="10756" max="10756" width="8.42578125" style="79" bestFit="1" customWidth="1"/>
    <col min="10757" max="10757" width="14.42578125" style="79" customWidth="1"/>
    <col min="10758" max="10758" width="11.5703125" style="79" bestFit="1" customWidth="1"/>
    <col min="10759" max="10759" width="13.85546875" style="79" bestFit="1" customWidth="1"/>
    <col min="10760" max="10760" width="14.28515625" style="79" bestFit="1" customWidth="1"/>
    <col min="10761" max="10761" width="13.5703125" style="79" bestFit="1" customWidth="1"/>
    <col min="10762" max="10762" width="14.28515625" style="79" bestFit="1" customWidth="1"/>
    <col min="10763" max="10763" width="11.5703125" style="79" bestFit="1" customWidth="1"/>
    <col min="10764" max="10764" width="15.42578125" style="79" customWidth="1"/>
    <col min="10765" max="11009" width="9.140625" style="79"/>
    <col min="11010" max="11010" width="25.5703125" style="79" customWidth="1"/>
    <col min="11011" max="11011" width="12.42578125" style="79" bestFit="1" customWidth="1"/>
    <col min="11012" max="11012" width="8.42578125" style="79" bestFit="1" customWidth="1"/>
    <col min="11013" max="11013" width="14.42578125" style="79" customWidth="1"/>
    <col min="11014" max="11014" width="11.5703125" style="79" bestFit="1" customWidth="1"/>
    <col min="11015" max="11015" width="13.85546875" style="79" bestFit="1" customWidth="1"/>
    <col min="11016" max="11016" width="14.28515625" style="79" bestFit="1" customWidth="1"/>
    <col min="11017" max="11017" width="13.5703125" style="79" bestFit="1" customWidth="1"/>
    <col min="11018" max="11018" width="14.28515625" style="79" bestFit="1" customWidth="1"/>
    <col min="11019" max="11019" width="11.5703125" style="79" bestFit="1" customWidth="1"/>
    <col min="11020" max="11020" width="15.42578125" style="79" customWidth="1"/>
    <col min="11021" max="11265" width="9.140625" style="79"/>
    <col min="11266" max="11266" width="25.5703125" style="79" customWidth="1"/>
    <col min="11267" max="11267" width="12.42578125" style="79" bestFit="1" customWidth="1"/>
    <col min="11268" max="11268" width="8.42578125" style="79" bestFit="1" customWidth="1"/>
    <col min="11269" max="11269" width="14.42578125" style="79" customWidth="1"/>
    <col min="11270" max="11270" width="11.5703125" style="79" bestFit="1" customWidth="1"/>
    <col min="11271" max="11271" width="13.85546875" style="79" bestFit="1" customWidth="1"/>
    <col min="11272" max="11272" width="14.28515625" style="79" bestFit="1" customWidth="1"/>
    <col min="11273" max="11273" width="13.5703125" style="79" bestFit="1" customWidth="1"/>
    <col min="11274" max="11274" width="14.28515625" style="79" bestFit="1" customWidth="1"/>
    <col min="11275" max="11275" width="11.5703125" style="79" bestFit="1" customWidth="1"/>
    <col min="11276" max="11276" width="15.42578125" style="79" customWidth="1"/>
    <col min="11277" max="11521" width="9.140625" style="79"/>
    <col min="11522" max="11522" width="25.5703125" style="79" customWidth="1"/>
    <col min="11523" max="11523" width="12.42578125" style="79" bestFit="1" customWidth="1"/>
    <col min="11524" max="11524" width="8.42578125" style="79" bestFit="1" customWidth="1"/>
    <col min="11525" max="11525" width="14.42578125" style="79" customWidth="1"/>
    <col min="11526" max="11526" width="11.5703125" style="79" bestFit="1" customWidth="1"/>
    <col min="11527" max="11527" width="13.85546875" style="79" bestFit="1" customWidth="1"/>
    <col min="11528" max="11528" width="14.28515625" style="79" bestFit="1" customWidth="1"/>
    <col min="11529" max="11529" width="13.5703125" style="79" bestFit="1" customWidth="1"/>
    <col min="11530" max="11530" width="14.28515625" style="79" bestFit="1" customWidth="1"/>
    <col min="11531" max="11531" width="11.5703125" style="79" bestFit="1" customWidth="1"/>
    <col min="11532" max="11532" width="15.42578125" style="79" customWidth="1"/>
    <col min="11533" max="11777" width="9.140625" style="79"/>
    <col min="11778" max="11778" width="25.5703125" style="79" customWidth="1"/>
    <col min="11779" max="11779" width="12.42578125" style="79" bestFit="1" customWidth="1"/>
    <col min="11780" max="11780" width="8.42578125" style="79" bestFit="1" customWidth="1"/>
    <col min="11781" max="11781" width="14.42578125" style="79" customWidth="1"/>
    <col min="11782" max="11782" width="11.5703125" style="79" bestFit="1" customWidth="1"/>
    <col min="11783" max="11783" width="13.85546875" style="79" bestFit="1" customWidth="1"/>
    <col min="11784" max="11784" width="14.28515625" style="79" bestFit="1" customWidth="1"/>
    <col min="11785" max="11785" width="13.5703125" style="79" bestFit="1" customWidth="1"/>
    <col min="11786" max="11786" width="14.28515625" style="79" bestFit="1" customWidth="1"/>
    <col min="11787" max="11787" width="11.5703125" style="79" bestFit="1" customWidth="1"/>
    <col min="11788" max="11788" width="15.42578125" style="79" customWidth="1"/>
    <col min="11789" max="12033" width="9.140625" style="79"/>
    <col min="12034" max="12034" width="25.5703125" style="79" customWidth="1"/>
    <col min="12035" max="12035" width="12.42578125" style="79" bestFit="1" customWidth="1"/>
    <col min="12036" max="12036" width="8.42578125" style="79" bestFit="1" customWidth="1"/>
    <col min="12037" max="12037" width="14.42578125" style="79" customWidth="1"/>
    <col min="12038" max="12038" width="11.5703125" style="79" bestFit="1" customWidth="1"/>
    <col min="12039" max="12039" width="13.85546875" style="79" bestFit="1" customWidth="1"/>
    <col min="12040" max="12040" width="14.28515625" style="79" bestFit="1" customWidth="1"/>
    <col min="12041" max="12041" width="13.5703125" style="79" bestFit="1" customWidth="1"/>
    <col min="12042" max="12042" width="14.28515625" style="79" bestFit="1" customWidth="1"/>
    <col min="12043" max="12043" width="11.5703125" style="79" bestFit="1" customWidth="1"/>
    <col min="12044" max="12044" width="15.42578125" style="79" customWidth="1"/>
    <col min="12045" max="12289" width="9.140625" style="79"/>
    <col min="12290" max="12290" width="25.5703125" style="79" customWidth="1"/>
    <col min="12291" max="12291" width="12.42578125" style="79" bestFit="1" customWidth="1"/>
    <col min="12292" max="12292" width="8.42578125" style="79" bestFit="1" customWidth="1"/>
    <col min="12293" max="12293" width="14.42578125" style="79" customWidth="1"/>
    <col min="12294" max="12294" width="11.5703125" style="79" bestFit="1" customWidth="1"/>
    <col min="12295" max="12295" width="13.85546875" style="79" bestFit="1" customWidth="1"/>
    <col min="12296" max="12296" width="14.28515625" style="79" bestFit="1" customWidth="1"/>
    <col min="12297" max="12297" width="13.5703125" style="79" bestFit="1" customWidth="1"/>
    <col min="12298" max="12298" width="14.28515625" style="79" bestFit="1" customWidth="1"/>
    <col min="12299" max="12299" width="11.5703125" style="79" bestFit="1" customWidth="1"/>
    <col min="12300" max="12300" width="15.42578125" style="79" customWidth="1"/>
    <col min="12301" max="12545" width="9.140625" style="79"/>
    <col min="12546" max="12546" width="25.5703125" style="79" customWidth="1"/>
    <col min="12547" max="12547" width="12.42578125" style="79" bestFit="1" customWidth="1"/>
    <col min="12548" max="12548" width="8.42578125" style="79" bestFit="1" customWidth="1"/>
    <col min="12549" max="12549" width="14.42578125" style="79" customWidth="1"/>
    <col min="12550" max="12550" width="11.5703125" style="79" bestFit="1" customWidth="1"/>
    <col min="12551" max="12551" width="13.85546875" style="79" bestFit="1" customWidth="1"/>
    <col min="12552" max="12552" width="14.28515625" style="79" bestFit="1" customWidth="1"/>
    <col min="12553" max="12553" width="13.5703125" style="79" bestFit="1" customWidth="1"/>
    <col min="12554" max="12554" width="14.28515625" style="79" bestFit="1" customWidth="1"/>
    <col min="12555" max="12555" width="11.5703125" style="79" bestFit="1" customWidth="1"/>
    <col min="12556" max="12556" width="15.42578125" style="79" customWidth="1"/>
    <col min="12557" max="12801" width="9.140625" style="79"/>
    <col min="12802" max="12802" width="25.5703125" style="79" customWidth="1"/>
    <col min="12803" max="12803" width="12.42578125" style="79" bestFit="1" customWidth="1"/>
    <col min="12804" max="12804" width="8.42578125" style="79" bestFit="1" customWidth="1"/>
    <col min="12805" max="12805" width="14.42578125" style="79" customWidth="1"/>
    <col min="12806" max="12806" width="11.5703125" style="79" bestFit="1" customWidth="1"/>
    <col min="12807" max="12807" width="13.85546875" style="79" bestFit="1" customWidth="1"/>
    <col min="12808" max="12808" width="14.28515625" style="79" bestFit="1" customWidth="1"/>
    <col min="12809" max="12809" width="13.5703125" style="79" bestFit="1" customWidth="1"/>
    <col min="12810" max="12810" width="14.28515625" style="79" bestFit="1" customWidth="1"/>
    <col min="12811" max="12811" width="11.5703125" style="79" bestFit="1" customWidth="1"/>
    <col min="12812" max="12812" width="15.42578125" style="79" customWidth="1"/>
    <col min="12813" max="13057" width="9.140625" style="79"/>
    <col min="13058" max="13058" width="25.5703125" style="79" customWidth="1"/>
    <col min="13059" max="13059" width="12.42578125" style="79" bestFit="1" customWidth="1"/>
    <col min="13060" max="13060" width="8.42578125" style="79" bestFit="1" customWidth="1"/>
    <col min="13061" max="13061" width="14.42578125" style="79" customWidth="1"/>
    <col min="13062" max="13062" width="11.5703125" style="79" bestFit="1" customWidth="1"/>
    <col min="13063" max="13063" width="13.85546875" style="79" bestFit="1" customWidth="1"/>
    <col min="13064" max="13064" width="14.28515625" style="79" bestFit="1" customWidth="1"/>
    <col min="13065" max="13065" width="13.5703125" style="79" bestFit="1" customWidth="1"/>
    <col min="13066" max="13066" width="14.28515625" style="79" bestFit="1" customWidth="1"/>
    <col min="13067" max="13067" width="11.5703125" style="79" bestFit="1" customWidth="1"/>
    <col min="13068" max="13068" width="15.42578125" style="79" customWidth="1"/>
    <col min="13069" max="13313" width="9.140625" style="79"/>
    <col min="13314" max="13314" width="25.5703125" style="79" customWidth="1"/>
    <col min="13315" max="13315" width="12.42578125" style="79" bestFit="1" customWidth="1"/>
    <col min="13316" max="13316" width="8.42578125" style="79" bestFit="1" customWidth="1"/>
    <col min="13317" max="13317" width="14.42578125" style="79" customWidth="1"/>
    <col min="13318" max="13318" width="11.5703125" style="79" bestFit="1" customWidth="1"/>
    <col min="13319" max="13319" width="13.85546875" style="79" bestFit="1" customWidth="1"/>
    <col min="13320" max="13320" width="14.28515625" style="79" bestFit="1" customWidth="1"/>
    <col min="13321" max="13321" width="13.5703125" style="79" bestFit="1" customWidth="1"/>
    <col min="13322" max="13322" width="14.28515625" style="79" bestFit="1" customWidth="1"/>
    <col min="13323" max="13323" width="11.5703125" style="79" bestFit="1" customWidth="1"/>
    <col min="13324" max="13324" width="15.42578125" style="79" customWidth="1"/>
    <col min="13325" max="13569" width="9.140625" style="79"/>
    <col min="13570" max="13570" width="25.5703125" style="79" customWidth="1"/>
    <col min="13571" max="13571" width="12.42578125" style="79" bestFit="1" customWidth="1"/>
    <col min="13572" max="13572" width="8.42578125" style="79" bestFit="1" customWidth="1"/>
    <col min="13573" max="13573" width="14.42578125" style="79" customWidth="1"/>
    <col min="13574" max="13574" width="11.5703125" style="79" bestFit="1" customWidth="1"/>
    <col min="13575" max="13575" width="13.85546875" style="79" bestFit="1" customWidth="1"/>
    <col min="13576" max="13576" width="14.28515625" style="79" bestFit="1" customWidth="1"/>
    <col min="13577" max="13577" width="13.5703125" style="79" bestFit="1" customWidth="1"/>
    <col min="13578" max="13578" width="14.28515625" style="79" bestFit="1" customWidth="1"/>
    <col min="13579" max="13579" width="11.5703125" style="79" bestFit="1" customWidth="1"/>
    <col min="13580" max="13580" width="15.42578125" style="79" customWidth="1"/>
    <col min="13581" max="13825" width="9.140625" style="79"/>
    <col min="13826" max="13826" width="25.5703125" style="79" customWidth="1"/>
    <col min="13827" max="13827" width="12.42578125" style="79" bestFit="1" customWidth="1"/>
    <col min="13828" max="13828" width="8.42578125" style="79" bestFit="1" customWidth="1"/>
    <col min="13829" max="13829" width="14.42578125" style="79" customWidth="1"/>
    <col min="13830" max="13830" width="11.5703125" style="79" bestFit="1" customWidth="1"/>
    <col min="13831" max="13831" width="13.85546875" style="79" bestFit="1" customWidth="1"/>
    <col min="13832" max="13832" width="14.28515625" style="79" bestFit="1" customWidth="1"/>
    <col min="13833" max="13833" width="13.5703125" style="79" bestFit="1" customWidth="1"/>
    <col min="13834" max="13834" width="14.28515625" style="79" bestFit="1" customWidth="1"/>
    <col min="13835" max="13835" width="11.5703125" style="79" bestFit="1" customWidth="1"/>
    <col min="13836" max="13836" width="15.42578125" style="79" customWidth="1"/>
    <col min="13837" max="14081" width="9.140625" style="79"/>
    <col min="14082" max="14082" width="25.5703125" style="79" customWidth="1"/>
    <col min="14083" max="14083" width="12.42578125" style="79" bestFit="1" customWidth="1"/>
    <col min="14084" max="14084" width="8.42578125" style="79" bestFit="1" customWidth="1"/>
    <col min="14085" max="14085" width="14.42578125" style="79" customWidth="1"/>
    <col min="14086" max="14086" width="11.5703125" style="79" bestFit="1" customWidth="1"/>
    <col min="14087" max="14087" width="13.85546875" style="79" bestFit="1" customWidth="1"/>
    <col min="14088" max="14088" width="14.28515625" style="79" bestFit="1" customWidth="1"/>
    <col min="14089" max="14089" width="13.5703125" style="79" bestFit="1" customWidth="1"/>
    <col min="14090" max="14090" width="14.28515625" style="79" bestFit="1" customWidth="1"/>
    <col min="14091" max="14091" width="11.5703125" style="79" bestFit="1" customWidth="1"/>
    <col min="14092" max="14092" width="15.42578125" style="79" customWidth="1"/>
    <col min="14093" max="14337" width="9.140625" style="79"/>
    <col min="14338" max="14338" width="25.5703125" style="79" customWidth="1"/>
    <col min="14339" max="14339" width="12.42578125" style="79" bestFit="1" customWidth="1"/>
    <col min="14340" max="14340" width="8.42578125" style="79" bestFit="1" customWidth="1"/>
    <col min="14341" max="14341" width="14.42578125" style="79" customWidth="1"/>
    <col min="14342" max="14342" width="11.5703125" style="79" bestFit="1" customWidth="1"/>
    <col min="14343" max="14343" width="13.85546875" style="79" bestFit="1" customWidth="1"/>
    <col min="14344" max="14344" width="14.28515625" style="79" bestFit="1" customWidth="1"/>
    <col min="14345" max="14345" width="13.5703125" style="79" bestFit="1" customWidth="1"/>
    <col min="14346" max="14346" width="14.28515625" style="79" bestFit="1" customWidth="1"/>
    <col min="14347" max="14347" width="11.5703125" style="79" bestFit="1" customWidth="1"/>
    <col min="14348" max="14348" width="15.42578125" style="79" customWidth="1"/>
    <col min="14349" max="14593" width="9.140625" style="79"/>
    <col min="14594" max="14594" width="25.5703125" style="79" customWidth="1"/>
    <col min="14595" max="14595" width="12.42578125" style="79" bestFit="1" customWidth="1"/>
    <col min="14596" max="14596" width="8.42578125" style="79" bestFit="1" customWidth="1"/>
    <col min="14597" max="14597" width="14.42578125" style="79" customWidth="1"/>
    <col min="14598" max="14598" width="11.5703125" style="79" bestFit="1" customWidth="1"/>
    <col min="14599" max="14599" width="13.85546875" style="79" bestFit="1" customWidth="1"/>
    <col min="14600" max="14600" width="14.28515625" style="79" bestFit="1" customWidth="1"/>
    <col min="14601" max="14601" width="13.5703125" style="79" bestFit="1" customWidth="1"/>
    <col min="14602" max="14602" width="14.28515625" style="79" bestFit="1" customWidth="1"/>
    <col min="14603" max="14603" width="11.5703125" style="79" bestFit="1" customWidth="1"/>
    <col min="14604" max="14604" width="15.42578125" style="79" customWidth="1"/>
    <col min="14605" max="14849" width="9.140625" style="79"/>
    <col min="14850" max="14850" width="25.5703125" style="79" customWidth="1"/>
    <col min="14851" max="14851" width="12.42578125" style="79" bestFit="1" customWidth="1"/>
    <col min="14852" max="14852" width="8.42578125" style="79" bestFit="1" customWidth="1"/>
    <col min="14853" max="14853" width="14.42578125" style="79" customWidth="1"/>
    <col min="14854" max="14854" width="11.5703125" style="79" bestFit="1" customWidth="1"/>
    <col min="14855" max="14855" width="13.85546875" style="79" bestFit="1" customWidth="1"/>
    <col min="14856" max="14856" width="14.28515625" style="79" bestFit="1" customWidth="1"/>
    <col min="14857" max="14857" width="13.5703125" style="79" bestFit="1" customWidth="1"/>
    <col min="14858" max="14858" width="14.28515625" style="79" bestFit="1" customWidth="1"/>
    <col min="14859" max="14859" width="11.5703125" style="79" bestFit="1" customWidth="1"/>
    <col min="14860" max="14860" width="15.42578125" style="79" customWidth="1"/>
    <col min="14861" max="15105" width="9.140625" style="79"/>
    <col min="15106" max="15106" width="25.5703125" style="79" customWidth="1"/>
    <col min="15107" max="15107" width="12.42578125" style="79" bestFit="1" customWidth="1"/>
    <col min="15108" max="15108" width="8.42578125" style="79" bestFit="1" customWidth="1"/>
    <col min="15109" max="15109" width="14.42578125" style="79" customWidth="1"/>
    <col min="15110" max="15110" width="11.5703125" style="79" bestFit="1" customWidth="1"/>
    <col min="15111" max="15111" width="13.85546875" style="79" bestFit="1" customWidth="1"/>
    <col min="15112" max="15112" width="14.28515625" style="79" bestFit="1" customWidth="1"/>
    <col min="15113" max="15113" width="13.5703125" style="79" bestFit="1" customWidth="1"/>
    <col min="15114" max="15114" width="14.28515625" style="79" bestFit="1" customWidth="1"/>
    <col min="15115" max="15115" width="11.5703125" style="79" bestFit="1" customWidth="1"/>
    <col min="15116" max="15116" width="15.42578125" style="79" customWidth="1"/>
    <col min="15117" max="15361" width="9.140625" style="79"/>
    <col min="15362" max="15362" width="25.5703125" style="79" customWidth="1"/>
    <col min="15363" max="15363" width="12.42578125" style="79" bestFit="1" customWidth="1"/>
    <col min="15364" max="15364" width="8.42578125" style="79" bestFit="1" customWidth="1"/>
    <col min="15365" max="15365" width="14.42578125" style="79" customWidth="1"/>
    <col min="15366" max="15366" width="11.5703125" style="79" bestFit="1" customWidth="1"/>
    <col min="15367" max="15367" width="13.85546875" style="79" bestFit="1" customWidth="1"/>
    <col min="15368" max="15368" width="14.28515625" style="79" bestFit="1" customWidth="1"/>
    <col min="15369" max="15369" width="13.5703125" style="79" bestFit="1" customWidth="1"/>
    <col min="15370" max="15370" width="14.28515625" style="79" bestFit="1" customWidth="1"/>
    <col min="15371" max="15371" width="11.5703125" style="79" bestFit="1" customWidth="1"/>
    <col min="15372" max="15372" width="15.42578125" style="79" customWidth="1"/>
    <col min="15373" max="15617" width="9.140625" style="79"/>
    <col min="15618" max="15618" width="25.5703125" style="79" customWidth="1"/>
    <col min="15619" max="15619" width="12.42578125" style="79" bestFit="1" customWidth="1"/>
    <col min="15620" max="15620" width="8.42578125" style="79" bestFit="1" customWidth="1"/>
    <col min="15621" max="15621" width="14.42578125" style="79" customWidth="1"/>
    <col min="15622" max="15622" width="11.5703125" style="79" bestFit="1" customWidth="1"/>
    <col min="15623" max="15623" width="13.85546875" style="79" bestFit="1" customWidth="1"/>
    <col min="15624" max="15624" width="14.28515625" style="79" bestFit="1" customWidth="1"/>
    <col min="15625" max="15625" width="13.5703125" style="79" bestFit="1" customWidth="1"/>
    <col min="15626" max="15626" width="14.28515625" style="79" bestFit="1" customWidth="1"/>
    <col min="15627" max="15627" width="11.5703125" style="79" bestFit="1" customWidth="1"/>
    <col min="15628" max="15628" width="15.42578125" style="79" customWidth="1"/>
    <col min="15629" max="15873" width="9.140625" style="79"/>
    <col min="15874" max="15874" width="25.5703125" style="79" customWidth="1"/>
    <col min="15875" max="15875" width="12.42578125" style="79" bestFit="1" customWidth="1"/>
    <col min="15876" max="15876" width="8.42578125" style="79" bestFit="1" customWidth="1"/>
    <col min="15877" max="15877" width="14.42578125" style="79" customWidth="1"/>
    <col min="15878" max="15878" width="11.5703125" style="79" bestFit="1" customWidth="1"/>
    <col min="15879" max="15879" width="13.85546875" style="79" bestFit="1" customWidth="1"/>
    <col min="15880" max="15880" width="14.28515625" style="79" bestFit="1" customWidth="1"/>
    <col min="15881" max="15881" width="13.5703125" style="79" bestFit="1" customWidth="1"/>
    <col min="15882" max="15882" width="14.28515625" style="79" bestFit="1" customWidth="1"/>
    <col min="15883" max="15883" width="11.5703125" style="79" bestFit="1" customWidth="1"/>
    <col min="15884" max="15884" width="15.42578125" style="79" customWidth="1"/>
    <col min="15885" max="16129" width="9.140625" style="79"/>
    <col min="16130" max="16130" width="25.5703125" style="79" customWidth="1"/>
    <col min="16131" max="16131" width="12.42578125" style="79" bestFit="1" customWidth="1"/>
    <col min="16132" max="16132" width="8.42578125" style="79" bestFit="1" customWidth="1"/>
    <col min="16133" max="16133" width="14.42578125" style="79" customWidth="1"/>
    <col min="16134" max="16134" width="11.5703125" style="79" bestFit="1" customWidth="1"/>
    <col min="16135" max="16135" width="13.85546875" style="79" bestFit="1" customWidth="1"/>
    <col min="16136" max="16136" width="14.28515625" style="79" bestFit="1" customWidth="1"/>
    <col min="16137" max="16137" width="13.5703125" style="79" bestFit="1" customWidth="1"/>
    <col min="16138" max="16138" width="14.28515625" style="79" bestFit="1" customWidth="1"/>
    <col min="16139" max="16139" width="11.5703125" style="79" bestFit="1" customWidth="1"/>
    <col min="16140" max="16140" width="15.42578125" style="79" customWidth="1"/>
    <col min="16141" max="16384" width="9.140625" style="79"/>
  </cols>
  <sheetData>
    <row r="1" spans="1:14">
      <c r="A1" s="19" t="s">
        <v>39</v>
      </c>
      <c r="B1" s="27"/>
      <c r="C1" s="27"/>
    </row>
    <row r="2" spans="1:14">
      <c r="A2" s="19" t="s">
        <v>20</v>
      </c>
      <c r="B2" s="27"/>
      <c r="C2" s="27"/>
    </row>
    <row r="3" spans="1:14" ht="15.75">
      <c r="A3" s="20" t="s">
        <v>300</v>
      </c>
    </row>
    <row r="4" spans="1:14" ht="15.75" thickBot="1"/>
    <row r="5" spans="1:14" ht="36" customHeight="1">
      <c r="A5" s="436"/>
      <c r="B5" s="118"/>
      <c r="C5" s="782" t="s">
        <v>73</v>
      </c>
      <c r="D5" s="783"/>
      <c r="E5" s="784"/>
      <c r="F5" s="782" t="s">
        <v>74</v>
      </c>
      <c r="G5" s="784"/>
      <c r="H5" s="782" t="s">
        <v>118</v>
      </c>
      <c r="I5" s="784"/>
      <c r="J5" s="783" t="s">
        <v>6</v>
      </c>
      <c r="K5" s="785"/>
      <c r="L5" s="425"/>
      <c r="M5" s="786" t="s">
        <v>119</v>
      </c>
      <c r="N5" s="787"/>
    </row>
    <row r="6" spans="1:14" s="80" customFormat="1" ht="32.25" thickBot="1">
      <c r="A6" s="437" t="s">
        <v>120</v>
      </c>
      <c r="B6" s="119" t="s">
        <v>61</v>
      </c>
      <c r="C6" s="379" t="s">
        <v>121</v>
      </c>
      <c r="D6" s="381" t="s">
        <v>122</v>
      </c>
      <c r="E6" s="378" t="s">
        <v>123</v>
      </c>
      <c r="F6" s="379" t="s">
        <v>121</v>
      </c>
      <c r="G6" s="378" t="s">
        <v>124</v>
      </c>
      <c r="H6" s="379" t="s">
        <v>121</v>
      </c>
      <c r="I6" s="378" t="s">
        <v>124</v>
      </c>
      <c r="J6" s="381" t="s">
        <v>121</v>
      </c>
      <c r="K6" s="438" t="s">
        <v>124</v>
      </c>
      <c r="L6" s="426"/>
      <c r="M6" s="120" t="s">
        <v>121</v>
      </c>
      <c r="N6" s="121" t="s">
        <v>227</v>
      </c>
    </row>
    <row r="7" spans="1:14" s="80" customFormat="1" ht="15.75">
      <c r="A7" s="439"/>
      <c r="B7" s="81"/>
      <c r="C7" s="82"/>
      <c r="D7" s="83"/>
      <c r="E7" s="84"/>
      <c r="F7" s="82"/>
      <c r="G7" s="84"/>
      <c r="H7" s="82"/>
      <c r="I7" s="84"/>
      <c r="J7" s="85"/>
      <c r="K7" s="440"/>
      <c r="L7" s="427"/>
      <c r="M7" s="122"/>
      <c r="N7" s="88"/>
    </row>
    <row r="8" spans="1:14">
      <c r="A8" s="441" t="s">
        <v>99</v>
      </c>
      <c r="B8" s="442">
        <v>2013</v>
      </c>
      <c r="C8" s="377">
        <v>0</v>
      </c>
      <c r="D8" s="95">
        <v>0</v>
      </c>
      <c r="E8" s="380">
        <v>0</v>
      </c>
      <c r="F8" s="377">
        <v>0</v>
      </c>
      <c r="G8" s="380">
        <v>0</v>
      </c>
      <c r="H8" s="377">
        <v>0</v>
      </c>
      <c r="I8" s="380">
        <v>0</v>
      </c>
      <c r="J8" s="95">
        <f>C8+F8+H8</f>
        <v>0</v>
      </c>
      <c r="K8" s="443">
        <f>D8+E8+G8+I8</f>
        <v>0</v>
      </c>
      <c r="L8" s="428" t="s">
        <v>125</v>
      </c>
      <c r="M8" s="278" t="s">
        <v>213</v>
      </c>
      <c r="N8" s="278" t="s">
        <v>213</v>
      </c>
    </row>
    <row r="9" spans="1:14">
      <c r="A9" s="441" t="s">
        <v>102</v>
      </c>
      <c r="B9" s="442">
        <v>2013</v>
      </c>
      <c r="C9" s="377">
        <v>0</v>
      </c>
      <c r="D9" s="95">
        <v>0</v>
      </c>
      <c r="E9" s="380">
        <v>0</v>
      </c>
      <c r="F9" s="377">
        <v>0</v>
      </c>
      <c r="G9" s="380">
        <v>0</v>
      </c>
      <c r="H9" s="377">
        <v>0</v>
      </c>
      <c r="I9" s="380">
        <v>0</v>
      </c>
      <c r="J9" s="95">
        <f t="shared" ref="J9:J21" si="0">C9+F9+H9</f>
        <v>0</v>
      </c>
      <c r="K9" s="443">
        <f t="shared" ref="K9:K21" si="1">D9+E9+G9+I9</f>
        <v>0</v>
      </c>
      <c r="L9" s="428" t="s">
        <v>126</v>
      </c>
      <c r="M9" s="278" t="s">
        <v>213</v>
      </c>
      <c r="N9" s="278" t="s">
        <v>213</v>
      </c>
    </row>
    <row r="10" spans="1:14">
      <c r="A10" s="441" t="s">
        <v>103</v>
      </c>
      <c r="B10" s="442">
        <v>2013</v>
      </c>
      <c r="C10" s="377">
        <v>0</v>
      </c>
      <c r="D10" s="95">
        <v>0</v>
      </c>
      <c r="E10" s="380">
        <v>0</v>
      </c>
      <c r="F10" s="377">
        <v>0</v>
      </c>
      <c r="G10" s="380">
        <v>0</v>
      </c>
      <c r="H10" s="377">
        <v>0</v>
      </c>
      <c r="I10" s="380">
        <v>0</v>
      </c>
      <c r="J10" s="95">
        <f t="shared" si="0"/>
        <v>0</v>
      </c>
      <c r="K10" s="443">
        <f t="shared" si="1"/>
        <v>0</v>
      </c>
      <c r="L10" s="428" t="s">
        <v>127</v>
      </c>
      <c r="M10" s="278" t="s">
        <v>213</v>
      </c>
      <c r="N10" s="278" t="s">
        <v>213</v>
      </c>
    </row>
    <row r="11" spans="1:14">
      <c r="A11" s="441" t="s">
        <v>104</v>
      </c>
      <c r="B11" s="442">
        <v>2013</v>
      </c>
      <c r="C11" s="377">
        <v>1</v>
      </c>
      <c r="D11" s="95">
        <v>49</v>
      </c>
      <c r="E11" s="380">
        <v>25</v>
      </c>
      <c r="F11" s="377">
        <v>1</v>
      </c>
      <c r="G11" s="380">
        <v>49</v>
      </c>
      <c r="H11" s="377">
        <v>0</v>
      </c>
      <c r="I11" s="380">
        <v>0</v>
      </c>
      <c r="J11" s="95">
        <f t="shared" si="0"/>
        <v>2</v>
      </c>
      <c r="K11" s="443">
        <f t="shared" si="1"/>
        <v>123</v>
      </c>
      <c r="L11" s="428" t="s">
        <v>128</v>
      </c>
      <c r="M11" s="278" t="s">
        <v>213</v>
      </c>
      <c r="N11" s="278" t="s">
        <v>213</v>
      </c>
    </row>
    <row r="12" spans="1:14">
      <c r="A12" s="441" t="s">
        <v>105</v>
      </c>
      <c r="B12" s="442">
        <v>2013</v>
      </c>
      <c r="C12" s="377">
        <v>15</v>
      </c>
      <c r="D12" s="95">
        <v>19850</v>
      </c>
      <c r="E12" s="380">
        <v>7925</v>
      </c>
      <c r="F12" s="377">
        <v>1</v>
      </c>
      <c r="G12" s="380">
        <v>500</v>
      </c>
      <c r="H12" s="377">
        <v>0</v>
      </c>
      <c r="I12" s="380">
        <v>0</v>
      </c>
      <c r="J12" s="95">
        <f t="shared" si="0"/>
        <v>16</v>
      </c>
      <c r="K12" s="443">
        <f t="shared" si="1"/>
        <v>28275</v>
      </c>
      <c r="L12" s="428" t="s">
        <v>129</v>
      </c>
      <c r="M12" s="278" t="s">
        <v>213</v>
      </c>
      <c r="N12" s="278" t="s">
        <v>213</v>
      </c>
    </row>
    <row r="13" spans="1:14">
      <c r="A13" s="441" t="s">
        <v>106</v>
      </c>
      <c r="B13" s="442">
        <v>2013</v>
      </c>
      <c r="C13" s="377">
        <v>5</v>
      </c>
      <c r="D13" s="95">
        <v>6546</v>
      </c>
      <c r="E13" s="380">
        <v>2625</v>
      </c>
      <c r="F13" s="377">
        <v>1</v>
      </c>
      <c r="G13" s="380">
        <v>800</v>
      </c>
      <c r="H13" s="377">
        <v>0</v>
      </c>
      <c r="I13" s="380">
        <v>0</v>
      </c>
      <c r="J13" s="95">
        <f t="shared" si="0"/>
        <v>6</v>
      </c>
      <c r="K13" s="443">
        <f t="shared" si="1"/>
        <v>9971</v>
      </c>
      <c r="L13" s="428" t="s">
        <v>130</v>
      </c>
      <c r="M13" s="278" t="s">
        <v>213</v>
      </c>
      <c r="N13" s="278" t="s">
        <v>213</v>
      </c>
    </row>
    <row r="14" spans="1:14">
      <c r="A14" s="441" t="s">
        <v>107</v>
      </c>
      <c r="B14" s="442">
        <v>2013</v>
      </c>
      <c r="C14" s="377">
        <v>13</v>
      </c>
      <c r="D14" s="95">
        <v>15416</v>
      </c>
      <c r="E14" s="380">
        <v>5615</v>
      </c>
      <c r="F14" s="377">
        <v>1</v>
      </c>
      <c r="G14" s="380">
        <v>200</v>
      </c>
      <c r="H14" s="377">
        <v>0</v>
      </c>
      <c r="I14" s="380">
        <v>0</v>
      </c>
      <c r="J14" s="95">
        <f t="shared" si="0"/>
        <v>14</v>
      </c>
      <c r="K14" s="443">
        <f t="shared" si="1"/>
        <v>21231</v>
      </c>
      <c r="L14" s="428" t="s">
        <v>131</v>
      </c>
      <c r="M14" s="278" t="s">
        <v>213</v>
      </c>
      <c r="N14" s="278" t="s">
        <v>213</v>
      </c>
    </row>
    <row r="15" spans="1:14">
      <c r="A15" s="441" t="s">
        <v>108</v>
      </c>
      <c r="B15" s="442">
        <v>2013</v>
      </c>
      <c r="C15" s="377">
        <v>14</v>
      </c>
      <c r="D15" s="95">
        <v>20490</v>
      </c>
      <c r="E15" s="380">
        <v>8812</v>
      </c>
      <c r="F15" s="377">
        <v>0</v>
      </c>
      <c r="G15" s="380">
        <v>0</v>
      </c>
      <c r="H15" s="377">
        <v>0</v>
      </c>
      <c r="I15" s="380">
        <v>0</v>
      </c>
      <c r="J15" s="95">
        <f t="shared" si="0"/>
        <v>14</v>
      </c>
      <c r="K15" s="443">
        <f t="shared" si="1"/>
        <v>29302</v>
      </c>
      <c r="L15" s="428" t="s">
        <v>132</v>
      </c>
      <c r="M15" s="278" t="s">
        <v>213</v>
      </c>
      <c r="N15" s="278" t="s">
        <v>213</v>
      </c>
    </row>
    <row r="16" spans="1:14">
      <c r="A16" s="441" t="s">
        <v>109</v>
      </c>
      <c r="B16" s="442">
        <v>2013</v>
      </c>
      <c r="C16" s="377">
        <v>6</v>
      </c>
      <c r="D16" s="95">
        <v>7038</v>
      </c>
      <c r="E16" s="380">
        <v>3031</v>
      </c>
      <c r="F16" s="377">
        <v>1</v>
      </c>
      <c r="G16" s="380">
        <v>208</v>
      </c>
      <c r="H16" s="377">
        <v>0</v>
      </c>
      <c r="I16" s="380">
        <v>0</v>
      </c>
      <c r="J16" s="95">
        <f t="shared" si="0"/>
        <v>7</v>
      </c>
      <c r="K16" s="443">
        <f t="shared" si="1"/>
        <v>10277</v>
      </c>
      <c r="L16" s="428" t="s">
        <v>133</v>
      </c>
      <c r="M16" s="278" t="s">
        <v>213</v>
      </c>
      <c r="N16" s="278" t="s">
        <v>213</v>
      </c>
    </row>
    <row r="17" spans="1:14">
      <c r="A17" s="441" t="s">
        <v>110</v>
      </c>
      <c r="B17" s="442">
        <v>2013</v>
      </c>
      <c r="C17" s="377">
        <v>3</v>
      </c>
      <c r="D17" s="95">
        <v>2700</v>
      </c>
      <c r="E17" s="380">
        <v>960</v>
      </c>
      <c r="F17" s="377">
        <v>0</v>
      </c>
      <c r="G17" s="380">
        <v>0</v>
      </c>
      <c r="H17" s="377">
        <v>0</v>
      </c>
      <c r="I17" s="380">
        <v>0</v>
      </c>
      <c r="J17" s="95">
        <f t="shared" si="0"/>
        <v>3</v>
      </c>
      <c r="K17" s="443">
        <f t="shared" si="1"/>
        <v>3660</v>
      </c>
      <c r="L17" s="428" t="s">
        <v>134</v>
      </c>
      <c r="M17" s="278" t="s">
        <v>213</v>
      </c>
      <c r="N17" s="278" t="s">
        <v>213</v>
      </c>
    </row>
    <row r="18" spans="1:14">
      <c r="A18" s="441" t="s">
        <v>111</v>
      </c>
      <c r="B18" s="442">
        <v>2013</v>
      </c>
      <c r="C18" s="377">
        <v>0</v>
      </c>
      <c r="D18" s="95">
        <v>0</v>
      </c>
      <c r="E18" s="380">
        <v>0</v>
      </c>
      <c r="F18" s="377">
        <v>0</v>
      </c>
      <c r="G18" s="380">
        <v>0</v>
      </c>
      <c r="H18" s="377">
        <v>0</v>
      </c>
      <c r="I18" s="380">
        <v>0</v>
      </c>
      <c r="J18" s="95">
        <f t="shared" si="0"/>
        <v>0</v>
      </c>
      <c r="K18" s="443">
        <f t="shared" si="1"/>
        <v>0</v>
      </c>
      <c r="L18" s="428" t="s">
        <v>135</v>
      </c>
      <c r="M18" s="278" t="s">
        <v>213</v>
      </c>
      <c r="N18" s="278" t="s">
        <v>213</v>
      </c>
    </row>
    <row r="19" spans="1:14">
      <c r="A19" s="441" t="s">
        <v>112</v>
      </c>
      <c r="B19" s="442">
        <v>2013</v>
      </c>
      <c r="C19" s="377">
        <v>0</v>
      </c>
      <c r="D19" s="95">
        <v>0</v>
      </c>
      <c r="E19" s="380">
        <v>0</v>
      </c>
      <c r="F19" s="377">
        <v>0</v>
      </c>
      <c r="G19" s="380">
        <v>0</v>
      </c>
      <c r="H19" s="377">
        <v>0</v>
      </c>
      <c r="I19" s="380">
        <v>0</v>
      </c>
      <c r="J19" s="95">
        <f t="shared" si="0"/>
        <v>0</v>
      </c>
      <c r="K19" s="443">
        <f t="shared" si="1"/>
        <v>0</v>
      </c>
      <c r="L19" s="428" t="s">
        <v>136</v>
      </c>
      <c r="M19" s="89">
        <f>SUM(J$8:J19)</f>
        <v>62</v>
      </c>
      <c r="N19" s="90">
        <f>SUM(K$8:K19)</f>
        <v>102839</v>
      </c>
    </row>
    <row r="20" spans="1:14" ht="15.75" thickBot="1">
      <c r="A20" s="441"/>
      <c r="B20" s="442"/>
      <c r="C20" s="377"/>
      <c r="D20" s="95"/>
      <c r="E20" s="380"/>
      <c r="F20" s="377"/>
      <c r="G20" s="380"/>
      <c r="H20" s="377"/>
      <c r="I20" s="380"/>
      <c r="J20" s="95"/>
      <c r="K20" s="443"/>
      <c r="L20" s="428"/>
      <c r="M20" s="89"/>
      <c r="N20" s="90"/>
    </row>
    <row r="21" spans="1:14" ht="16.5" thickBot="1">
      <c r="A21" s="444" t="s">
        <v>61</v>
      </c>
      <c r="B21" s="123">
        <v>2013</v>
      </c>
      <c r="C21" s="394">
        <f>SUM(C8:C19)</f>
        <v>57</v>
      </c>
      <c r="D21" s="395">
        <f t="shared" ref="D21:I21" si="2">SUM(D8:D19)</f>
        <v>72089</v>
      </c>
      <c r="E21" s="396">
        <f t="shared" si="2"/>
        <v>28993</v>
      </c>
      <c r="F21" s="394">
        <f t="shared" si="2"/>
        <v>5</v>
      </c>
      <c r="G21" s="396">
        <f t="shared" si="2"/>
        <v>1757</v>
      </c>
      <c r="H21" s="394">
        <f t="shared" si="2"/>
        <v>0</v>
      </c>
      <c r="I21" s="396">
        <f t="shared" si="2"/>
        <v>0</v>
      </c>
      <c r="J21" s="395">
        <f t="shared" si="0"/>
        <v>62</v>
      </c>
      <c r="K21" s="445">
        <f t="shared" si="1"/>
        <v>102839</v>
      </c>
      <c r="L21" s="429"/>
      <c r="M21" s="124">
        <f>SUM(J$8:J19)</f>
        <v>62</v>
      </c>
      <c r="N21" s="125">
        <f>SUM(K$8:K19)</f>
        <v>102839</v>
      </c>
    </row>
    <row r="22" spans="1:14" s="80" customFormat="1" ht="15.75">
      <c r="A22" s="439"/>
      <c r="B22" s="81"/>
      <c r="C22" s="397"/>
      <c r="D22" s="398"/>
      <c r="E22" s="399"/>
      <c r="F22" s="397"/>
      <c r="G22" s="399"/>
      <c r="H22" s="397"/>
      <c r="I22" s="399"/>
      <c r="J22" s="398"/>
      <c r="K22" s="446"/>
      <c r="L22" s="427"/>
      <c r="M22" s="122"/>
      <c r="N22" s="88"/>
    </row>
    <row r="23" spans="1:14">
      <c r="A23" s="441" t="s">
        <v>99</v>
      </c>
      <c r="B23" s="442">
        <v>2014</v>
      </c>
      <c r="C23" s="377">
        <v>0</v>
      </c>
      <c r="D23" s="95">
        <v>0</v>
      </c>
      <c r="E23" s="380">
        <v>0</v>
      </c>
      <c r="F23" s="377">
        <v>0</v>
      </c>
      <c r="G23" s="380">
        <v>0</v>
      </c>
      <c r="H23" s="377">
        <v>0</v>
      </c>
      <c r="I23" s="380">
        <v>0</v>
      </c>
      <c r="J23" s="95">
        <f>C23+F23+H23</f>
        <v>0</v>
      </c>
      <c r="K23" s="443">
        <f>D23+E23+G23+I23</f>
        <v>0</v>
      </c>
      <c r="L23" s="428" t="s">
        <v>125</v>
      </c>
      <c r="M23" s="89">
        <f>SUM(J23+SUM(J9:J19))</f>
        <v>62</v>
      </c>
      <c r="N23" s="90">
        <f>SUM(K23+SUM(K9:K19))</f>
        <v>102839</v>
      </c>
    </row>
    <row r="24" spans="1:14">
      <c r="A24" s="441" t="s">
        <v>102</v>
      </c>
      <c r="B24" s="442">
        <v>2014</v>
      </c>
      <c r="C24" s="377">
        <v>0</v>
      </c>
      <c r="D24" s="95">
        <v>0</v>
      </c>
      <c r="E24" s="380">
        <v>0</v>
      </c>
      <c r="F24" s="377">
        <v>0</v>
      </c>
      <c r="G24" s="380">
        <v>0</v>
      </c>
      <c r="H24" s="377">
        <v>0</v>
      </c>
      <c r="I24" s="380">
        <v>0</v>
      </c>
      <c r="J24" s="95">
        <f t="shared" ref="J24:K41" si="3">C24+F24+H24</f>
        <v>0</v>
      </c>
      <c r="K24" s="443">
        <f t="shared" ref="K24:K36" si="4">D24+E24+G24+I24</f>
        <v>0</v>
      </c>
      <c r="L24" s="428" t="s">
        <v>126</v>
      </c>
      <c r="M24" s="89">
        <f>SUM(J23:J24)+SUM(J10:J19)</f>
        <v>62</v>
      </c>
      <c r="N24" s="90">
        <f>SUM(K23:K24)+SUM(K10:K19)</f>
        <v>102839</v>
      </c>
    </row>
    <row r="25" spans="1:14">
      <c r="A25" s="441" t="s">
        <v>103</v>
      </c>
      <c r="B25" s="442">
        <v>2014</v>
      </c>
      <c r="C25" s="377">
        <v>1</v>
      </c>
      <c r="D25" s="95">
        <v>750</v>
      </c>
      <c r="E25" s="380">
        <v>300</v>
      </c>
      <c r="F25" s="377">
        <v>0</v>
      </c>
      <c r="G25" s="380">
        <v>0</v>
      </c>
      <c r="H25" s="377">
        <v>0</v>
      </c>
      <c r="I25" s="380">
        <v>0</v>
      </c>
      <c r="J25" s="95">
        <f t="shared" si="3"/>
        <v>1</v>
      </c>
      <c r="K25" s="443">
        <f t="shared" si="4"/>
        <v>1050</v>
      </c>
      <c r="L25" s="428" t="s">
        <v>127</v>
      </c>
      <c r="M25" s="89">
        <f>SUM(J23:J25)+SUM(J11:J19)</f>
        <v>63</v>
      </c>
      <c r="N25" s="90">
        <f>SUM(K23:K25)+SUM(K11:K19)</f>
        <v>103889</v>
      </c>
    </row>
    <row r="26" spans="1:14">
      <c r="A26" s="441" t="s">
        <v>104</v>
      </c>
      <c r="B26" s="442">
        <v>2014</v>
      </c>
      <c r="C26" s="377">
        <v>0</v>
      </c>
      <c r="D26" s="95">
        <v>0</v>
      </c>
      <c r="E26" s="380">
        <v>0</v>
      </c>
      <c r="F26" s="377">
        <v>1</v>
      </c>
      <c r="G26" s="380">
        <v>418</v>
      </c>
      <c r="H26" s="377">
        <v>0</v>
      </c>
      <c r="I26" s="380">
        <v>0</v>
      </c>
      <c r="J26" s="95">
        <f t="shared" si="3"/>
        <v>1</v>
      </c>
      <c r="K26" s="443">
        <f t="shared" si="4"/>
        <v>418</v>
      </c>
      <c r="L26" s="428" t="s">
        <v>128</v>
      </c>
      <c r="M26" s="89">
        <f>SUM(J23:J26)+SUM(J12:J19)</f>
        <v>62</v>
      </c>
      <c r="N26" s="90">
        <f>SUM(K23:K26)+SUM(K12:K19)</f>
        <v>104184</v>
      </c>
    </row>
    <row r="27" spans="1:14">
      <c r="A27" s="441" t="s">
        <v>105</v>
      </c>
      <c r="B27" s="442">
        <v>2014</v>
      </c>
      <c r="C27" s="377">
        <v>13</v>
      </c>
      <c r="D27" s="95">
        <f>550+1200+3080+1924+2550+450+2070+135+1254+2550+118+3080+500</f>
        <v>19461</v>
      </c>
      <c r="E27" s="380">
        <f>225+500+1225+780+1000+200+999+75+520+1000+50+1225+272</f>
        <v>8071</v>
      </c>
      <c r="F27" s="377">
        <v>0</v>
      </c>
      <c r="G27" s="380">
        <v>0</v>
      </c>
      <c r="H27" s="377">
        <v>0</v>
      </c>
      <c r="I27" s="380">
        <v>0</v>
      </c>
      <c r="J27" s="95">
        <f t="shared" si="3"/>
        <v>13</v>
      </c>
      <c r="K27" s="443">
        <f t="shared" si="4"/>
        <v>27532</v>
      </c>
      <c r="L27" s="428" t="s">
        <v>129</v>
      </c>
      <c r="M27" s="89">
        <f>SUM(J$23:J27)+SUM(J13:J19)</f>
        <v>59</v>
      </c>
      <c r="N27" s="90">
        <f>SUM(K$23:K27)+SUM(K13:K19)</f>
        <v>103441</v>
      </c>
    </row>
    <row r="28" spans="1:14">
      <c r="A28" s="441" t="s">
        <v>106</v>
      </c>
      <c r="B28" s="442">
        <v>2014</v>
      </c>
      <c r="C28" s="377">
        <v>8</v>
      </c>
      <c r="D28" s="95">
        <f>264+3080+264+703+920+804+912</f>
        <v>6947</v>
      </c>
      <c r="E28" s="380">
        <f>125+1225+125+300+360+330+400</f>
        <v>2865</v>
      </c>
      <c r="F28" s="377">
        <v>1</v>
      </c>
      <c r="G28" s="380">
        <v>1083</v>
      </c>
      <c r="H28" s="377">
        <v>0</v>
      </c>
      <c r="I28" s="380">
        <v>0</v>
      </c>
      <c r="J28" s="95">
        <f t="shared" si="3"/>
        <v>9</v>
      </c>
      <c r="K28" s="443">
        <f t="shared" si="4"/>
        <v>10895</v>
      </c>
      <c r="L28" s="428" t="s">
        <v>130</v>
      </c>
      <c r="M28" s="89">
        <f>SUM(J$23:J28)+SUM(J14:J19)</f>
        <v>62</v>
      </c>
      <c r="N28" s="90">
        <f>SUM(K$23:K28)+SUM(K14:K19)</f>
        <v>104365</v>
      </c>
    </row>
    <row r="29" spans="1:14">
      <c r="A29" s="441" t="s">
        <v>107</v>
      </c>
      <c r="B29" s="442">
        <v>2014</v>
      </c>
      <c r="C29" s="377">
        <v>7</v>
      </c>
      <c r="D29" s="95">
        <f>3080+824+3080+766+3080+1250+824</f>
        <v>12904</v>
      </c>
      <c r="E29" s="380">
        <f>386+800+1225+460+1225+386+1225</f>
        <v>5707</v>
      </c>
      <c r="F29" s="377">
        <v>0</v>
      </c>
      <c r="G29" s="380">
        <v>0</v>
      </c>
      <c r="H29" s="377">
        <v>1</v>
      </c>
      <c r="I29" s="380">
        <v>450</v>
      </c>
      <c r="J29" s="95">
        <f t="shared" si="3"/>
        <v>8</v>
      </c>
      <c r="K29" s="443">
        <f t="shared" si="4"/>
        <v>19061</v>
      </c>
      <c r="L29" s="428" t="s">
        <v>131</v>
      </c>
      <c r="M29" s="89">
        <f>SUM(J$23:J29)+SUM(J15:J19)</f>
        <v>56</v>
      </c>
      <c r="N29" s="90">
        <f>SUM(K$23:K29)+SUM(K15:K19)</f>
        <v>102195</v>
      </c>
    </row>
    <row r="30" spans="1:14">
      <c r="A30" s="441" t="s">
        <v>108</v>
      </c>
      <c r="B30" s="442">
        <v>2014</v>
      </c>
      <c r="C30" s="377">
        <v>20</v>
      </c>
      <c r="D30" s="95">
        <f>550+450+3080+2070+450+604+2550+3080+65+1404+700+371+940+703+554+296+900+1200+804+3080</f>
        <v>23851</v>
      </c>
      <c r="E30" s="380">
        <f>225+200+1225+999+225+292+1000+1225+61+600+447+245+545+300+275+212+300+700+330+1225</f>
        <v>10631</v>
      </c>
      <c r="F30" s="377">
        <v>2</v>
      </c>
      <c r="G30" s="380">
        <f>1467+704</f>
        <v>2171</v>
      </c>
      <c r="H30" s="377">
        <v>0</v>
      </c>
      <c r="I30" s="380">
        <v>0</v>
      </c>
      <c r="J30" s="95">
        <f t="shared" si="3"/>
        <v>22</v>
      </c>
      <c r="K30" s="443">
        <f t="shared" si="4"/>
        <v>36653</v>
      </c>
      <c r="L30" s="428" t="s">
        <v>132</v>
      </c>
      <c r="M30" s="89">
        <f>SUM(J$23:J30)+SUM(J16:J19)</f>
        <v>64</v>
      </c>
      <c r="N30" s="90">
        <f>SUM(K$23:K30)+SUM(K16:K19)</f>
        <v>109546</v>
      </c>
    </row>
    <row r="31" spans="1:14">
      <c r="A31" s="441" t="s">
        <v>109</v>
      </c>
      <c r="B31" s="442">
        <v>2014</v>
      </c>
      <c r="C31" s="377">
        <v>11</v>
      </c>
      <c r="D31" s="95">
        <f>208+450+2070+900+357+1924+1070+812+382+900+3600</f>
        <v>12673</v>
      </c>
      <c r="E31" s="380">
        <f>100+200+999+300+170+780+655+450+295+300+1500</f>
        <v>5749</v>
      </c>
      <c r="F31" s="377">
        <v>1</v>
      </c>
      <c r="G31" s="380">
        <v>372</v>
      </c>
      <c r="H31" s="377">
        <v>0</v>
      </c>
      <c r="I31" s="380">
        <v>0</v>
      </c>
      <c r="J31" s="95">
        <f t="shared" si="3"/>
        <v>12</v>
      </c>
      <c r="K31" s="443">
        <f t="shared" si="4"/>
        <v>18794</v>
      </c>
      <c r="L31" s="428" t="s">
        <v>133</v>
      </c>
      <c r="M31" s="89">
        <f>SUM(J$23:J31)+SUM(J17:J19)</f>
        <v>69</v>
      </c>
      <c r="N31" s="90">
        <f>SUM(K$23:K31)+SUM(K17:K19)</f>
        <v>118063</v>
      </c>
    </row>
    <row r="32" spans="1:14">
      <c r="A32" s="441" t="s">
        <v>110</v>
      </c>
      <c r="B32" s="442">
        <v>2014</v>
      </c>
      <c r="C32" s="377">
        <v>2</v>
      </c>
      <c r="D32" s="95">
        <f>2350+824</f>
        <v>3174</v>
      </c>
      <c r="E32" s="380">
        <f>1100+386</f>
        <v>1486</v>
      </c>
      <c r="F32" s="377">
        <v>0</v>
      </c>
      <c r="G32" s="380">
        <v>0</v>
      </c>
      <c r="H32" s="377">
        <v>0</v>
      </c>
      <c r="I32" s="380">
        <v>0</v>
      </c>
      <c r="J32" s="95">
        <f t="shared" si="3"/>
        <v>2</v>
      </c>
      <c r="K32" s="443">
        <f t="shared" si="4"/>
        <v>4660</v>
      </c>
      <c r="L32" s="428" t="s">
        <v>134</v>
      </c>
      <c r="M32" s="89">
        <f>SUM(J$23:J32)+SUM(J18:J19)</f>
        <v>68</v>
      </c>
      <c r="N32" s="90">
        <f>SUM(K$23:K32)+SUM(K18:K19)</f>
        <v>119063</v>
      </c>
    </row>
    <row r="33" spans="1:14">
      <c r="A33" s="441" t="s">
        <v>111</v>
      </c>
      <c r="B33" s="442">
        <v>2014</v>
      </c>
      <c r="C33" s="377">
        <v>0</v>
      </c>
      <c r="D33" s="95">
        <v>0</v>
      </c>
      <c r="E33" s="380">
        <v>0</v>
      </c>
      <c r="F33" s="377">
        <v>0</v>
      </c>
      <c r="G33" s="380">
        <v>0</v>
      </c>
      <c r="H33" s="377">
        <v>0</v>
      </c>
      <c r="I33" s="380">
        <v>0</v>
      </c>
      <c r="J33" s="95">
        <f t="shared" si="3"/>
        <v>0</v>
      </c>
      <c r="K33" s="443">
        <f t="shared" si="4"/>
        <v>0</v>
      </c>
      <c r="L33" s="428" t="s">
        <v>135</v>
      </c>
      <c r="M33" s="89">
        <f>SUM(J$23:J33)+SUM(J19:J20)</f>
        <v>68</v>
      </c>
      <c r="N33" s="90">
        <f>SUM(K$23:K33)+SUM(K19:K20)</f>
        <v>119063</v>
      </c>
    </row>
    <row r="34" spans="1:14">
      <c r="A34" s="441" t="s">
        <v>112</v>
      </c>
      <c r="B34" s="442">
        <v>2014</v>
      </c>
      <c r="C34" s="377">
        <v>1</v>
      </c>
      <c r="D34" s="95">
        <v>730</v>
      </c>
      <c r="E34" s="380">
        <v>360</v>
      </c>
      <c r="F34" s="377">
        <v>0</v>
      </c>
      <c r="G34" s="380">
        <v>0</v>
      </c>
      <c r="H34" s="377">
        <v>0</v>
      </c>
      <c r="I34" s="380">
        <v>0</v>
      </c>
      <c r="J34" s="95">
        <f t="shared" si="3"/>
        <v>1</v>
      </c>
      <c r="K34" s="443">
        <f t="shared" si="4"/>
        <v>1090</v>
      </c>
      <c r="L34" s="428" t="s">
        <v>136</v>
      </c>
      <c r="M34" s="89">
        <f>SUM(J$23:J34)</f>
        <v>69</v>
      </c>
      <c r="N34" s="90">
        <f>SUM(K$23:K34)</f>
        <v>120153</v>
      </c>
    </row>
    <row r="35" spans="1:14" ht="15.75" thickBot="1">
      <c r="A35" s="441"/>
      <c r="B35" s="442"/>
      <c r="C35" s="377"/>
      <c r="D35" s="95"/>
      <c r="E35" s="380"/>
      <c r="F35" s="377"/>
      <c r="G35" s="380"/>
      <c r="H35" s="377"/>
      <c r="I35" s="380"/>
      <c r="J35" s="95">
        <f t="shared" si="3"/>
        <v>0</v>
      </c>
      <c r="K35" s="443">
        <f t="shared" si="4"/>
        <v>0</v>
      </c>
      <c r="L35" s="428"/>
      <c r="M35" s="89"/>
      <c r="N35" s="90"/>
    </row>
    <row r="36" spans="1:14" ht="16.5" thickBot="1">
      <c r="A36" s="444" t="s">
        <v>61</v>
      </c>
      <c r="B36" s="123">
        <v>2014</v>
      </c>
      <c r="C36" s="394">
        <f>SUM(C23:C34)</f>
        <v>63</v>
      </c>
      <c r="D36" s="395">
        <f t="shared" ref="D36:I36" si="5">SUM(D23:D34)</f>
        <v>80490</v>
      </c>
      <c r="E36" s="396">
        <f t="shared" si="5"/>
        <v>35169</v>
      </c>
      <c r="F36" s="394">
        <f t="shared" si="5"/>
        <v>5</v>
      </c>
      <c r="G36" s="396">
        <f t="shared" si="5"/>
        <v>4044</v>
      </c>
      <c r="H36" s="394">
        <f t="shared" si="5"/>
        <v>1</v>
      </c>
      <c r="I36" s="396">
        <f t="shared" si="5"/>
        <v>450</v>
      </c>
      <c r="J36" s="395">
        <f t="shared" si="3"/>
        <v>69</v>
      </c>
      <c r="K36" s="445">
        <f t="shared" si="4"/>
        <v>120153</v>
      </c>
      <c r="L36" s="429"/>
      <c r="M36" s="124">
        <f>SUM(J$23:J34)</f>
        <v>69</v>
      </c>
      <c r="N36" s="125">
        <f>SUM(K$23:K34)</f>
        <v>120153</v>
      </c>
    </row>
    <row r="37" spans="1:14" ht="15.75">
      <c r="A37" s="441"/>
      <c r="B37" s="442"/>
      <c r="C37" s="400"/>
      <c r="D37" s="401"/>
      <c r="E37" s="402"/>
      <c r="F37" s="400"/>
      <c r="G37" s="402"/>
      <c r="H37" s="400"/>
      <c r="I37" s="402"/>
      <c r="J37" s="401"/>
      <c r="K37" s="447"/>
      <c r="L37" s="427"/>
      <c r="M37" s="126"/>
      <c r="N37" s="91"/>
    </row>
    <row r="38" spans="1:14">
      <c r="A38" s="441" t="s">
        <v>99</v>
      </c>
      <c r="B38" s="442">
        <v>2015</v>
      </c>
      <c r="C38" s="377">
        <v>0</v>
      </c>
      <c r="D38" s="95">
        <v>0</v>
      </c>
      <c r="E38" s="380">
        <v>0</v>
      </c>
      <c r="F38" s="377">
        <v>0</v>
      </c>
      <c r="G38" s="380">
        <v>0</v>
      </c>
      <c r="H38" s="377">
        <v>0</v>
      </c>
      <c r="I38" s="380">
        <v>0</v>
      </c>
      <c r="J38" s="95">
        <f t="shared" si="3"/>
        <v>0</v>
      </c>
      <c r="K38" s="443">
        <f t="shared" si="3"/>
        <v>0</v>
      </c>
      <c r="L38" s="428" t="s">
        <v>125</v>
      </c>
      <c r="M38" s="89">
        <f>SUM(J38+SUM(J24:J34))</f>
        <v>69</v>
      </c>
      <c r="N38" s="90">
        <f>SUM(K38+SUM(K24:K34))</f>
        <v>120153</v>
      </c>
    </row>
    <row r="39" spans="1:14">
      <c r="A39" s="441" t="s">
        <v>102</v>
      </c>
      <c r="B39" s="442">
        <v>2015</v>
      </c>
      <c r="C39" s="377">
        <v>0</v>
      </c>
      <c r="D39" s="95">
        <v>0</v>
      </c>
      <c r="E39" s="380">
        <v>0</v>
      </c>
      <c r="F39" s="377">
        <v>0</v>
      </c>
      <c r="G39" s="380">
        <v>0</v>
      </c>
      <c r="H39" s="377">
        <v>0</v>
      </c>
      <c r="I39" s="380">
        <v>0</v>
      </c>
      <c r="J39" s="95">
        <f t="shared" si="3"/>
        <v>0</v>
      </c>
      <c r="K39" s="443">
        <f t="shared" si="3"/>
        <v>0</v>
      </c>
      <c r="L39" s="428" t="s">
        <v>126</v>
      </c>
      <c r="M39" s="89">
        <f>SUM(J38:J39)+SUM(J25:J34)</f>
        <v>69</v>
      </c>
      <c r="N39" s="90">
        <f>SUM(K38:K39)+SUM(K25:K34)</f>
        <v>120153</v>
      </c>
    </row>
    <row r="40" spans="1:14">
      <c r="A40" s="441" t="s">
        <v>103</v>
      </c>
      <c r="B40" s="442">
        <v>2015</v>
      </c>
      <c r="C40" s="377">
        <v>1</v>
      </c>
      <c r="D40" s="95">
        <v>550</v>
      </c>
      <c r="E40" s="380">
        <v>225</v>
      </c>
      <c r="F40" s="377">
        <v>0</v>
      </c>
      <c r="G40" s="380">
        <v>0</v>
      </c>
      <c r="H40" s="377">
        <v>0</v>
      </c>
      <c r="I40" s="380">
        <v>0</v>
      </c>
      <c r="J40" s="95">
        <f t="shared" si="3"/>
        <v>1</v>
      </c>
      <c r="K40" s="443">
        <f t="shared" ref="K40:K48" si="6">D40+E40+G40+I40</f>
        <v>775</v>
      </c>
      <c r="L40" s="428" t="s">
        <v>127</v>
      </c>
      <c r="M40" s="89">
        <f>SUM(J38:J40)+SUM(J26:J34)</f>
        <v>69</v>
      </c>
      <c r="N40" s="90">
        <f>SUM(K38:K40)+SUM(K26:K34)</f>
        <v>119878</v>
      </c>
    </row>
    <row r="41" spans="1:14">
      <c r="A41" s="441" t="s">
        <v>104</v>
      </c>
      <c r="B41" s="442">
        <v>2015</v>
      </c>
      <c r="C41" s="377">
        <v>0</v>
      </c>
      <c r="D41" s="95">
        <v>0</v>
      </c>
      <c r="E41" s="380">
        <v>0</v>
      </c>
      <c r="F41" s="377">
        <v>0</v>
      </c>
      <c r="G41" s="380">
        <v>0</v>
      </c>
      <c r="H41" s="377">
        <v>0</v>
      </c>
      <c r="I41" s="380">
        <v>0</v>
      </c>
      <c r="J41" s="95">
        <f t="shared" si="3"/>
        <v>0</v>
      </c>
      <c r="K41" s="443">
        <f t="shared" si="6"/>
        <v>0</v>
      </c>
      <c r="L41" s="428" t="s">
        <v>128</v>
      </c>
      <c r="M41" s="89">
        <f>SUM(J38:J41)+SUM(J27:J34)</f>
        <v>68</v>
      </c>
      <c r="N41" s="90">
        <f>SUM(K38:K41)+SUM(K27:K34)</f>
        <v>119460</v>
      </c>
    </row>
    <row r="42" spans="1:14">
      <c r="A42" s="441" t="s">
        <v>105</v>
      </c>
      <c r="B42" s="442">
        <v>2015</v>
      </c>
      <c r="C42" s="377">
        <v>12</v>
      </c>
      <c r="D42" s="95">
        <v>12099</v>
      </c>
      <c r="E42" s="380">
        <v>5472</v>
      </c>
      <c r="F42" s="377">
        <v>1</v>
      </c>
      <c r="G42" s="95">
        <v>130</v>
      </c>
      <c r="H42" s="377">
        <v>0</v>
      </c>
      <c r="I42" s="380">
        <v>0</v>
      </c>
      <c r="J42" s="95">
        <f t="shared" ref="J42:K49" si="7">C42+F42+H42</f>
        <v>13</v>
      </c>
      <c r="K42" s="443">
        <f t="shared" si="6"/>
        <v>17701</v>
      </c>
      <c r="L42" s="428" t="s">
        <v>129</v>
      </c>
      <c r="M42" s="89">
        <f>SUM(J$38:J42)+SUM(J28:J$34)</f>
        <v>68</v>
      </c>
      <c r="N42" s="90">
        <f>SUM(K38:K42)+SUM(K28:K34)</f>
        <v>109629</v>
      </c>
    </row>
    <row r="43" spans="1:14">
      <c r="A43" s="441" t="s">
        <v>106</v>
      </c>
      <c r="B43" s="442">
        <v>2015</v>
      </c>
      <c r="C43" s="377">
        <v>6</v>
      </c>
      <c r="D43" s="95">
        <v>6869</v>
      </c>
      <c r="E43" s="380">
        <v>2872</v>
      </c>
      <c r="F43" s="377">
        <v>1</v>
      </c>
      <c r="G43" s="95">
        <v>1083</v>
      </c>
      <c r="H43" s="377">
        <v>1</v>
      </c>
      <c r="I43" s="380">
        <v>72</v>
      </c>
      <c r="J43" s="95">
        <f t="shared" si="7"/>
        <v>8</v>
      </c>
      <c r="K43" s="443">
        <f t="shared" si="6"/>
        <v>10896</v>
      </c>
      <c r="L43" s="428" t="s">
        <v>130</v>
      </c>
      <c r="M43" s="89">
        <f>SUM(J$38:J43)+SUM(J29:J$34)</f>
        <v>67</v>
      </c>
      <c r="N43" s="90">
        <f>SUM(K$38:K43)+SUM(K29:K$34)</f>
        <v>109630</v>
      </c>
    </row>
    <row r="44" spans="1:14">
      <c r="A44" s="441" t="s">
        <v>107</v>
      </c>
      <c r="B44" s="442">
        <v>2015</v>
      </c>
      <c r="C44" s="377">
        <v>13</v>
      </c>
      <c r="D44" s="95">
        <v>24171</v>
      </c>
      <c r="E44" s="380">
        <v>10496</v>
      </c>
      <c r="F44" s="377">
        <v>1</v>
      </c>
      <c r="G44" s="95">
        <v>1305</v>
      </c>
      <c r="H44" s="377">
        <v>2</v>
      </c>
      <c r="I44" s="380">
        <v>1140</v>
      </c>
      <c r="J44" s="95">
        <f t="shared" si="7"/>
        <v>16</v>
      </c>
      <c r="K44" s="443">
        <f t="shared" si="6"/>
        <v>37112</v>
      </c>
      <c r="L44" s="428" t="s">
        <v>131</v>
      </c>
      <c r="M44" s="89">
        <f>SUM(J$38:J44)+SUM(J30:J$34)</f>
        <v>75</v>
      </c>
      <c r="N44" s="90">
        <f>SUM(K$38:K44)+SUM(K30:K$34)</f>
        <v>127681</v>
      </c>
    </row>
    <row r="45" spans="1:14">
      <c r="A45" s="441" t="s">
        <v>108</v>
      </c>
      <c r="B45" s="442">
        <v>2015</v>
      </c>
      <c r="C45" s="377">
        <v>16</v>
      </c>
      <c r="D45" s="95">
        <v>24014</v>
      </c>
      <c r="E45" s="380">
        <v>10590</v>
      </c>
      <c r="F45" s="403">
        <v>2</v>
      </c>
      <c r="G45" s="404">
        <v>1905</v>
      </c>
      <c r="H45" s="377">
        <v>0</v>
      </c>
      <c r="I45" s="380">
        <v>0</v>
      </c>
      <c r="J45" s="95">
        <f t="shared" si="7"/>
        <v>18</v>
      </c>
      <c r="K45" s="443">
        <f t="shared" si="6"/>
        <v>36509</v>
      </c>
      <c r="L45" s="428" t="s">
        <v>132</v>
      </c>
      <c r="M45" s="89">
        <f>SUM(J$38:J45)+SUM(J31:J$34)</f>
        <v>71</v>
      </c>
      <c r="N45" s="90">
        <f>SUM(K$38:K45)+SUM(K31:K$34)</f>
        <v>127537</v>
      </c>
    </row>
    <row r="46" spans="1:14" s="92" customFormat="1">
      <c r="A46" s="441" t="s">
        <v>109</v>
      </c>
      <c r="B46" s="442">
        <v>2015</v>
      </c>
      <c r="C46" s="377">
        <v>5</v>
      </c>
      <c r="D46" s="95">
        <v>7739</v>
      </c>
      <c r="E46" s="380">
        <v>3155</v>
      </c>
      <c r="F46" s="403">
        <v>1</v>
      </c>
      <c r="G46" s="404">
        <v>950</v>
      </c>
      <c r="H46" s="377">
        <v>0</v>
      </c>
      <c r="I46" s="380">
        <v>0</v>
      </c>
      <c r="J46" s="95">
        <f t="shared" si="7"/>
        <v>6</v>
      </c>
      <c r="K46" s="443">
        <f t="shared" si="6"/>
        <v>11844</v>
      </c>
      <c r="L46" s="428" t="s">
        <v>133</v>
      </c>
      <c r="M46" s="89">
        <f>SUM(J$38:J46)+SUM(J32:J$34)</f>
        <v>65</v>
      </c>
      <c r="N46" s="90">
        <f>SUM(K$38:K46)+SUM(K32:K$34)</f>
        <v>120587</v>
      </c>
    </row>
    <row r="47" spans="1:14" s="92" customFormat="1">
      <c r="A47" s="441" t="s">
        <v>110</v>
      </c>
      <c r="B47" s="442">
        <v>2015</v>
      </c>
      <c r="C47" s="403">
        <v>4</v>
      </c>
      <c r="D47" s="404">
        <v>4940</v>
      </c>
      <c r="E47" s="405">
        <v>2000</v>
      </c>
      <c r="F47" s="377">
        <v>0</v>
      </c>
      <c r="G47" s="95">
        <v>0</v>
      </c>
      <c r="H47" s="377">
        <v>0</v>
      </c>
      <c r="I47" s="380">
        <v>0</v>
      </c>
      <c r="J47" s="95">
        <f t="shared" si="7"/>
        <v>4</v>
      </c>
      <c r="K47" s="443">
        <f t="shared" si="6"/>
        <v>6940</v>
      </c>
      <c r="L47" s="428" t="s">
        <v>134</v>
      </c>
      <c r="M47" s="89">
        <f>SUM(J$38:J47)+SUM(J33:J$34)</f>
        <v>67</v>
      </c>
      <c r="N47" s="90">
        <f>SUM(K$38:K47)+SUM(K33:K$34)</f>
        <v>122867</v>
      </c>
    </row>
    <row r="48" spans="1:14" s="92" customFormat="1">
      <c r="A48" s="441" t="s">
        <v>111</v>
      </c>
      <c r="B48" s="442">
        <v>2015</v>
      </c>
      <c r="C48" s="377">
        <v>1</v>
      </c>
      <c r="D48" s="95">
        <v>900</v>
      </c>
      <c r="E48" s="95">
        <v>300</v>
      </c>
      <c r="F48" s="377">
        <v>0</v>
      </c>
      <c r="G48" s="95">
        <v>0</v>
      </c>
      <c r="H48" s="377">
        <v>0</v>
      </c>
      <c r="I48" s="380">
        <v>0</v>
      </c>
      <c r="J48" s="95">
        <f t="shared" si="7"/>
        <v>1</v>
      </c>
      <c r="K48" s="443">
        <f t="shared" si="6"/>
        <v>1200</v>
      </c>
      <c r="L48" s="428" t="s">
        <v>135</v>
      </c>
      <c r="M48" s="89">
        <f>SUM(J$38:J48)+SUM(J34:J$34)</f>
        <v>68</v>
      </c>
      <c r="N48" s="90">
        <f>SUM(K$38:K48)+SUM(K34:K$34)</f>
        <v>124067</v>
      </c>
    </row>
    <row r="49" spans="1:14" s="92" customFormat="1">
      <c r="A49" s="441" t="s">
        <v>112</v>
      </c>
      <c r="B49" s="442">
        <v>2015</v>
      </c>
      <c r="C49" s="377">
        <v>0</v>
      </c>
      <c r="D49" s="95">
        <v>0</v>
      </c>
      <c r="E49" s="380">
        <v>0</v>
      </c>
      <c r="F49" s="377">
        <v>0</v>
      </c>
      <c r="G49" s="380">
        <v>0</v>
      </c>
      <c r="H49" s="377">
        <v>0</v>
      </c>
      <c r="I49" s="380">
        <v>0</v>
      </c>
      <c r="J49" s="95">
        <f t="shared" si="7"/>
        <v>0</v>
      </c>
      <c r="K49" s="443">
        <f t="shared" si="7"/>
        <v>0</v>
      </c>
      <c r="L49" s="428" t="s">
        <v>136</v>
      </c>
      <c r="M49" s="89">
        <f>SUM(J$38:J49)</f>
        <v>67</v>
      </c>
      <c r="N49" s="90">
        <f>SUM(K$38:K49)</f>
        <v>122977</v>
      </c>
    </row>
    <row r="50" spans="1:14" s="92" customFormat="1" ht="15.75" thickBot="1">
      <c r="A50" s="441"/>
      <c r="B50" s="442"/>
      <c r="C50" s="95"/>
      <c r="D50" s="95"/>
      <c r="E50" s="95"/>
      <c r="F50" s="377"/>
      <c r="G50" s="380"/>
      <c r="H50" s="95"/>
      <c r="I50" s="95"/>
      <c r="J50" s="377"/>
      <c r="K50" s="443"/>
      <c r="L50" s="428"/>
      <c r="M50" s="126"/>
      <c r="N50" s="91"/>
    </row>
    <row r="51" spans="1:14" s="92" customFormat="1" ht="16.5" thickBot="1">
      <c r="A51" s="444" t="s">
        <v>61</v>
      </c>
      <c r="B51" s="123">
        <v>2015</v>
      </c>
      <c r="C51" s="394">
        <f>SUM(C38:C49)</f>
        <v>58</v>
      </c>
      <c r="D51" s="395">
        <f t="shared" ref="D51:E51" si="8">SUM(D38:D49)</f>
        <v>81282</v>
      </c>
      <c r="E51" s="396">
        <f t="shared" si="8"/>
        <v>35110</v>
      </c>
      <c r="F51" s="394">
        <v>6</v>
      </c>
      <c r="G51" s="396">
        <v>5373</v>
      </c>
      <c r="H51" s="394">
        <v>3</v>
      </c>
      <c r="I51" s="396">
        <v>1212</v>
      </c>
      <c r="J51" s="395">
        <v>67</v>
      </c>
      <c r="K51" s="445">
        <v>122977</v>
      </c>
      <c r="L51" s="429"/>
      <c r="M51" s="127">
        <v>67</v>
      </c>
      <c r="N51" s="128">
        <v>122977</v>
      </c>
    </row>
    <row r="52" spans="1:14" s="92" customFormat="1" ht="15.75">
      <c r="A52" s="448"/>
      <c r="B52" s="93"/>
      <c r="C52" s="406"/>
      <c r="D52" s="407"/>
      <c r="E52" s="408"/>
      <c r="F52" s="406"/>
      <c r="G52" s="408"/>
      <c r="H52" s="406"/>
      <c r="I52" s="408"/>
      <c r="J52" s="407"/>
      <c r="K52" s="449"/>
      <c r="L52" s="376"/>
      <c r="M52" s="181"/>
      <c r="N52" s="182"/>
    </row>
    <row r="53" spans="1:14" s="177" customFormat="1">
      <c r="A53" s="450" t="s">
        <v>99</v>
      </c>
      <c r="B53" s="174">
        <v>2016</v>
      </c>
      <c r="C53" s="409">
        <v>0</v>
      </c>
      <c r="D53" s="410">
        <v>0</v>
      </c>
      <c r="E53" s="411">
        <v>0</v>
      </c>
      <c r="F53" s="409">
        <v>0</v>
      </c>
      <c r="G53" s="411">
        <v>0</v>
      </c>
      <c r="H53" s="409">
        <v>0</v>
      </c>
      <c r="I53" s="411">
        <v>0</v>
      </c>
      <c r="J53" s="410">
        <f t="shared" ref="J53:K54" si="9">C53+F53+H53</f>
        <v>0</v>
      </c>
      <c r="K53" s="451">
        <f t="shared" si="9"/>
        <v>0</v>
      </c>
      <c r="L53" s="430" t="s">
        <v>125</v>
      </c>
      <c r="M53" s="175">
        <f>SUM(J53+SUM(J38:J48))</f>
        <v>67</v>
      </c>
      <c r="N53" s="176">
        <f>SUM(K53+SUM(K38:K48))</f>
        <v>122977</v>
      </c>
    </row>
    <row r="54" spans="1:14" s="177" customFormat="1">
      <c r="A54" s="450" t="s">
        <v>102</v>
      </c>
      <c r="B54" s="174">
        <v>2016</v>
      </c>
      <c r="C54" s="409">
        <v>0</v>
      </c>
      <c r="D54" s="410">
        <v>0</v>
      </c>
      <c r="E54" s="411">
        <v>0</v>
      </c>
      <c r="F54" s="409">
        <v>0</v>
      </c>
      <c r="G54" s="411">
        <v>0</v>
      </c>
      <c r="H54" s="409">
        <v>0</v>
      </c>
      <c r="I54" s="411">
        <v>0</v>
      </c>
      <c r="J54" s="410">
        <f t="shared" si="9"/>
        <v>0</v>
      </c>
      <c r="K54" s="451">
        <f t="shared" si="9"/>
        <v>0</v>
      </c>
      <c r="L54" s="430" t="s">
        <v>126</v>
      </c>
      <c r="M54" s="175">
        <v>67</v>
      </c>
      <c r="N54" s="176">
        <v>122977</v>
      </c>
    </row>
    <row r="55" spans="1:14" s="177" customFormat="1">
      <c r="A55" s="450" t="s">
        <v>103</v>
      </c>
      <c r="B55" s="174">
        <v>2016</v>
      </c>
      <c r="C55" s="409">
        <v>2</v>
      </c>
      <c r="D55" s="410">
        <v>1450</v>
      </c>
      <c r="E55" s="411">
        <v>700</v>
      </c>
      <c r="F55" s="409">
        <v>0</v>
      </c>
      <c r="G55" s="411">
        <v>0</v>
      </c>
      <c r="H55" s="409">
        <v>0</v>
      </c>
      <c r="I55" s="411">
        <v>0</v>
      </c>
      <c r="J55" s="410">
        <v>2</v>
      </c>
      <c r="K55" s="451">
        <v>2150</v>
      </c>
      <c r="L55" s="430" t="s">
        <v>127</v>
      </c>
      <c r="M55" s="175">
        <f>J40+J41+J42+J43+J44+J45+J46+J47+J48+J53+J54+J55</f>
        <v>69</v>
      </c>
      <c r="N55" s="176">
        <f>K40+K41+K42+K43+K44+K45+K46+K47+K48+K53+K54+K55</f>
        <v>125127</v>
      </c>
    </row>
    <row r="56" spans="1:14" s="177" customFormat="1">
      <c r="A56" s="450" t="s">
        <v>104</v>
      </c>
      <c r="B56" s="174">
        <v>2016</v>
      </c>
      <c r="C56" s="409">
        <v>0</v>
      </c>
      <c r="D56" s="410">
        <v>0</v>
      </c>
      <c r="E56" s="411">
        <v>0</v>
      </c>
      <c r="F56" s="409">
        <v>0</v>
      </c>
      <c r="G56" s="411">
        <v>0</v>
      </c>
      <c r="H56" s="409">
        <v>0</v>
      </c>
      <c r="I56" s="411">
        <v>0</v>
      </c>
      <c r="J56" s="410">
        <f t="shared" ref="J56:K56" si="10">C56+F56+H56</f>
        <v>0</v>
      </c>
      <c r="K56" s="451">
        <f t="shared" si="10"/>
        <v>0</v>
      </c>
      <c r="L56" s="430" t="s">
        <v>128</v>
      </c>
      <c r="M56" s="175">
        <f>J41+J42+J43+J44+J45+J46+J47+J48+J53+J54+J55+J56</f>
        <v>68</v>
      </c>
      <c r="N56" s="176">
        <f>K41+K42+K43+K44+K45+K46+K47+K53+K54+K55+K56</f>
        <v>123152</v>
      </c>
    </row>
    <row r="57" spans="1:14" s="177" customFormat="1">
      <c r="A57" s="450" t="s">
        <v>105</v>
      </c>
      <c r="B57" s="174">
        <v>2016</v>
      </c>
      <c r="C57" s="409">
        <v>11</v>
      </c>
      <c r="D57" s="410">
        <v>16476</v>
      </c>
      <c r="E57" s="411">
        <v>6540</v>
      </c>
      <c r="F57" s="409">
        <v>0</v>
      </c>
      <c r="G57" s="411">
        <v>0</v>
      </c>
      <c r="H57" s="409">
        <v>2</v>
      </c>
      <c r="I57" s="411">
        <v>176</v>
      </c>
      <c r="J57" s="410">
        <v>13</v>
      </c>
      <c r="K57" s="451">
        <v>23192</v>
      </c>
      <c r="L57" s="430" t="s">
        <v>129</v>
      </c>
      <c r="M57" s="175">
        <f>J42+J43+J44+J45+J46+J47+J48+J49+J54+J55+J56+J57</f>
        <v>81</v>
      </c>
      <c r="N57" s="176">
        <f>K42+K43+K44+K45+K46+K47+K48+K54+K55+K56+K57</f>
        <v>147544</v>
      </c>
    </row>
    <row r="58" spans="1:14" s="177" customFormat="1">
      <c r="A58" s="450" t="s">
        <v>106</v>
      </c>
      <c r="B58" s="174">
        <v>2016</v>
      </c>
      <c r="C58" s="409">
        <v>15</v>
      </c>
      <c r="D58" s="410">
        <v>22942</v>
      </c>
      <c r="E58" s="411">
        <v>9242</v>
      </c>
      <c r="F58" s="409">
        <v>0</v>
      </c>
      <c r="G58" s="411">
        <v>0</v>
      </c>
      <c r="H58" s="409">
        <v>2</v>
      </c>
      <c r="I58" s="411">
        <v>343</v>
      </c>
      <c r="J58" s="410">
        <v>17</v>
      </c>
      <c r="K58" s="451">
        <v>32527</v>
      </c>
      <c r="L58" s="430" t="s">
        <v>130</v>
      </c>
      <c r="M58" s="175">
        <f>J43+J44+J45+J46+J47+J48+J53+J54+J55+J56+J57+J58</f>
        <v>85</v>
      </c>
      <c r="N58" s="176">
        <f>K43+K44+K45+K46+K47+K48+K53+K54+K55+K56+K57+K58</f>
        <v>162370</v>
      </c>
    </row>
    <row r="59" spans="1:14" s="177" customFormat="1">
      <c r="A59" s="450" t="s">
        <v>107</v>
      </c>
      <c r="B59" s="174">
        <v>2016</v>
      </c>
      <c r="C59" s="409">
        <v>12</v>
      </c>
      <c r="D59" s="410">
        <v>17281</v>
      </c>
      <c r="E59" s="411">
        <v>7520</v>
      </c>
      <c r="F59" s="409">
        <v>2</v>
      </c>
      <c r="G59" s="411">
        <v>1318</v>
      </c>
      <c r="H59" s="409">
        <v>2</v>
      </c>
      <c r="I59" s="411">
        <v>1233</v>
      </c>
      <c r="J59" s="410">
        <v>16</v>
      </c>
      <c r="K59" s="451">
        <v>27352</v>
      </c>
      <c r="L59" s="430" t="s">
        <v>131</v>
      </c>
      <c r="M59" s="175">
        <f>J44+J45+J46+J47+J48+J53+J54+J55+J56+J57+J58+J59</f>
        <v>93</v>
      </c>
      <c r="N59" s="176">
        <f>K44+K45+K46+K47+K48+K53+K54+K55+K56+K57+K58+K59</f>
        <v>178826</v>
      </c>
    </row>
    <row r="60" spans="1:14" s="177" customFormat="1">
      <c r="A60" s="450" t="s">
        <v>108</v>
      </c>
      <c r="B60" s="174">
        <v>2016</v>
      </c>
      <c r="C60" s="409">
        <v>29</v>
      </c>
      <c r="D60" s="410">
        <v>33926</v>
      </c>
      <c r="E60" s="411">
        <v>14578</v>
      </c>
      <c r="F60" s="409">
        <v>3</v>
      </c>
      <c r="G60" s="411">
        <v>3970</v>
      </c>
      <c r="H60" s="409">
        <v>1</v>
      </c>
      <c r="I60" s="411">
        <v>475</v>
      </c>
      <c r="J60" s="410">
        <v>33</v>
      </c>
      <c r="K60" s="451">
        <v>52949</v>
      </c>
      <c r="L60" s="430" t="s">
        <v>132</v>
      </c>
      <c r="M60" s="175">
        <f>J45+J46+J47+J48+J53+J54+J55+J56+J57+J58+J59+J60</f>
        <v>110</v>
      </c>
      <c r="N60" s="176">
        <f>K45+K46+K47+K48+K53+K54+K55+K56+K57+K58+K59+K60</f>
        <v>194663</v>
      </c>
    </row>
    <row r="61" spans="1:14" s="177" customFormat="1">
      <c r="A61" s="450" t="s">
        <v>109</v>
      </c>
      <c r="B61" s="174">
        <v>2016</v>
      </c>
      <c r="C61" s="409">
        <v>11</v>
      </c>
      <c r="D61" s="410">
        <v>8279</v>
      </c>
      <c r="E61" s="411">
        <v>3868</v>
      </c>
      <c r="F61" s="409">
        <v>0</v>
      </c>
      <c r="G61" s="411">
        <v>0</v>
      </c>
      <c r="H61" s="409">
        <v>0</v>
      </c>
      <c r="I61" s="411">
        <v>0</v>
      </c>
      <c r="J61" s="410">
        <v>11</v>
      </c>
      <c r="K61" s="451">
        <v>12147</v>
      </c>
      <c r="L61" s="430" t="s">
        <v>133</v>
      </c>
      <c r="M61" s="175">
        <f>J46+J47+J48+J53+J54+J55+J56+J57+J58+J59+J60+J61</f>
        <v>103</v>
      </c>
      <c r="N61" s="176">
        <f>K46+K47+K48+K53+K54+K55+K56+K57+K58+K59+K60+K61</f>
        <v>170301</v>
      </c>
    </row>
    <row r="62" spans="1:14" s="177" customFormat="1">
      <c r="A62" s="450" t="s">
        <v>110</v>
      </c>
      <c r="B62" s="174">
        <v>2016</v>
      </c>
      <c r="C62" s="409">
        <v>0</v>
      </c>
      <c r="D62" s="410">
        <v>0</v>
      </c>
      <c r="E62" s="411">
        <v>0</v>
      </c>
      <c r="F62" s="409">
        <v>0</v>
      </c>
      <c r="G62" s="411">
        <v>0</v>
      </c>
      <c r="H62" s="409">
        <v>0</v>
      </c>
      <c r="I62" s="411">
        <v>0</v>
      </c>
      <c r="J62" s="410">
        <f t="shared" ref="J62:K63" si="11">C62+F62+H62</f>
        <v>0</v>
      </c>
      <c r="K62" s="451">
        <f t="shared" si="11"/>
        <v>0</v>
      </c>
      <c r="L62" s="430" t="s">
        <v>134</v>
      </c>
      <c r="M62" s="175">
        <v>93</v>
      </c>
      <c r="N62" s="176">
        <f>K47+K48+K53+K54+K55+K56+K57+K58+K59+K60+K61+K62</f>
        <v>158457</v>
      </c>
    </row>
    <row r="63" spans="1:14" s="177" customFormat="1">
      <c r="A63" s="450" t="s">
        <v>111</v>
      </c>
      <c r="B63" s="174">
        <v>2016</v>
      </c>
      <c r="C63" s="409">
        <v>0</v>
      </c>
      <c r="D63" s="410">
        <v>0</v>
      </c>
      <c r="E63" s="411">
        <v>0</v>
      </c>
      <c r="F63" s="409">
        <v>0</v>
      </c>
      <c r="G63" s="411">
        <v>0</v>
      </c>
      <c r="H63" s="409">
        <v>0</v>
      </c>
      <c r="I63" s="411">
        <v>0</v>
      </c>
      <c r="J63" s="410">
        <f t="shared" si="11"/>
        <v>0</v>
      </c>
      <c r="K63" s="451">
        <f t="shared" si="11"/>
        <v>0</v>
      </c>
      <c r="L63" s="430" t="s">
        <v>135</v>
      </c>
      <c r="M63" s="175">
        <v>92</v>
      </c>
      <c r="N63" s="176">
        <v>150317</v>
      </c>
    </row>
    <row r="64" spans="1:14" s="177" customFormat="1">
      <c r="A64" s="450" t="s">
        <v>112</v>
      </c>
      <c r="B64" s="174">
        <v>2016</v>
      </c>
      <c r="C64" s="409">
        <v>1</v>
      </c>
      <c r="D64" s="410">
        <v>900</v>
      </c>
      <c r="E64" s="411">
        <v>300</v>
      </c>
      <c r="F64" s="409">
        <v>0</v>
      </c>
      <c r="G64" s="411">
        <v>0</v>
      </c>
      <c r="H64" s="409">
        <v>0</v>
      </c>
      <c r="I64" s="411">
        <v>0</v>
      </c>
      <c r="J64" s="410">
        <f>C64</f>
        <v>1</v>
      </c>
      <c r="K64" s="451">
        <f>D64+E64</f>
        <v>1200</v>
      </c>
      <c r="L64" s="430" t="s">
        <v>136</v>
      </c>
      <c r="M64" s="175">
        <v>93</v>
      </c>
      <c r="N64" s="176">
        <v>151517</v>
      </c>
    </row>
    <row r="65" spans="1:14" s="177" customFormat="1" ht="16.5" thickBot="1">
      <c r="A65" s="450"/>
      <c r="B65" s="178"/>
      <c r="C65" s="412"/>
      <c r="D65" s="413"/>
      <c r="E65" s="414"/>
      <c r="F65" s="412"/>
      <c r="G65" s="414"/>
      <c r="H65" s="412"/>
      <c r="I65" s="414"/>
      <c r="J65" s="413"/>
      <c r="K65" s="452"/>
      <c r="L65" s="431"/>
      <c r="M65" s="179"/>
      <c r="N65" s="180"/>
    </row>
    <row r="66" spans="1:14" s="177" customFormat="1" ht="16.5" thickBot="1">
      <c r="A66" s="444" t="s">
        <v>61</v>
      </c>
      <c r="B66" s="123">
        <v>2016</v>
      </c>
      <c r="C66" s="394">
        <f t="shared" ref="C66:K66" si="12">SUM(C53:C64)</f>
        <v>81</v>
      </c>
      <c r="D66" s="395">
        <f t="shared" si="12"/>
        <v>101254</v>
      </c>
      <c r="E66" s="396">
        <f t="shared" si="12"/>
        <v>42748</v>
      </c>
      <c r="F66" s="394">
        <f t="shared" si="12"/>
        <v>5</v>
      </c>
      <c r="G66" s="396">
        <f t="shared" si="12"/>
        <v>5288</v>
      </c>
      <c r="H66" s="394">
        <f t="shared" si="12"/>
        <v>7</v>
      </c>
      <c r="I66" s="396">
        <f t="shared" si="12"/>
        <v>2227</v>
      </c>
      <c r="J66" s="395">
        <f t="shared" si="12"/>
        <v>93</v>
      </c>
      <c r="K66" s="445">
        <f t="shared" si="12"/>
        <v>151517</v>
      </c>
      <c r="L66" s="429"/>
      <c r="M66" s="127">
        <v>93</v>
      </c>
      <c r="N66" s="128">
        <v>151517</v>
      </c>
    </row>
    <row r="67" spans="1:14" s="258" customFormat="1" ht="15.75">
      <c r="A67" s="453"/>
      <c r="B67" s="392"/>
      <c r="C67" s="415"/>
      <c r="D67" s="416"/>
      <c r="E67" s="417"/>
      <c r="F67" s="418"/>
      <c r="G67" s="419"/>
      <c r="H67" s="418"/>
      <c r="I67" s="419"/>
      <c r="J67" s="420"/>
      <c r="K67" s="454"/>
      <c r="L67" s="432"/>
      <c r="M67" s="256"/>
      <c r="N67" s="257"/>
    </row>
    <row r="68" spans="1:14" s="258" customFormat="1">
      <c r="A68" s="455" t="s">
        <v>99</v>
      </c>
      <c r="B68" s="384">
        <v>2017</v>
      </c>
      <c r="C68" s="421">
        <v>0</v>
      </c>
      <c r="D68" s="422">
        <v>0</v>
      </c>
      <c r="E68" s="423">
        <v>0</v>
      </c>
      <c r="F68" s="421">
        <v>0</v>
      </c>
      <c r="G68" s="423">
        <v>0</v>
      </c>
      <c r="H68" s="421">
        <v>0</v>
      </c>
      <c r="I68" s="423">
        <v>0</v>
      </c>
      <c r="J68" s="422">
        <f t="shared" ref="J68:K71" si="13">C68+F68+H68</f>
        <v>0</v>
      </c>
      <c r="K68" s="456">
        <f t="shared" si="13"/>
        <v>0</v>
      </c>
      <c r="L68" s="433" t="s">
        <v>125</v>
      </c>
      <c r="M68" s="259">
        <f>J54+J55+J56+J57+J58+J59+J60+J61+J62+J63+J64+J68</f>
        <v>93</v>
      </c>
      <c r="N68" s="260">
        <f>K54+K55+K56+K57+K58+K59+K60+K61+K62+K63+K64+K68</f>
        <v>151517</v>
      </c>
    </row>
    <row r="69" spans="1:14" s="258" customFormat="1">
      <c r="A69" s="455" t="s">
        <v>102</v>
      </c>
      <c r="B69" s="384">
        <v>2017</v>
      </c>
      <c r="C69" s="421">
        <v>0</v>
      </c>
      <c r="D69" s="422">
        <v>0</v>
      </c>
      <c r="E69" s="423">
        <v>0</v>
      </c>
      <c r="F69" s="421">
        <v>0</v>
      </c>
      <c r="G69" s="423">
        <v>0</v>
      </c>
      <c r="H69" s="421">
        <v>0</v>
      </c>
      <c r="I69" s="423">
        <v>0</v>
      </c>
      <c r="J69" s="422">
        <f t="shared" si="13"/>
        <v>0</v>
      </c>
      <c r="K69" s="456">
        <f t="shared" si="13"/>
        <v>0</v>
      </c>
      <c r="L69" s="433" t="s">
        <v>126</v>
      </c>
      <c r="M69" s="259">
        <f>J55+J56+J57+J58+J59+J60+J61+J62+J63+J64+J68+J69</f>
        <v>93</v>
      </c>
      <c r="N69" s="260">
        <f>K55+K56+K57+K58+K59+K60+K61+K62+K63+K64+K68+K69</f>
        <v>151517</v>
      </c>
    </row>
    <row r="70" spans="1:14" s="258" customFormat="1">
      <c r="A70" s="455" t="s">
        <v>103</v>
      </c>
      <c r="B70" s="384">
        <v>2017</v>
      </c>
      <c r="C70" s="421">
        <v>0</v>
      </c>
      <c r="D70" s="422">
        <v>0</v>
      </c>
      <c r="E70" s="423">
        <v>0</v>
      </c>
      <c r="F70" s="421">
        <v>0</v>
      </c>
      <c r="G70" s="423">
        <v>0</v>
      </c>
      <c r="H70" s="421">
        <v>0</v>
      </c>
      <c r="I70" s="423">
        <v>0</v>
      </c>
      <c r="J70" s="422">
        <f t="shared" si="13"/>
        <v>0</v>
      </c>
      <c r="K70" s="456">
        <f t="shared" si="13"/>
        <v>0</v>
      </c>
      <c r="L70" s="433" t="s">
        <v>127</v>
      </c>
      <c r="M70" s="259">
        <f>J70+J69+J68+J64+J63+J62+J61+J60+J59+J58+J57+J56</f>
        <v>91</v>
      </c>
      <c r="N70" s="260">
        <f>K70+K69+K68+K64+K63+K62+K61+K60+K59+K58+K57+K56</f>
        <v>149367</v>
      </c>
    </row>
    <row r="71" spans="1:14" s="258" customFormat="1">
      <c r="A71" s="455" t="s">
        <v>104</v>
      </c>
      <c r="B71" s="384">
        <v>2017</v>
      </c>
      <c r="C71" s="421">
        <v>3</v>
      </c>
      <c r="D71" s="422">
        <v>1915</v>
      </c>
      <c r="E71" s="423">
        <v>756</v>
      </c>
      <c r="F71" s="421">
        <v>0</v>
      </c>
      <c r="G71" s="423">
        <v>0</v>
      </c>
      <c r="H71" s="421">
        <v>0</v>
      </c>
      <c r="I71" s="423">
        <v>0</v>
      </c>
      <c r="J71" s="422">
        <f t="shared" si="13"/>
        <v>3</v>
      </c>
      <c r="K71" s="456">
        <f>D71+E71+G71+I71</f>
        <v>2671</v>
      </c>
      <c r="L71" s="433" t="s">
        <v>128</v>
      </c>
      <c r="M71" s="259">
        <f>J57+J58+J59+J60+J61+J62+J63+J64+J68+J69+J70+J71</f>
        <v>94</v>
      </c>
      <c r="N71" s="260">
        <f>K71+K70+K69+K68+K64+K63+K62+K61+K60+K59+K58+K57</f>
        <v>152038</v>
      </c>
    </row>
    <row r="72" spans="1:14" s="258" customFormat="1">
      <c r="A72" s="455" t="s">
        <v>105</v>
      </c>
      <c r="B72" s="384">
        <v>2017</v>
      </c>
      <c r="C72" s="421">
        <v>15</v>
      </c>
      <c r="D72" s="422">
        <v>21099</v>
      </c>
      <c r="E72" s="423">
        <v>8619</v>
      </c>
      <c r="F72" s="421">
        <v>2</v>
      </c>
      <c r="G72" s="423">
        <v>232</v>
      </c>
      <c r="H72" s="421">
        <v>0</v>
      </c>
      <c r="I72" s="423">
        <v>0</v>
      </c>
      <c r="J72" s="422">
        <v>17</v>
      </c>
      <c r="K72" s="456">
        <v>29950</v>
      </c>
      <c r="L72" s="433" t="s">
        <v>129</v>
      </c>
      <c r="M72" s="259">
        <f>J58+J59+J60+J61+J62+J63+J64+J68+J69+J70+J71+J72</f>
        <v>98</v>
      </c>
      <c r="N72" s="260">
        <f>K58+K59+K60+K61+K62+K63+K64+K68+K69+K70+K71+K72</f>
        <v>158796</v>
      </c>
    </row>
    <row r="73" spans="1:14" s="258" customFormat="1">
      <c r="A73" s="455" t="s">
        <v>106</v>
      </c>
      <c r="B73" s="384">
        <v>2017</v>
      </c>
      <c r="C73" s="421">
        <v>23</v>
      </c>
      <c r="D73" s="422">
        <v>21219</v>
      </c>
      <c r="E73" s="423">
        <v>9425</v>
      </c>
      <c r="F73" s="421">
        <v>1</v>
      </c>
      <c r="G73" s="423">
        <v>700</v>
      </c>
      <c r="H73" s="421">
        <v>6</v>
      </c>
      <c r="I73" s="423">
        <v>3296</v>
      </c>
      <c r="J73" s="422">
        <v>30</v>
      </c>
      <c r="K73" s="456">
        <v>34640</v>
      </c>
      <c r="L73" s="433" t="s">
        <v>130</v>
      </c>
      <c r="M73" s="259">
        <f>J73+J72+J71+J70+J69+J68+J64+J63+J62+J61+J60+J59</f>
        <v>111</v>
      </c>
      <c r="N73" s="260">
        <f>K73+K72+K71+K70+K69+K68+K64+K63+K62+K61+K60+K59</f>
        <v>160909</v>
      </c>
    </row>
    <row r="74" spans="1:14" s="258" customFormat="1">
      <c r="A74" s="455" t="s">
        <v>107</v>
      </c>
      <c r="B74" s="384">
        <v>2017</v>
      </c>
      <c r="C74" s="421">
        <v>14</v>
      </c>
      <c r="D74" s="422">
        <v>19615</v>
      </c>
      <c r="E74" s="423">
        <v>7968</v>
      </c>
      <c r="F74" s="421">
        <v>3</v>
      </c>
      <c r="G74" s="423">
        <v>3140</v>
      </c>
      <c r="H74" s="421">
        <v>0</v>
      </c>
      <c r="I74" s="423">
        <v>0</v>
      </c>
      <c r="J74" s="422">
        <v>17</v>
      </c>
      <c r="K74" s="456">
        <v>30723</v>
      </c>
      <c r="L74" s="433" t="s">
        <v>131</v>
      </c>
      <c r="M74" s="259">
        <f>J60+J61+J62+J63+J64+J68+J69+J70+J71+J72+J73+J74</f>
        <v>112</v>
      </c>
      <c r="N74" s="260">
        <f>K60+K61+K62+K63+K64+K68+K69+K70+K71+K72+K73+K74</f>
        <v>164280</v>
      </c>
    </row>
    <row r="75" spans="1:14" s="258" customFormat="1">
      <c r="A75" s="455" t="s">
        <v>108</v>
      </c>
      <c r="B75" s="384">
        <v>2017</v>
      </c>
      <c r="C75" s="421">
        <v>24</v>
      </c>
      <c r="D75" s="422">
        <v>29420</v>
      </c>
      <c r="E75" s="423">
        <v>12442</v>
      </c>
      <c r="F75" s="421">
        <v>3</v>
      </c>
      <c r="G75" s="423">
        <v>2001</v>
      </c>
      <c r="H75" s="421">
        <v>1</v>
      </c>
      <c r="I75" s="423">
        <v>475</v>
      </c>
      <c r="J75" s="422">
        <v>28</v>
      </c>
      <c r="K75" s="456">
        <v>44338</v>
      </c>
      <c r="L75" s="433" t="s">
        <v>188</v>
      </c>
      <c r="M75" s="259">
        <f>J75+J74+J73+J72+J71+J70+J69+J68+J64+J63+J62+J61</f>
        <v>107</v>
      </c>
      <c r="N75" s="260">
        <f>K75+K74+K73+K72+K71+K70+K69+K68+K64+K63+K62+K61</f>
        <v>155669</v>
      </c>
    </row>
    <row r="76" spans="1:14" s="258" customFormat="1">
      <c r="A76" s="455" t="s">
        <v>109</v>
      </c>
      <c r="B76" s="384">
        <v>2017</v>
      </c>
      <c r="C76" s="421">
        <v>14</v>
      </c>
      <c r="D76" s="422">
        <v>17143</v>
      </c>
      <c r="E76" s="423">
        <v>7303</v>
      </c>
      <c r="F76" s="421">
        <v>0</v>
      </c>
      <c r="G76" s="423">
        <v>0</v>
      </c>
      <c r="H76" s="421">
        <v>3</v>
      </c>
      <c r="I76" s="423">
        <v>1321</v>
      </c>
      <c r="J76" s="422">
        <v>17</v>
      </c>
      <c r="K76" s="456">
        <v>25767</v>
      </c>
      <c r="L76" s="433" t="s">
        <v>133</v>
      </c>
      <c r="M76" s="259">
        <f>J76+J75+J74+J73+J72+J71+J70+J69+J68+J64+J63+J62</f>
        <v>113</v>
      </c>
      <c r="N76" s="259">
        <f>K76+K75+K74+K73+K72+K71+K70+K69+K68+K64+K63+K62</f>
        <v>169289</v>
      </c>
    </row>
    <row r="77" spans="1:14" s="258" customFormat="1">
      <c r="A77" s="455" t="s">
        <v>189</v>
      </c>
      <c r="B77" s="384">
        <v>2017</v>
      </c>
      <c r="C77" s="421">
        <v>0</v>
      </c>
      <c r="D77" s="422">
        <v>0</v>
      </c>
      <c r="E77" s="423">
        <v>0</v>
      </c>
      <c r="F77" s="421">
        <v>0</v>
      </c>
      <c r="G77" s="423">
        <v>0</v>
      </c>
      <c r="H77" s="421">
        <v>0</v>
      </c>
      <c r="I77" s="423">
        <v>0</v>
      </c>
      <c r="J77" s="422">
        <v>0</v>
      </c>
      <c r="K77" s="456">
        <v>0</v>
      </c>
      <c r="L77" s="433" t="s">
        <v>134</v>
      </c>
      <c r="M77" s="259">
        <f>J77+J76+J75+J74+J73+J72+J71+J70+J69+J68+J64+J63</f>
        <v>113</v>
      </c>
      <c r="N77" s="259">
        <f>K77+K76+K75+K74+K73+K72+K71+K70+K69+K68+K64+K63</f>
        <v>169289</v>
      </c>
    </row>
    <row r="78" spans="1:14" s="258" customFormat="1">
      <c r="A78" s="455" t="s">
        <v>111</v>
      </c>
      <c r="B78" s="384">
        <v>2017</v>
      </c>
      <c r="C78" s="421">
        <v>0</v>
      </c>
      <c r="D78" s="422">
        <v>0</v>
      </c>
      <c r="E78" s="423">
        <v>0</v>
      </c>
      <c r="F78" s="421">
        <v>0</v>
      </c>
      <c r="G78" s="423">
        <v>0</v>
      </c>
      <c r="H78" s="421">
        <v>0</v>
      </c>
      <c r="I78" s="423">
        <v>0</v>
      </c>
      <c r="J78" s="422">
        <f t="shared" ref="J78:K79" si="14">C78+F78+H78</f>
        <v>0</v>
      </c>
      <c r="K78" s="456">
        <f t="shared" si="14"/>
        <v>0</v>
      </c>
      <c r="L78" s="433" t="s">
        <v>135</v>
      </c>
      <c r="M78" s="259">
        <f>J78+J77+J76+J75+J74+J73+J72+J71+J70+J69+J68+J64</f>
        <v>113</v>
      </c>
      <c r="N78" s="259">
        <f>K78+K77+K76+K75+K74+K73+K72+K71+K70+K69+K68+K64</f>
        <v>169289</v>
      </c>
    </row>
    <row r="79" spans="1:14" s="258" customFormat="1">
      <c r="A79" s="455" t="s">
        <v>112</v>
      </c>
      <c r="B79" s="384">
        <v>2017</v>
      </c>
      <c r="C79" s="421">
        <v>0</v>
      </c>
      <c r="D79" s="422">
        <v>0</v>
      </c>
      <c r="E79" s="423">
        <v>0</v>
      </c>
      <c r="F79" s="421">
        <v>0</v>
      </c>
      <c r="G79" s="423">
        <v>0</v>
      </c>
      <c r="H79" s="421">
        <v>0</v>
      </c>
      <c r="I79" s="423">
        <v>0</v>
      </c>
      <c r="J79" s="422">
        <f t="shared" si="14"/>
        <v>0</v>
      </c>
      <c r="K79" s="456">
        <f t="shared" si="14"/>
        <v>0</v>
      </c>
      <c r="L79" s="433" t="s">
        <v>136</v>
      </c>
      <c r="M79" s="259">
        <f>J79+J78+J77+J76+J75+J74+J73+J72+J71+J70+J69+J68</f>
        <v>112</v>
      </c>
      <c r="N79" s="259">
        <f>K79+K78+K77+K76+K75+K74+K73+K72+K71+K70+K69+K68</f>
        <v>168089</v>
      </c>
    </row>
    <row r="80" spans="1:14" s="258" customFormat="1" ht="15.75" thickBot="1">
      <c r="A80" s="455"/>
      <c r="B80" s="384"/>
      <c r="C80" s="421"/>
      <c r="D80" s="422"/>
      <c r="E80" s="423"/>
      <c r="F80" s="421"/>
      <c r="G80" s="423"/>
      <c r="H80" s="421"/>
      <c r="I80" s="423"/>
      <c r="J80" s="422"/>
      <c r="K80" s="456"/>
      <c r="L80" s="433"/>
      <c r="M80" s="259"/>
      <c r="N80" s="260"/>
    </row>
    <row r="81" spans="1:14" s="258" customFormat="1" ht="16.5" thickBot="1">
      <c r="A81" s="444" t="s">
        <v>61</v>
      </c>
      <c r="B81" s="123">
        <v>2017</v>
      </c>
      <c r="C81" s="394">
        <f>SUM(C68:C78)</f>
        <v>93</v>
      </c>
      <c r="D81" s="395">
        <f>SUM(D68:D78)</f>
        <v>110411</v>
      </c>
      <c r="E81" s="396">
        <f>SUM(E68:E78)</f>
        <v>46513</v>
      </c>
      <c r="F81" s="394">
        <f>SUM(F68:F80)</f>
        <v>9</v>
      </c>
      <c r="G81" s="396">
        <f t="shared" ref="G81:K81" si="15">SUM(G68:G80)</f>
        <v>6073</v>
      </c>
      <c r="H81" s="394">
        <f t="shared" si="15"/>
        <v>10</v>
      </c>
      <c r="I81" s="396">
        <f t="shared" si="15"/>
        <v>5092</v>
      </c>
      <c r="J81" s="395">
        <f t="shared" si="15"/>
        <v>112</v>
      </c>
      <c r="K81" s="445">
        <f t="shared" si="15"/>
        <v>168089</v>
      </c>
      <c r="L81" s="429"/>
      <c r="M81" s="127">
        <f>M79</f>
        <v>112</v>
      </c>
      <c r="N81" s="128">
        <f>N79</f>
        <v>168089</v>
      </c>
    </row>
    <row r="82" spans="1:14" s="258" customFormat="1" ht="15.75">
      <c r="A82" s="453"/>
      <c r="B82" s="392"/>
      <c r="C82" s="415"/>
      <c r="D82" s="416"/>
      <c r="E82" s="417"/>
      <c r="F82" s="418"/>
      <c r="G82" s="419"/>
      <c r="H82" s="418"/>
      <c r="I82" s="419"/>
      <c r="J82" s="420"/>
      <c r="K82" s="454"/>
      <c r="L82" s="432"/>
      <c r="M82" s="256"/>
      <c r="N82" s="257"/>
    </row>
    <row r="83" spans="1:14" s="258" customFormat="1">
      <c r="A83" s="455" t="s">
        <v>99</v>
      </c>
      <c r="B83" s="384">
        <v>2018</v>
      </c>
      <c r="C83" s="421" t="s">
        <v>207</v>
      </c>
      <c r="D83" s="422" t="s">
        <v>208</v>
      </c>
      <c r="E83" s="423" t="s">
        <v>209</v>
      </c>
      <c r="F83" s="421" t="s">
        <v>210</v>
      </c>
      <c r="G83" s="423" t="s">
        <v>208</v>
      </c>
      <c r="H83" s="421" t="s">
        <v>211</v>
      </c>
      <c r="I83" s="423" t="s">
        <v>208</v>
      </c>
      <c r="J83" s="422" t="s">
        <v>209</v>
      </c>
      <c r="K83" s="456" t="s">
        <v>212</v>
      </c>
      <c r="L83" s="433" t="s">
        <v>125</v>
      </c>
      <c r="M83" s="259">
        <v>112</v>
      </c>
      <c r="N83" s="260">
        <v>168089</v>
      </c>
    </row>
    <row r="84" spans="1:14" s="258" customFormat="1">
      <c r="A84" s="455" t="s">
        <v>102</v>
      </c>
      <c r="B84" s="384">
        <v>2018</v>
      </c>
      <c r="C84" s="421" t="s">
        <v>207</v>
      </c>
      <c r="D84" s="422" t="s">
        <v>208</v>
      </c>
      <c r="E84" s="423" t="s">
        <v>209</v>
      </c>
      <c r="F84" s="421" t="s">
        <v>210</v>
      </c>
      <c r="G84" s="423" t="s">
        <v>208</v>
      </c>
      <c r="H84" s="421" t="s">
        <v>211</v>
      </c>
      <c r="I84" s="423" t="s">
        <v>208</v>
      </c>
      <c r="J84" s="422" t="s">
        <v>209</v>
      </c>
      <c r="K84" s="456" t="s">
        <v>212</v>
      </c>
      <c r="L84" s="433" t="s">
        <v>126</v>
      </c>
      <c r="M84" s="259">
        <v>112</v>
      </c>
      <c r="N84" s="260">
        <v>168089</v>
      </c>
    </row>
    <row r="85" spans="1:14" s="258" customFormat="1">
      <c r="A85" s="455" t="s">
        <v>103</v>
      </c>
      <c r="B85" s="384">
        <v>2018</v>
      </c>
      <c r="C85" s="421">
        <v>1</v>
      </c>
      <c r="D85" s="422">
        <v>550</v>
      </c>
      <c r="E85" s="423">
        <v>300</v>
      </c>
      <c r="F85" s="421" t="s">
        <v>210</v>
      </c>
      <c r="G85" s="423" t="s">
        <v>208</v>
      </c>
      <c r="H85" s="421" t="s">
        <v>211</v>
      </c>
      <c r="I85" s="423" t="s">
        <v>208</v>
      </c>
      <c r="J85" s="422">
        <v>1</v>
      </c>
      <c r="K85" s="456">
        <v>850</v>
      </c>
      <c r="L85" s="433" t="s">
        <v>127</v>
      </c>
      <c r="M85" s="259">
        <v>113</v>
      </c>
      <c r="N85" s="260">
        <v>168939</v>
      </c>
    </row>
    <row r="86" spans="1:14" s="258" customFormat="1">
      <c r="A86" s="455" t="s">
        <v>104</v>
      </c>
      <c r="B86" s="384">
        <v>2018</v>
      </c>
      <c r="C86" s="421">
        <v>5</v>
      </c>
      <c r="D86" s="422">
        <v>4354</v>
      </c>
      <c r="E86" s="423">
        <v>1807</v>
      </c>
      <c r="F86" s="421" t="s">
        <v>210</v>
      </c>
      <c r="G86" s="423" t="s">
        <v>208</v>
      </c>
      <c r="H86" s="421" t="s">
        <v>211</v>
      </c>
      <c r="I86" s="423" t="s">
        <v>208</v>
      </c>
      <c r="J86" s="422">
        <v>5</v>
      </c>
      <c r="K86" s="456">
        <v>6161</v>
      </c>
      <c r="L86" s="433" t="s">
        <v>128</v>
      </c>
      <c r="M86" s="259">
        <v>115</v>
      </c>
      <c r="N86" s="260">
        <v>172429</v>
      </c>
    </row>
    <row r="87" spans="1:14" s="258" customFormat="1">
      <c r="A87" s="455" t="s">
        <v>105</v>
      </c>
      <c r="B87" s="384">
        <v>2018</v>
      </c>
      <c r="C87" s="421">
        <v>22</v>
      </c>
      <c r="D87" s="422">
        <v>29252</v>
      </c>
      <c r="E87" s="423">
        <v>13019</v>
      </c>
      <c r="F87" s="421" t="s">
        <v>210</v>
      </c>
      <c r="G87" s="423" t="s">
        <v>208</v>
      </c>
      <c r="H87" s="421" t="s">
        <v>211</v>
      </c>
      <c r="I87" s="423" t="s">
        <v>208</v>
      </c>
      <c r="J87" s="422">
        <v>22</v>
      </c>
      <c r="K87" s="456">
        <v>42271</v>
      </c>
      <c r="L87" s="433" t="s">
        <v>129</v>
      </c>
      <c r="M87" s="259">
        <v>120</v>
      </c>
      <c r="N87" s="260">
        <v>184750</v>
      </c>
    </row>
    <row r="88" spans="1:14" s="258" customFormat="1">
      <c r="A88" s="455" t="s">
        <v>106</v>
      </c>
      <c r="B88" s="384">
        <v>2018</v>
      </c>
      <c r="C88" s="421">
        <v>22</v>
      </c>
      <c r="D88" s="422">
        <v>22641</v>
      </c>
      <c r="E88" s="423">
        <v>10165</v>
      </c>
      <c r="F88" s="421">
        <v>2</v>
      </c>
      <c r="G88" s="423">
        <v>1210</v>
      </c>
      <c r="H88" s="421">
        <v>1</v>
      </c>
      <c r="I88" s="423">
        <v>90</v>
      </c>
      <c r="J88" s="422">
        <v>25</v>
      </c>
      <c r="K88" s="456">
        <v>34106</v>
      </c>
      <c r="L88" s="433" t="s">
        <v>130</v>
      </c>
      <c r="M88" s="259">
        <v>115</v>
      </c>
      <c r="N88" s="260">
        <v>184216</v>
      </c>
    </row>
    <row r="89" spans="1:14" s="258" customFormat="1">
      <c r="A89" s="455" t="s">
        <v>107</v>
      </c>
      <c r="B89" s="384">
        <v>2018</v>
      </c>
      <c r="C89" s="421">
        <v>19</v>
      </c>
      <c r="D89" s="422">
        <v>24548</v>
      </c>
      <c r="E89" s="423">
        <v>10723</v>
      </c>
      <c r="F89" s="421">
        <v>1</v>
      </c>
      <c r="G89" s="423">
        <v>706</v>
      </c>
      <c r="H89" s="421">
        <v>1</v>
      </c>
      <c r="I89" s="423">
        <v>90</v>
      </c>
      <c r="J89" s="422">
        <v>21</v>
      </c>
      <c r="K89" s="456">
        <v>36067</v>
      </c>
      <c r="L89" s="433" t="s">
        <v>131</v>
      </c>
      <c r="M89" s="259">
        <v>119</v>
      </c>
      <c r="N89" s="260">
        <v>189560</v>
      </c>
    </row>
    <row r="90" spans="1:14" s="258" customFormat="1">
      <c r="A90" s="455" t="s">
        <v>108</v>
      </c>
      <c r="B90" s="384">
        <v>2018</v>
      </c>
      <c r="C90" s="421">
        <v>27</v>
      </c>
      <c r="D90" s="422">
        <v>30636</v>
      </c>
      <c r="E90" s="423">
        <v>13653</v>
      </c>
      <c r="F90" s="421">
        <v>3</v>
      </c>
      <c r="G90" s="423">
        <v>3320</v>
      </c>
      <c r="H90" s="421" t="s">
        <v>211</v>
      </c>
      <c r="I90" s="423" t="s">
        <v>208</v>
      </c>
      <c r="J90" s="422">
        <v>30</v>
      </c>
      <c r="K90" s="456">
        <v>47609</v>
      </c>
      <c r="L90" s="433" t="s">
        <v>188</v>
      </c>
      <c r="M90" s="259">
        <v>121</v>
      </c>
      <c r="N90" s="260">
        <v>192831</v>
      </c>
    </row>
    <row r="91" spans="1:14" s="258" customFormat="1">
      <c r="A91" s="455" t="s">
        <v>109</v>
      </c>
      <c r="B91" s="384">
        <v>2018</v>
      </c>
      <c r="C91" s="421">
        <v>21</v>
      </c>
      <c r="D91" s="422">
        <v>20707</v>
      </c>
      <c r="E91" s="423">
        <v>9210</v>
      </c>
      <c r="F91" s="421">
        <v>2</v>
      </c>
      <c r="G91" s="423">
        <v>4732</v>
      </c>
      <c r="H91" s="421" t="s">
        <v>211</v>
      </c>
      <c r="I91" s="423" t="s">
        <v>208</v>
      </c>
      <c r="J91" s="422">
        <v>23</v>
      </c>
      <c r="K91" s="456">
        <v>34649</v>
      </c>
      <c r="L91" s="433" t="s">
        <v>133</v>
      </c>
      <c r="M91" s="259">
        <v>127</v>
      </c>
      <c r="N91" s="259">
        <v>201713</v>
      </c>
    </row>
    <row r="92" spans="1:14" s="258" customFormat="1">
      <c r="A92" s="455" t="s">
        <v>189</v>
      </c>
      <c r="B92" s="384">
        <v>2018</v>
      </c>
      <c r="C92" s="421">
        <v>1</v>
      </c>
      <c r="D92" s="422">
        <v>900</v>
      </c>
      <c r="E92" s="423">
        <v>300</v>
      </c>
      <c r="F92" s="421" t="s">
        <v>210</v>
      </c>
      <c r="G92" s="423" t="s">
        <v>208</v>
      </c>
      <c r="H92" s="421" t="s">
        <v>211</v>
      </c>
      <c r="I92" s="423" t="s">
        <v>208</v>
      </c>
      <c r="J92" s="422">
        <v>1</v>
      </c>
      <c r="K92" s="456">
        <v>1200</v>
      </c>
      <c r="L92" s="433" t="s">
        <v>134</v>
      </c>
      <c r="M92" s="259">
        <v>128</v>
      </c>
      <c r="N92" s="259">
        <v>202913</v>
      </c>
    </row>
    <row r="93" spans="1:14" s="258" customFormat="1">
      <c r="A93" s="455" t="s">
        <v>111</v>
      </c>
      <c r="B93" s="384">
        <v>2018</v>
      </c>
      <c r="C93" s="421" t="s">
        <v>207</v>
      </c>
      <c r="D93" s="422" t="s">
        <v>208</v>
      </c>
      <c r="E93" s="423" t="s">
        <v>209</v>
      </c>
      <c r="F93" s="421" t="s">
        <v>210</v>
      </c>
      <c r="G93" s="423" t="s">
        <v>208</v>
      </c>
      <c r="H93" s="421" t="s">
        <v>211</v>
      </c>
      <c r="I93" s="423" t="s">
        <v>208</v>
      </c>
      <c r="J93" s="422" t="s">
        <v>209</v>
      </c>
      <c r="K93" s="456" t="s">
        <v>212</v>
      </c>
      <c r="L93" s="433" t="s">
        <v>135</v>
      </c>
      <c r="M93" s="259">
        <v>128</v>
      </c>
      <c r="N93" s="259">
        <v>202913</v>
      </c>
    </row>
    <row r="94" spans="1:14" s="258" customFormat="1">
      <c r="A94" s="455" t="s">
        <v>112</v>
      </c>
      <c r="B94" s="384">
        <v>2018</v>
      </c>
      <c r="C94" s="421" t="s">
        <v>207</v>
      </c>
      <c r="D94" s="422" t="s">
        <v>208</v>
      </c>
      <c r="E94" s="423" t="s">
        <v>209</v>
      </c>
      <c r="F94" s="421" t="s">
        <v>210</v>
      </c>
      <c r="G94" s="423" t="s">
        <v>208</v>
      </c>
      <c r="H94" s="421" t="s">
        <v>211</v>
      </c>
      <c r="I94" s="423" t="s">
        <v>208</v>
      </c>
      <c r="J94" s="422" t="s">
        <v>209</v>
      </c>
      <c r="K94" s="456" t="s">
        <v>212</v>
      </c>
      <c r="L94" s="433" t="s">
        <v>136</v>
      </c>
      <c r="M94" s="259">
        <v>128</v>
      </c>
      <c r="N94" s="259">
        <v>202913</v>
      </c>
    </row>
    <row r="95" spans="1:14" s="258" customFormat="1" ht="15.75" thickBot="1">
      <c r="A95" s="455"/>
      <c r="B95" s="384"/>
      <c r="C95" s="421"/>
      <c r="D95" s="422"/>
      <c r="E95" s="423"/>
      <c r="F95" s="421"/>
      <c r="G95" s="423"/>
      <c r="H95" s="421"/>
      <c r="I95" s="423"/>
      <c r="J95" s="422"/>
      <c r="K95" s="456"/>
      <c r="L95" s="433"/>
      <c r="M95" s="259"/>
      <c r="N95" s="260"/>
    </row>
    <row r="96" spans="1:14" s="258" customFormat="1" ht="16.5" thickBot="1">
      <c r="A96" s="444" t="s">
        <v>61</v>
      </c>
      <c r="B96" s="123">
        <v>2018</v>
      </c>
      <c r="C96" s="394">
        <f>SUM(C83:C93)</f>
        <v>118</v>
      </c>
      <c r="D96" s="395">
        <f>SUM(D83:D93)</f>
        <v>133588</v>
      </c>
      <c r="E96" s="396">
        <f>SUM(E83:E93)</f>
        <v>59177</v>
      </c>
      <c r="F96" s="394">
        <f>SUM(F83:F95)</f>
        <v>8</v>
      </c>
      <c r="G96" s="396">
        <f t="shared" ref="G96:K96" si="16">SUM(G83:G95)</f>
        <v>9968</v>
      </c>
      <c r="H96" s="394">
        <f t="shared" si="16"/>
        <v>2</v>
      </c>
      <c r="I96" s="396">
        <f t="shared" si="16"/>
        <v>180</v>
      </c>
      <c r="J96" s="395">
        <f t="shared" si="16"/>
        <v>128</v>
      </c>
      <c r="K96" s="445">
        <f t="shared" si="16"/>
        <v>202913</v>
      </c>
      <c r="L96" s="429"/>
      <c r="M96" s="127">
        <f>M94</f>
        <v>128</v>
      </c>
      <c r="N96" s="128">
        <f>N94</f>
        <v>202913</v>
      </c>
    </row>
    <row r="97" spans="1:14" s="258" customFormat="1" ht="15.75">
      <c r="A97" s="453"/>
      <c r="B97" s="392"/>
      <c r="C97" s="415"/>
      <c r="D97" s="416"/>
      <c r="E97" s="417"/>
      <c r="F97" s="418"/>
      <c r="G97" s="419"/>
      <c r="H97" s="418"/>
      <c r="I97" s="419"/>
      <c r="J97" s="420"/>
      <c r="K97" s="454"/>
      <c r="L97" s="432"/>
      <c r="M97" s="256"/>
      <c r="N97" s="257"/>
    </row>
    <row r="98" spans="1:14" s="258" customFormat="1">
      <c r="A98" s="455" t="s">
        <v>99</v>
      </c>
      <c r="B98" s="384">
        <v>2019</v>
      </c>
      <c r="C98" s="385">
        <v>0</v>
      </c>
      <c r="D98" s="386">
        <v>0</v>
      </c>
      <c r="E98" s="387">
        <v>0</v>
      </c>
      <c r="F98" s="385">
        <v>0</v>
      </c>
      <c r="G98" s="387">
        <v>0</v>
      </c>
      <c r="H98" s="385">
        <v>0</v>
      </c>
      <c r="I98" s="387">
        <v>0</v>
      </c>
      <c r="J98" s="386">
        <v>0</v>
      </c>
      <c r="K98" s="457">
        <v>0</v>
      </c>
      <c r="L98" s="434" t="s">
        <v>125</v>
      </c>
      <c r="M98" s="388">
        <v>128</v>
      </c>
      <c r="N98" s="389">
        <v>202913</v>
      </c>
    </row>
    <row r="99" spans="1:14" s="258" customFormat="1">
      <c r="A99" s="455" t="s">
        <v>102</v>
      </c>
      <c r="B99" s="384">
        <v>2019</v>
      </c>
      <c r="C99" s="385">
        <v>0</v>
      </c>
      <c r="D99" s="386">
        <v>0</v>
      </c>
      <c r="E99" s="387">
        <v>0</v>
      </c>
      <c r="F99" s="385">
        <v>0</v>
      </c>
      <c r="G99" s="387">
        <v>0</v>
      </c>
      <c r="H99" s="385">
        <v>0</v>
      </c>
      <c r="I99" s="387">
        <v>0</v>
      </c>
      <c r="J99" s="386">
        <v>0</v>
      </c>
      <c r="K99" s="457">
        <v>0</v>
      </c>
      <c r="L99" s="434" t="s">
        <v>126</v>
      </c>
      <c r="M99" s="388">
        <v>128</v>
      </c>
      <c r="N99" s="389">
        <v>202913</v>
      </c>
    </row>
    <row r="100" spans="1:14" s="258" customFormat="1">
      <c r="A100" s="455" t="s">
        <v>103</v>
      </c>
      <c r="B100" s="384">
        <v>2019</v>
      </c>
      <c r="C100" s="386">
        <v>1</v>
      </c>
      <c r="D100" s="386">
        <v>550</v>
      </c>
      <c r="E100" s="387">
        <v>300</v>
      </c>
      <c r="F100" s="386">
        <v>0</v>
      </c>
      <c r="G100" s="387">
        <v>0</v>
      </c>
      <c r="H100" s="386">
        <v>0</v>
      </c>
      <c r="I100" s="387">
        <v>0</v>
      </c>
      <c r="J100" s="386">
        <v>1</v>
      </c>
      <c r="K100" s="457">
        <v>850</v>
      </c>
      <c r="L100" s="434" t="s">
        <v>127</v>
      </c>
      <c r="M100" s="388">
        <v>128</v>
      </c>
      <c r="N100" s="389">
        <v>202913</v>
      </c>
    </row>
    <row r="101" spans="1:14" s="258" customFormat="1">
      <c r="A101" s="455" t="s">
        <v>104</v>
      </c>
      <c r="B101" s="384">
        <v>2019</v>
      </c>
      <c r="C101" s="386">
        <v>9</v>
      </c>
      <c r="D101" s="386">
        <v>7934</v>
      </c>
      <c r="E101" s="387">
        <v>3468</v>
      </c>
      <c r="F101" s="386">
        <v>0</v>
      </c>
      <c r="G101" s="387">
        <v>0</v>
      </c>
      <c r="H101" s="386">
        <v>0</v>
      </c>
      <c r="I101" s="387">
        <v>0</v>
      </c>
      <c r="J101" s="386">
        <v>9</v>
      </c>
      <c r="K101" s="457">
        <v>11402</v>
      </c>
      <c r="L101" s="434" t="s">
        <v>128</v>
      </c>
      <c r="M101" s="388">
        <v>132</v>
      </c>
      <c r="N101" s="388">
        <v>208154</v>
      </c>
    </row>
    <row r="102" spans="1:14" s="258" customFormat="1">
      <c r="A102" s="455" t="s">
        <v>105</v>
      </c>
      <c r="B102" s="384">
        <v>2019</v>
      </c>
      <c r="C102" s="386">
        <v>20</v>
      </c>
      <c r="D102" s="386">
        <v>32793</v>
      </c>
      <c r="E102" s="387">
        <v>13591</v>
      </c>
      <c r="F102" s="386">
        <v>1</v>
      </c>
      <c r="G102" s="387">
        <v>116</v>
      </c>
      <c r="H102" s="386">
        <v>0</v>
      </c>
      <c r="I102" s="387">
        <v>0</v>
      </c>
      <c r="J102" s="386">
        <v>21</v>
      </c>
      <c r="K102" s="457">
        <v>46500</v>
      </c>
      <c r="L102" s="434" t="s">
        <v>129</v>
      </c>
      <c r="M102" s="388">
        <v>131</v>
      </c>
      <c r="N102" s="388">
        <v>212383</v>
      </c>
    </row>
    <row r="103" spans="1:14" s="258" customFormat="1">
      <c r="A103" s="455" t="s">
        <v>106</v>
      </c>
      <c r="B103" s="384">
        <v>2019</v>
      </c>
      <c r="C103" s="386">
        <v>27</v>
      </c>
      <c r="D103" s="386">
        <v>37845</v>
      </c>
      <c r="E103" s="387">
        <v>15791</v>
      </c>
      <c r="F103" s="386">
        <v>3</v>
      </c>
      <c r="G103" s="387">
        <v>1702</v>
      </c>
      <c r="H103" s="386">
        <v>0</v>
      </c>
      <c r="I103" s="387">
        <v>0</v>
      </c>
      <c r="J103" s="386">
        <v>30</v>
      </c>
      <c r="K103" s="457">
        <v>55338</v>
      </c>
      <c r="L103" s="434" t="s">
        <v>130</v>
      </c>
      <c r="M103" s="388">
        <v>136</v>
      </c>
      <c r="N103" s="388">
        <v>233615</v>
      </c>
    </row>
    <row r="104" spans="1:14" s="258" customFormat="1">
      <c r="A104" s="455" t="s">
        <v>107</v>
      </c>
      <c r="B104" s="384">
        <v>2019</v>
      </c>
      <c r="C104" s="386">
        <v>31</v>
      </c>
      <c r="D104" s="386">
        <v>39465</v>
      </c>
      <c r="E104" s="387">
        <v>17036</v>
      </c>
      <c r="F104" s="386">
        <v>9</v>
      </c>
      <c r="G104" s="387">
        <v>4345</v>
      </c>
      <c r="H104" s="386">
        <v>0</v>
      </c>
      <c r="I104" s="387">
        <v>0</v>
      </c>
      <c r="J104" s="386">
        <v>40</v>
      </c>
      <c r="K104" s="457">
        <v>60846</v>
      </c>
      <c r="L104" s="434" t="s">
        <v>131</v>
      </c>
      <c r="M104" s="388">
        <v>155</v>
      </c>
      <c r="N104" s="388">
        <v>258394</v>
      </c>
    </row>
    <row r="105" spans="1:14" s="258" customFormat="1">
      <c r="A105" s="455" t="s">
        <v>108</v>
      </c>
      <c r="B105" s="384">
        <v>2019</v>
      </c>
      <c r="C105" s="386">
        <v>29</v>
      </c>
      <c r="D105" s="386">
        <v>38623</v>
      </c>
      <c r="E105" s="387">
        <v>15805</v>
      </c>
      <c r="F105" s="386">
        <v>4</v>
      </c>
      <c r="G105" s="387">
        <v>3808</v>
      </c>
      <c r="H105" s="386">
        <v>0</v>
      </c>
      <c r="I105" s="387">
        <v>0</v>
      </c>
      <c r="J105" s="386">
        <v>33</v>
      </c>
      <c r="K105" s="457">
        <v>58236</v>
      </c>
      <c r="L105" s="434" t="s">
        <v>188</v>
      </c>
      <c r="M105" s="388">
        <v>158</v>
      </c>
      <c r="N105" s="388">
        <v>269021</v>
      </c>
    </row>
    <row r="106" spans="1:14" s="258" customFormat="1">
      <c r="A106" s="455" t="s">
        <v>109</v>
      </c>
      <c r="B106" s="384">
        <v>2019</v>
      </c>
      <c r="C106" s="386">
        <v>28</v>
      </c>
      <c r="D106" s="386">
        <v>35451</v>
      </c>
      <c r="E106" s="387">
        <v>14916</v>
      </c>
      <c r="F106" s="386">
        <v>1</v>
      </c>
      <c r="G106" s="387">
        <v>362</v>
      </c>
      <c r="H106" s="386">
        <v>0</v>
      </c>
      <c r="I106" s="387">
        <v>0</v>
      </c>
      <c r="J106" s="386">
        <v>29</v>
      </c>
      <c r="K106" s="457">
        <v>50729</v>
      </c>
      <c r="L106" s="434" t="s">
        <v>302</v>
      </c>
      <c r="M106" s="388">
        <v>164</v>
      </c>
      <c r="N106" s="388">
        <v>285101</v>
      </c>
    </row>
    <row r="107" spans="1:14" s="258" customFormat="1">
      <c r="A107" s="455" t="s">
        <v>189</v>
      </c>
      <c r="B107" s="384">
        <v>2019</v>
      </c>
      <c r="C107" s="386">
        <v>4</v>
      </c>
      <c r="D107" s="386">
        <v>4376</v>
      </c>
      <c r="E107" s="387">
        <v>1921</v>
      </c>
      <c r="F107" s="386">
        <v>0</v>
      </c>
      <c r="G107" s="387">
        <v>0</v>
      </c>
      <c r="H107" s="386">
        <v>0</v>
      </c>
      <c r="I107" s="387">
        <v>0</v>
      </c>
      <c r="J107" s="386">
        <v>4</v>
      </c>
      <c r="K107" s="457">
        <v>6297</v>
      </c>
      <c r="L107" s="434" t="s">
        <v>134</v>
      </c>
      <c r="M107" s="388">
        <v>167</v>
      </c>
      <c r="N107" s="388">
        <v>290198</v>
      </c>
    </row>
    <row r="108" spans="1:14" s="258" customFormat="1">
      <c r="A108" s="455" t="s">
        <v>111</v>
      </c>
      <c r="B108" s="384">
        <v>2019</v>
      </c>
      <c r="C108" s="385">
        <v>0</v>
      </c>
      <c r="D108" s="386">
        <v>0</v>
      </c>
      <c r="E108" s="387">
        <v>0</v>
      </c>
      <c r="F108" s="385">
        <v>0</v>
      </c>
      <c r="G108" s="387">
        <v>0</v>
      </c>
      <c r="H108" s="385">
        <v>0</v>
      </c>
      <c r="I108" s="387">
        <v>0</v>
      </c>
      <c r="J108" s="386">
        <v>0</v>
      </c>
      <c r="K108" s="457">
        <v>0</v>
      </c>
      <c r="L108" s="434" t="s">
        <v>135</v>
      </c>
      <c r="M108" s="388">
        <v>167</v>
      </c>
      <c r="N108" s="388">
        <v>290198</v>
      </c>
    </row>
    <row r="109" spans="1:14" s="258" customFormat="1">
      <c r="A109" s="455" t="s">
        <v>112</v>
      </c>
      <c r="B109" s="384">
        <v>2019</v>
      </c>
      <c r="C109" s="386"/>
      <c r="D109" s="386">
        <v>0</v>
      </c>
      <c r="E109" s="387">
        <v>0</v>
      </c>
      <c r="F109" s="386">
        <v>0</v>
      </c>
      <c r="G109" s="387">
        <v>0</v>
      </c>
      <c r="H109" s="386">
        <v>0</v>
      </c>
      <c r="I109" s="387">
        <v>0</v>
      </c>
      <c r="J109" s="386">
        <v>0</v>
      </c>
      <c r="K109" s="457">
        <v>0</v>
      </c>
      <c r="L109" s="434" t="s">
        <v>136</v>
      </c>
      <c r="M109" s="388">
        <v>167</v>
      </c>
      <c r="N109" s="388">
        <v>290198</v>
      </c>
    </row>
    <row r="110" spans="1:14" s="258" customFormat="1" ht="15.75" thickBot="1">
      <c r="A110" s="455"/>
      <c r="B110" s="384"/>
      <c r="C110" s="386"/>
      <c r="D110" s="386"/>
      <c r="E110" s="424"/>
      <c r="F110" s="386"/>
      <c r="G110" s="424"/>
      <c r="H110" s="386"/>
      <c r="I110" s="424"/>
      <c r="J110" s="386"/>
      <c r="K110" s="458"/>
      <c r="L110" s="435"/>
      <c r="M110" s="393"/>
      <c r="N110" s="393"/>
    </row>
    <row r="111" spans="1:14" s="258" customFormat="1" ht="23.1" customHeight="1">
      <c r="A111" s="462" t="s">
        <v>61</v>
      </c>
      <c r="B111" s="463">
        <v>2019</v>
      </c>
      <c r="C111" s="464">
        <v>149</v>
      </c>
      <c r="D111" s="465">
        <v>197037</v>
      </c>
      <c r="E111" s="465">
        <v>82828</v>
      </c>
      <c r="F111" s="464">
        <v>18</v>
      </c>
      <c r="G111" s="466">
        <v>10333</v>
      </c>
      <c r="H111" s="464">
        <v>0</v>
      </c>
      <c r="I111" s="466">
        <v>0</v>
      </c>
      <c r="J111" s="465">
        <v>167</v>
      </c>
      <c r="K111" s="467">
        <v>290198</v>
      </c>
      <c r="L111" s="382"/>
      <c r="M111" s="390"/>
      <c r="N111" s="391"/>
    </row>
    <row r="112" spans="1:14" s="92" customFormat="1" ht="23.1" customHeight="1" thickBot="1">
      <c r="A112" s="468" t="s">
        <v>301</v>
      </c>
      <c r="B112" s="469"/>
      <c r="C112" s="470">
        <f>(C111-C96)/C96</f>
        <v>0.26271186440677968</v>
      </c>
      <c r="D112" s="470">
        <f t="shared" ref="D112:K112" si="17">(D111-D96)/D96</f>
        <v>0.47496032577776448</v>
      </c>
      <c r="E112" s="470">
        <f t="shared" si="17"/>
        <v>0.39966541054801696</v>
      </c>
      <c r="F112" s="471">
        <f t="shared" si="17"/>
        <v>1.25</v>
      </c>
      <c r="G112" s="472">
        <f t="shared" si="17"/>
        <v>3.6617174959871587E-2</v>
      </c>
      <c r="H112" s="471">
        <f t="shared" si="17"/>
        <v>-1</v>
      </c>
      <c r="I112" s="472">
        <f t="shared" si="17"/>
        <v>-1</v>
      </c>
      <c r="J112" s="470">
        <f t="shared" si="17"/>
        <v>0.3046875</v>
      </c>
      <c r="K112" s="473">
        <f t="shared" si="17"/>
        <v>0.43015972362539612</v>
      </c>
      <c r="L112" s="129"/>
      <c r="M112" s="129"/>
      <c r="N112" s="129"/>
    </row>
    <row r="113" spans="1:12" s="92" customFormat="1">
      <c r="A113" s="130"/>
      <c r="B113" s="94"/>
      <c r="L113" s="87"/>
    </row>
    <row r="114" spans="1:12">
      <c r="A114" s="131" t="s">
        <v>137</v>
      </c>
      <c r="L114" s="95"/>
    </row>
    <row r="115" spans="1:12">
      <c r="A115" s="131" t="s">
        <v>138</v>
      </c>
    </row>
    <row r="116" spans="1:12">
      <c r="A116" s="131" t="s">
        <v>139</v>
      </c>
    </row>
    <row r="117" spans="1:12">
      <c r="A117" s="540" t="s">
        <v>349</v>
      </c>
    </row>
    <row r="118" spans="1:12">
      <c r="A118" s="540"/>
    </row>
    <row r="119" spans="1:12">
      <c r="A119" s="152" t="s">
        <v>266</v>
      </c>
    </row>
  </sheetData>
  <mergeCells count="5">
    <mergeCell ref="C5:E5"/>
    <mergeCell ref="F5:G5"/>
    <mergeCell ref="H5:I5"/>
    <mergeCell ref="J5:K5"/>
    <mergeCell ref="M5:N5"/>
  </mergeCells>
  <hyperlinks>
    <hyperlink ref="A1" location="'Contents '!A1" display="Contents "/>
    <hyperlink ref="A2" location="'Background Notes'!A1" display="Background Notes"/>
    <hyperlink ref="A117" location="'Background Notes'!A1" display="Further information can be found in the background notes"/>
  </hyperlinks>
  <pageMargins left="0.7" right="0.7" top="0.75" bottom="0.75" header="0.3" footer="0.3"/>
  <pageSetup paperSize="9" scale="6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pane xSplit="1" ySplit="6" topLeftCell="B7" activePane="bottomRight" state="frozen"/>
      <selection pane="topRight" activeCell="B1" sqref="B1"/>
      <selection pane="bottomLeft" activeCell="A7" sqref="A7"/>
      <selection pane="bottomRight" activeCell="A12" sqref="A12"/>
    </sheetView>
  </sheetViews>
  <sheetFormatPr defaultColWidth="8.7109375" defaultRowHeight="15"/>
  <cols>
    <col min="1" max="1" width="18.140625" style="506" customWidth="1"/>
    <col min="2" max="8" width="7.5703125" style="506" bestFit="1" customWidth="1"/>
    <col min="9" max="9" width="14.85546875" style="506" bestFit="1" customWidth="1"/>
    <col min="10" max="10" width="10.7109375" style="506" bestFit="1" customWidth="1"/>
    <col min="11" max="16384" width="8.7109375" style="506"/>
  </cols>
  <sheetData>
    <row r="1" spans="1:11" s="532" customFormat="1">
      <c r="A1" s="493" t="s">
        <v>39</v>
      </c>
      <c r="B1" s="531"/>
      <c r="C1" s="531"/>
    </row>
    <row r="2" spans="1:11" s="532" customFormat="1">
      <c r="A2" s="493" t="s">
        <v>20</v>
      </c>
      <c r="B2" s="531"/>
      <c r="C2" s="531"/>
    </row>
    <row r="3" spans="1:11" s="534" customFormat="1" ht="15.75">
      <c r="A3" s="533"/>
    </row>
    <row r="4" spans="1:11" ht="15.75">
      <c r="A4" s="495" t="s">
        <v>346</v>
      </c>
    </row>
    <row r="5" spans="1:11" ht="16.5" thickBot="1">
      <c r="A5" s="495"/>
    </row>
    <row r="6" spans="1:11" ht="48" customHeight="1" thickBot="1">
      <c r="A6" s="535"/>
      <c r="B6" s="584">
        <v>2013</v>
      </c>
      <c r="C6" s="584">
        <v>2014</v>
      </c>
      <c r="D6" s="584">
        <v>2015</v>
      </c>
      <c r="E6" s="584">
        <v>2016</v>
      </c>
      <c r="F6" s="584">
        <v>2017</v>
      </c>
      <c r="G6" s="584">
        <v>2018</v>
      </c>
      <c r="H6" s="585">
        <v>2019</v>
      </c>
      <c r="I6" s="586" t="s">
        <v>339</v>
      </c>
    </row>
    <row r="7" spans="1:11" ht="15.75">
      <c r="A7" s="503" t="s">
        <v>340</v>
      </c>
      <c r="B7" s="587">
        <v>29399.274285714291</v>
      </c>
      <c r="C7" s="587">
        <v>31610</v>
      </c>
      <c r="D7" s="587">
        <v>32785</v>
      </c>
      <c r="E7" s="587">
        <v>36488.958571428586</v>
      </c>
      <c r="F7" s="587">
        <v>39023.508571428771</v>
      </c>
      <c r="G7" s="587">
        <v>45068.77714285742</v>
      </c>
      <c r="H7" s="588">
        <v>55216</v>
      </c>
      <c r="I7" s="589">
        <f>(H7-G7)/G7</f>
        <v>0.2251497267160871</v>
      </c>
      <c r="K7" s="536"/>
    </row>
    <row r="8" spans="1:11" ht="16.5" thickBot="1">
      <c r="A8" s="537" t="s">
        <v>341</v>
      </c>
      <c r="B8" s="590">
        <v>20247.634285714292</v>
      </c>
      <c r="C8" s="590">
        <v>21989</v>
      </c>
      <c r="D8" s="590">
        <v>22792.188571428662</v>
      </c>
      <c r="E8" s="590">
        <v>25674.130000000012</v>
      </c>
      <c r="F8" s="590">
        <v>26420.975714285851</v>
      </c>
      <c r="G8" s="590">
        <v>31037.645714285889</v>
      </c>
      <c r="H8" s="591">
        <v>38587</v>
      </c>
      <c r="I8" s="592">
        <f>(H8-G8)/G8</f>
        <v>0.24323218182232562</v>
      </c>
      <c r="K8" s="536"/>
    </row>
    <row r="9" spans="1:11">
      <c r="A9" s="539" t="s">
        <v>344</v>
      </c>
    </row>
    <row r="10" spans="1:11" ht="15.75">
      <c r="A10" s="538"/>
    </row>
    <row r="11" spans="1:11" ht="15.75">
      <c r="A11" s="496" t="s">
        <v>342</v>
      </c>
    </row>
    <row r="12" spans="1:11" ht="15.75">
      <c r="A12" s="538" t="s">
        <v>343</v>
      </c>
    </row>
    <row r="13" spans="1:11" s="531" customFormat="1" ht="14.25">
      <c r="A13" s="540" t="s">
        <v>348</v>
      </c>
    </row>
  </sheetData>
  <hyperlinks>
    <hyperlink ref="A1" location="'Contents '!A1" display="Contents "/>
    <hyperlink ref="A2" location="'Background Notes'!A1" display="Background Notes"/>
    <hyperlink ref="A13"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pane xSplit="1" ySplit="6" topLeftCell="B7" activePane="bottomRight" state="frozen"/>
      <selection pane="topRight" activeCell="B1" sqref="B1"/>
      <selection pane="bottomLeft" activeCell="A6" sqref="A6"/>
      <selection pane="bottomRight" activeCell="C6" sqref="C6"/>
    </sheetView>
  </sheetViews>
  <sheetFormatPr defaultColWidth="8.7109375" defaultRowHeight="14.25"/>
  <cols>
    <col min="1" max="1" width="52.7109375" style="539" customWidth="1"/>
    <col min="2" max="5" width="9.140625" style="539" bestFit="1" customWidth="1"/>
    <col min="6" max="6" width="12.5703125" style="539" bestFit="1" customWidth="1"/>
    <col min="7" max="16384" width="8.7109375" style="539"/>
  </cols>
  <sheetData>
    <row r="1" spans="1:6" s="532" customFormat="1" ht="15">
      <c r="A1" s="493" t="s">
        <v>39</v>
      </c>
      <c r="B1" s="531"/>
      <c r="C1" s="531"/>
    </row>
    <row r="2" spans="1:6" s="532" customFormat="1" ht="15">
      <c r="A2" s="493" t="s">
        <v>20</v>
      </c>
      <c r="B2" s="531"/>
      <c r="C2" s="531"/>
    </row>
    <row r="3" spans="1:6" s="532" customFormat="1" ht="15">
      <c r="A3" s="493"/>
      <c r="B3" s="531"/>
      <c r="C3" s="531"/>
    </row>
    <row r="4" spans="1:6" ht="15">
      <c r="A4" s="543" t="s">
        <v>356</v>
      </c>
    </row>
    <row r="6" spans="1:6" ht="33" customHeight="1">
      <c r="B6" s="566">
        <v>2013</v>
      </c>
      <c r="C6" s="566">
        <v>2015</v>
      </c>
      <c r="D6" s="566">
        <v>2017</v>
      </c>
      <c r="E6" s="567">
        <v>2019</v>
      </c>
      <c r="F6" s="581" t="s">
        <v>360</v>
      </c>
    </row>
    <row r="7" spans="1:6" ht="15">
      <c r="A7" s="543" t="s">
        <v>354</v>
      </c>
      <c r="B7" s="548"/>
      <c r="C7" s="548"/>
      <c r="D7" s="548"/>
      <c r="E7" s="558"/>
      <c r="F7" s="559"/>
    </row>
    <row r="8" spans="1:6">
      <c r="A8" s="568" t="s">
        <v>354</v>
      </c>
      <c r="B8" s="550">
        <v>691501</v>
      </c>
      <c r="C8" s="550">
        <v>717105</v>
      </c>
      <c r="D8" s="550">
        <v>744457</v>
      </c>
      <c r="E8" s="560">
        <v>773959</v>
      </c>
      <c r="F8" s="561">
        <f>(E8-D8)/D8</f>
        <v>3.9628883871063073E-2</v>
      </c>
    </row>
    <row r="9" spans="1:6">
      <c r="A9" s="580" t="s">
        <v>355</v>
      </c>
      <c r="B9" s="577">
        <f>B10/B8</f>
        <v>8.3935572831948177E-2</v>
      </c>
      <c r="C9" s="577">
        <f>C10/C8</f>
        <v>8.5431003827891316E-2</v>
      </c>
      <c r="D9" s="577">
        <f>D10/D8</f>
        <v>8.7118530687467513E-2</v>
      </c>
      <c r="E9" s="578">
        <f>E10/E8</f>
        <v>9.1481590110070427E-2</v>
      </c>
      <c r="F9" s="579">
        <f>E9-D9</f>
        <v>4.3630594226029135E-3</v>
      </c>
    </row>
    <row r="10" spans="1:6" ht="15">
      <c r="A10" s="569" t="s">
        <v>353</v>
      </c>
      <c r="B10" s="549">
        <v>58041.532548864998</v>
      </c>
      <c r="C10" s="552">
        <v>61263</v>
      </c>
      <c r="D10" s="553">
        <v>64856</v>
      </c>
      <c r="E10" s="562">
        <v>70803</v>
      </c>
      <c r="F10" s="563">
        <f t="shared" ref="F10" si="0">(E10-D10)/D10</f>
        <v>9.169544837794498E-2</v>
      </c>
    </row>
    <row r="11" spans="1:6">
      <c r="A11" s="571" t="s">
        <v>152</v>
      </c>
      <c r="B11" s="550">
        <v>10056.927000000003</v>
      </c>
      <c r="C11" s="556">
        <v>10233</v>
      </c>
      <c r="D11" s="557">
        <v>10548</v>
      </c>
      <c r="E11" s="560">
        <v>10829</v>
      </c>
      <c r="F11" s="561">
        <f t="shared" ref="F11:F15" si="1">(E11-D11)/D11</f>
        <v>2.6640121350018961E-2</v>
      </c>
    </row>
    <row r="12" spans="1:6">
      <c r="A12" s="571" t="s">
        <v>352</v>
      </c>
      <c r="B12" s="550">
        <v>32948.099699999984</v>
      </c>
      <c r="C12" s="556">
        <v>35537</v>
      </c>
      <c r="D12" s="557">
        <v>38445</v>
      </c>
      <c r="E12" s="560">
        <v>41819</v>
      </c>
      <c r="F12" s="561">
        <f t="shared" si="1"/>
        <v>8.7761737547145266E-2</v>
      </c>
    </row>
    <row r="13" spans="1:6">
      <c r="A13" s="571" t="s">
        <v>153</v>
      </c>
      <c r="B13" s="550">
        <v>3554.7972148148151</v>
      </c>
      <c r="C13" s="556">
        <v>3763</v>
      </c>
      <c r="D13" s="557">
        <v>4043</v>
      </c>
      <c r="E13" s="560">
        <v>4773</v>
      </c>
      <c r="F13" s="561">
        <f t="shared" si="1"/>
        <v>0.18055899084837992</v>
      </c>
    </row>
    <row r="14" spans="1:6">
      <c r="A14" s="571" t="s">
        <v>155</v>
      </c>
      <c r="B14" s="550">
        <v>7134.8476001024155</v>
      </c>
      <c r="C14" s="556">
        <v>7504</v>
      </c>
      <c r="D14" s="557">
        <v>7274</v>
      </c>
      <c r="E14" s="560">
        <v>8206</v>
      </c>
      <c r="F14" s="561">
        <f t="shared" si="1"/>
        <v>0.12812757767390706</v>
      </c>
    </row>
    <row r="15" spans="1:6">
      <c r="A15" s="572" t="s">
        <v>45</v>
      </c>
      <c r="B15" s="550">
        <v>4346.8610339477727</v>
      </c>
      <c r="C15" s="556">
        <v>4226</v>
      </c>
      <c r="D15" s="557">
        <v>4546</v>
      </c>
      <c r="E15" s="560">
        <v>5176</v>
      </c>
      <c r="F15" s="573">
        <f t="shared" si="1"/>
        <v>0.13858336999560053</v>
      </c>
    </row>
    <row r="16" spans="1:6">
      <c r="A16" s="574" t="s">
        <v>359</v>
      </c>
      <c r="B16" s="575">
        <v>633459.46745113505</v>
      </c>
      <c r="C16" s="575">
        <v>655842</v>
      </c>
      <c r="D16" s="575">
        <v>679601</v>
      </c>
      <c r="E16" s="576">
        <v>703156</v>
      </c>
      <c r="F16" s="565">
        <f>(E16-D16)/D16</f>
        <v>3.466004317239086E-2</v>
      </c>
    </row>
    <row r="17" spans="1:7">
      <c r="B17" s="548"/>
      <c r="C17" s="548"/>
      <c r="D17" s="548"/>
      <c r="E17" s="558"/>
      <c r="F17" s="559"/>
    </row>
    <row r="18" spans="1:7" ht="15">
      <c r="A18" s="543" t="s">
        <v>357</v>
      </c>
      <c r="B18" s="548"/>
      <c r="C18" s="548"/>
      <c r="D18" s="548"/>
      <c r="E18" s="558"/>
      <c r="F18" s="559"/>
    </row>
    <row r="19" spans="1:7">
      <c r="A19" s="568" t="s">
        <v>354</v>
      </c>
      <c r="B19" s="550">
        <v>451019</v>
      </c>
      <c r="C19" s="550">
        <v>470552</v>
      </c>
      <c r="D19" s="550">
        <v>486636</v>
      </c>
      <c r="E19" s="560">
        <v>509315</v>
      </c>
      <c r="F19" s="561">
        <f>(E19-D19)/D19</f>
        <v>4.6603621598073304E-2</v>
      </c>
    </row>
    <row r="20" spans="1:7">
      <c r="A20" s="580" t="s">
        <v>355</v>
      </c>
      <c r="B20" s="577">
        <f>B21/B19</f>
        <v>5.4518348231767426E-2</v>
      </c>
      <c r="C20" s="577">
        <f>C21/C19</f>
        <v>5.5734541559700104E-2</v>
      </c>
      <c r="D20" s="577">
        <f>D21/D19</f>
        <v>5.6697408329839966E-2</v>
      </c>
      <c r="E20" s="578">
        <f>E21/E19</f>
        <v>6.1276420289997351E-2</v>
      </c>
      <c r="F20" s="579">
        <f>E20-D20</f>
        <v>4.579011960157385E-3</v>
      </c>
    </row>
    <row r="21" spans="1:7" ht="15">
      <c r="A21" s="570" t="s">
        <v>353</v>
      </c>
      <c r="B21" s="549">
        <v>24588.810901143512</v>
      </c>
      <c r="C21" s="552">
        <v>26226.000000000004</v>
      </c>
      <c r="D21" s="553">
        <v>27591</v>
      </c>
      <c r="E21" s="562">
        <v>31209</v>
      </c>
      <c r="F21" s="563">
        <f t="shared" ref="F21" si="2">(E21-D21)/D21</f>
        <v>0.13112971621180819</v>
      </c>
    </row>
    <row r="22" spans="1:7">
      <c r="A22" s="571" t="s">
        <v>152</v>
      </c>
      <c r="B22" s="547">
        <v>4627.3618999999999</v>
      </c>
      <c r="C22" s="554">
        <v>4876</v>
      </c>
      <c r="D22" s="555">
        <v>5192</v>
      </c>
      <c r="E22" s="564">
        <v>5435</v>
      </c>
      <c r="F22" s="561">
        <f t="shared" ref="F22:F26" si="3">(E22-D22)/D22</f>
        <v>4.680277349768875E-2</v>
      </c>
    </row>
    <row r="23" spans="1:7">
      <c r="A23" s="571" t="s">
        <v>352</v>
      </c>
      <c r="B23" s="547">
        <v>11541.819899999971</v>
      </c>
      <c r="C23" s="554">
        <v>12527.000000000007</v>
      </c>
      <c r="D23" s="555">
        <v>13466</v>
      </c>
      <c r="E23" s="564">
        <v>15534</v>
      </c>
      <c r="F23" s="561">
        <f t="shared" si="3"/>
        <v>0.15357195900787168</v>
      </c>
    </row>
    <row r="24" spans="1:7">
      <c r="A24" s="571" t="s">
        <v>153</v>
      </c>
      <c r="B24" s="547" t="s">
        <v>101</v>
      </c>
      <c r="C24" s="554">
        <v>2661.9999999999995</v>
      </c>
      <c r="D24" s="555">
        <v>2888</v>
      </c>
      <c r="E24" s="564">
        <v>3363</v>
      </c>
      <c r="F24" s="561">
        <f t="shared" si="3"/>
        <v>0.16447368421052633</v>
      </c>
    </row>
    <row r="25" spans="1:7">
      <c r="A25" s="571" t="s">
        <v>155</v>
      </c>
      <c r="B25" s="547">
        <v>3674.216404761904</v>
      </c>
      <c r="C25" s="554">
        <v>3828.9999999999991</v>
      </c>
      <c r="D25" s="555">
        <v>3683</v>
      </c>
      <c r="E25" s="564">
        <v>4216</v>
      </c>
      <c r="F25" s="561">
        <f t="shared" si="3"/>
        <v>0.14471897909313061</v>
      </c>
    </row>
    <row r="26" spans="1:7">
      <c r="A26" s="572" t="s">
        <v>45</v>
      </c>
      <c r="B26" s="547" t="s">
        <v>101</v>
      </c>
      <c r="C26" s="554">
        <v>2331.9999999999973</v>
      </c>
      <c r="D26" s="555">
        <v>2363</v>
      </c>
      <c r="E26" s="564">
        <v>2661</v>
      </c>
      <c r="F26" s="573">
        <f t="shared" si="3"/>
        <v>0.12611087600507828</v>
      </c>
    </row>
    <row r="27" spans="1:7">
      <c r="A27" s="574" t="s">
        <v>359</v>
      </c>
      <c r="B27" s="575">
        <v>426430.18909885647</v>
      </c>
      <c r="C27" s="575">
        <v>444326</v>
      </c>
      <c r="D27" s="575">
        <v>459045</v>
      </c>
      <c r="E27" s="576">
        <v>478106</v>
      </c>
      <c r="F27" s="565">
        <f>(E27-D27)/D27</f>
        <v>4.152316221721182E-2</v>
      </c>
    </row>
    <row r="28" spans="1:7">
      <c r="E28" s="559"/>
      <c r="F28" s="559"/>
    </row>
    <row r="29" spans="1:7" ht="15">
      <c r="A29" s="543" t="s">
        <v>358</v>
      </c>
      <c r="B29" s="548"/>
      <c r="C29" s="548"/>
      <c r="D29" s="548"/>
      <c r="E29" s="558"/>
      <c r="F29" s="559"/>
    </row>
    <row r="30" spans="1:7">
      <c r="A30" s="568" t="s">
        <v>354</v>
      </c>
      <c r="B30" s="550">
        <v>240482</v>
      </c>
      <c r="C30" s="550">
        <v>246553</v>
      </c>
      <c r="D30" s="550">
        <v>257821</v>
      </c>
      <c r="E30" s="560">
        <v>264643</v>
      </c>
      <c r="F30" s="561">
        <f t="shared" ref="F30" si="4">(E30-D30)/D30</f>
        <v>2.6460218523704431E-2</v>
      </c>
    </row>
    <row r="31" spans="1:7">
      <c r="A31" s="580" t="s">
        <v>355</v>
      </c>
      <c r="B31" s="577">
        <f>B32/B30</f>
        <v>0.13910696704003431</v>
      </c>
      <c r="C31" s="577">
        <f>C32/C30</f>
        <v>0.14210737650728228</v>
      </c>
      <c r="D31" s="577">
        <f>D32/D30</f>
        <v>0.14453826492023536</v>
      </c>
      <c r="E31" s="578">
        <f>E32/E30</f>
        <v>0.14960153867663228</v>
      </c>
      <c r="F31" s="579">
        <f>E31-D31</f>
        <v>5.0632737563969243E-3</v>
      </c>
      <c r="G31" s="551"/>
    </row>
    <row r="32" spans="1:7" ht="15">
      <c r="A32" s="569" t="s">
        <v>353</v>
      </c>
      <c r="B32" s="550">
        <v>33452.721647721533</v>
      </c>
      <c r="C32" s="556">
        <v>35036.999999999971</v>
      </c>
      <c r="D32" s="557">
        <v>37265</v>
      </c>
      <c r="E32" s="560">
        <v>39591</v>
      </c>
      <c r="F32" s="561">
        <f>(E32-D32)/D32</f>
        <v>6.2417818328189989E-2</v>
      </c>
    </row>
    <row r="33" spans="1:6">
      <c r="A33" s="571" t="s">
        <v>152</v>
      </c>
      <c r="B33" s="547">
        <v>5429.5650999999998</v>
      </c>
      <c r="C33" s="554">
        <v>5356.9999999999991</v>
      </c>
      <c r="D33" s="555">
        <v>5356</v>
      </c>
      <c r="E33" s="564">
        <v>5395</v>
      </c>
      <c r="F33" s="561">
        <f t="shared" ref="F33:F37" si="5">(E33-D33)/D33</f>
        <v>7.2815533980582527E-3</v>
      </c>
    </row>
    <row r="34" spans="1:6">
      <c r="A34" s="571" t="s">
        <v>352</v>
      </c>
      <c r="B34" s="547">
        <v>21406.27980000008</v>
      </c>
      <c r="C34" s="554">
        <v>23009.999999999971</v>
      </c>
      <c r="D34" s="555">
        <v>24979</v>
      </c>
      <c r="E34" s="564">
        <v>26284</v>
      </c>
      <c r="F34" s="561">
        <f t="shared" si="5"/>
        <v>5.2243884863285163E-2</v>
      </c>
    </row>
    <row r="35" spans="1:6">
      <c r="A35" s="571" t="s">
        <v>153</v>
      </c>
      <c r="B35" s="547" t="s">
        <v>101</v>
      </c>
      <c r="C35" s="554">
        <v>1100.9999999999993</v>
      </c>
      <c r="D35" s="555">
        <v>1156</v>
      </c>
      <c r="E35" s="564">
        <v>1407</v>
      </c>
      <c r="F35" s="561">
        <f t="shared" si="5"/>
        <v>0.2171280276816609</v>
      </c>
    </row>
    <row r="36" spans="1:6">
      <c r="A36" s="571" t="s">
        <v>155</v>
      </c>
      <c r="B36" s="547">
        <v>3460.6311953404993</v>
      </c>
      <c r="C36" s="554">
        <v>3674.9999999999995</v>
      </c>
      <c r="D36" s="555">
        <v>3591</v>
      </c>
      <c r="E36" s="564">
        <v>3990</v>
      </c>
      <c r="F36" s="561">
        <f t="shared" si="5"/>
        <v>0.1111111111111111</v>
      </c>
    </row>
    <row r="37" spans="1:6">
      <c r="A37" s="572" t="s">
        <v>45</v>
      </c>
      <c r="B37" s="547" t="s">
        <v>101</v>
      </c>
      <c r="C37" s="554">
        <v>1894.0000000000002</v>
      </c>
      <c r="D37" s="555">
        <v>2183</v>
      </c>
      <c r="E37" s="564">
        <v>2515</v>
      </c>
      <c r="F37" s="573">
        <f t="shared" si="5"/>
        <v>0.15208428767750801</v>
      </c>
    </row>
    <row r="38" spans="1:6">
      <c r="A38" s="574" t="s">
        <v>359</v>
      </c>
      <c r="B38" s="575">
        <v>207029.27835227846</v>
      </c>
      <c r="C38" s="575">
        <v>211516.00000000003</v>
      </c>
      <c r="D38" s="575">
        <v>220556</v>
      </c>
      <c r="E38" s="576">
        <v>225052</v>
      </c>
      <c r="F38" s="565">
        <f>(E38-D38)/D38</f>
        <v>2.0384845572099602E-2</v>
      </c>
    </row>
    <row r="40" spans="1:6">
      <c r="A40" s="544" t="s">
        <v>351</v>
      </c>
      <c r="B40" s="544"/>
      <c r="C40" s="544"/>
      <c r="D40" s="544"/>
    </row>
  </sheetData>
  <hyperlinks>
    <hyperlink ref="A40" r:id="rId1"/>
    <hyperlink ref="A1" location="'Contents '!A1" display="Contents "/>
    <hyperlink ref="A2" location="'Background Notes'!A1" display="Background Notes"/>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pane xSplit="1" ySplit="6" topLeftCell="B7" activePane="bottomRight" state="frozen"/>
      <selection pane="topRight" activeCell="B1" sqref="B1"/>
      <selection pane="bottomLeft" activeCell="A7" sqref="A7"/>
      <selection pane="bottomRight" activeCell="E3" sqref="E3"/>
    </sheetView>
  </sheetViews>
  <sheetFormatPr defaultColWidth="8.7109375" defaultRowHeight="15"/>
  <cols>
    <col min="1" max="1" width="36.85546875" style="546" customWidth="1"/>
    <col min="2" max="8" width="7" style="546" bestFit="1" customWidth="1"/>
    <col min="9" max="9" width="12.5703125" style="546" bestFit="1" customWidth="1"/>
    <col min="10" max="16384" width="8.7109375" style="546"/>
  </cols>
  <sheetData>
    <row r="1" spans="1:9" s="532" customFormat="1">
      <c r="A1" s="493" t="s">
        <v>39</v>
      </c>
      <c r="B1" s="531"/>
      <c r="C1" s="531"/>
      <c r="D1" s="531"/>
      <c r="E1" s="531"/>
    </row>
    <row r="2" spans="1:9" s="532" customFormat="1">
      <c r="A2" s="493" t="s">
        <v>20</v>
      </c>
      <c r="B2" s="531"/>
      <c r="C2" s="531"/>
      <c r="D2" s="531"/>
      <c r="E2" s="531"/>
    </row>
    <row r="4" spans="1:9" s="539" customFormat="1">
      <c r="A4" s="612" t="s">
        <v>444</v>
      </c>
    </row>
    <row r="5" spans="1:9" s="539" customFormat="1" ht="14.25"/>
    <row r="6" spans="1:9" s="539" customFormat="1" ht="33" customHeight="1">
      <c r="B6" s="566">
        <v>2013</v>
      </c>
      <c r="C6" s="566">
        <v>2014</v>
      </c>
      <c r="D6" s="566">
        <v>2015</v>
      </c>
      <c r="E6" s="566">
        <v>2016</v>
      </c>
      <c r="F6" s="566">
        <v>2017</v>
      </c>
      <c r="G6" s="566">
        <v>2018</v>
      </c>
      <c r="H6" s="567">
        <v>2019</v>
      </c>
      <c r="I6" s="581" t="s">
        <v>446</v>
      </c>
    </row>
    <row r="7" spans="1:9" s="539" customFormat="1" ht="15.75">
      <c r="A7" s="543" t="s">
        <v>354</v>
      </c>
      <c r="B7" s="614"/>
      <c r="C7" s="614"/>
      <c r="D7" s="614"/>
      <c r="E7" s="614"/>
      <c r="F7" s="614"/>
      <c r="G7" s="614"/>
      <c r="H7" s="616"/>
      <c r="I7" s="559"/>
    </row>
    <row r="8" spans="1:9" s="539" customFormat="1" ht="14.25">
      <c r="A8" s="568" t="s">
        <v>354</v>
      </c>
      <c r="B8" s="613">
        <v>365.5</v>
      </c>
      <c r="C8" s="613">
        <v>363.1</v>
      </c>
      <c r="D8" s="613">
        <v>381.9</v>
      </c>
      <c r="E8" s="613">
        <v>393.1</v>
      </c>
      <c r="F8" s="613">
        <v>407.4</v>
      </c>
      <c r="G8" s="613">
        <v>420.2</v>
      </c>
      <c r="H8" s="617">
        <v>429.2</v>
      </c>
      <c r="I8" s="561">
        <f>(H8-G8)/G8</f>
        <v>2.1418372203712517E-2</v>
      </c>
    </row>
    <row r="9" spans="1:9" s="539" customFormat="1">
      <c r="A9" s="569" t="s">
        <v>353</v>
      </c>
      <c r="B9" s="615">
        <v>214.5</v>
      </c>
      <c r="C9" s="615">
        <v>193.4</v>
      </c>
      <c r="D9" s="615">
        <v>206.4</v>
      </c>
      <c r="E9" s="615">
        <v>224.5</v>
      </c>
      <c r="F9" s="615">
        <v>232.4</v>
      </c>
      <c r="G9" s="615">
        <v>247.8</v>
      </c>
      <c r="H9" s="618">
        <v>261</v>
      </c>
      <c r="I9" s="563">
        <f t="shared" ref="I9:I13" si="0">(H9-G9)/G9</f>
        <v>5.3268765133171865E-2</v>
      </c>
    </row>
    <row r="10" spans="1:9" s="539" customFormat="1" ht="14.25">
      <c r="A10" s="571" t="s">
        <v>152</v>
      </c>
      <c r="B10" s="613">
        <v>226.1</v>
      </c>
      <c r="C10" s="613">
        <v>205</v>
      </c>
      <c r="D10" s="613">
        <v>257.5</v>
      </c>
      <c r="E10" s="613">
        <v>257.89999999999998</v>
      </c>
      <c r="F10" s="613">
        <v>292.3</v>
      </c>
      <c r="G10" s="613">
        <v>317.60000000000002</v>
      </c>
      <c r="H10" s="617">
        <v>320.10000000000002</v>
      </c>
      <c r="I10" s="561">
        <f t="shared" si="0"/>
        <v>7.8715365239294711E-3</v>
      </c>
    </row>
    <row r="11" spans="1:9" s="539" customFormat="1" ht="14.25">
      <c r="A11" s="571" t="s">
        <v>352</v>
      </c>
      <c r="B11" s="613">
        <v>156.9</v>
      </c>
      <c r="C11" s="613">
        <v>144.6</v>
      </c>
      <c r="D11" s="613">
        <v>160</v>
      </c>
      <c r="E11" s="613">
        <v>172.3</v>
      </c>
      <c r="F11" s="613">
        <v>195.3</v>
      </c>
      <c r="G11" s="613">
        <v>183.6</v>
      </c>
      <c r="H11" s="617">
        <v>182</v>
      </c>
      <c r="I11" s="561">
        <f t="shared" si="0"/>
        <v>-8.7145969498910372E-3</v>
      </c>
    </row>
    <row r="12" spans="1:9" s="539" customFormat="1" ht="14.25">
      <c r="A12" s="571" t="s">
        <v>153</v>
      </c>
      <c r="B12" s="613" t="s">
        <v>445</v>
      </c>
      <c r="C12" s="613">
        <v>390.6</v>
      </c>
      <c r="D12" s="613" t="s">
        <v>445</v>
      </c>
      <c r="E12" s="613" t="s">
        <v>445</v>
      </c>
      <c r="F12" s="613" t="s">
        <v>445</v>
      </c>
      <c r="G12" s="613" t="s">
        <v>445</v>
      </c>
      <c r="H12" s="617" t="s">
        <v>445</v>
      </c>
      <c r="I12" s="619" t="s">
        <v>445</v>
      </c>
    </row>
    <row r="13" spans="1:9" s="539" customFormat="1" ht="14.25">
      <c r="A13" s="571" t="s">
        <v>155</v>
      </c>
      <c r="B13" s="613">
        <v>318.10000000000002</v>
      </c>
      <c r="C13" s="613">
        <v>301.3</v>
      </c>
      <c r="D13" s="613">
        <v>286.7</v>
      </c>
      <c r="E13" s="613">
        <v>358</v>
      </c>
      <c r="F13" s="613">
        <v>275.39999999999998</v>
      </c>
      <c r="G13" s="613">
        <v>359.3</v>
      </c>
      <c r="H13" s="617">
        <v>367.3</v>
      </c>
      <c r="I13" s="619">
        <f t="shared" si="0"/>
        <v>2.2265516281658779E-2</v>
      </c>
    </row>
    <row r="14" spans="1:9" s="539" customFormat="1" ht="14.25">
      <c r="A14" s="572" t="s">
        <v>45</v>
      </c>
      <c r="B14" s="613" t="s">
        <v>445</v>
      </c>
      <c r="C14" s="613" t="s">
        <v>445</v>
      </c>
      <c r="D14" s="613" t="s">
        <v>445</v>
      </c>
      <c r="E14" s="613" t="s">
        <v>445</v>
      </c>
      <c r="F14" s="613" t="s">
        <v>445</v>
      </c>
      <c r="G14" s="613" t="s">
        <v>445</v>
      </c>
      <c r="H14" s="617">
        <v>329</v>
      </c>
      <c r="I14" s="619" t="s">
        <v>445</v>
      </c>
    </row>
    <row r="15" spans="1:9" s="539" customFormat="1" ht="14.25">
      <c r="B15" s="548"/>
      <c r="C15" s="548"/>
      <c r="D15" s="548"/>
      <c r="E15" s="548"/>
      <c r="F15" s="548"/>
      <c r="G15" s="548"/>
      <c r="H15" s="558"/>
      <c r="I15" s="559"/>
    </row>
    <row r="16" spans="1:9" s="539" customFormat="1">
      <c r="A16" s="543" t="s">
        <v>357</v>
      </c>
      <c r="B16" s="548"/>
      <c r="C16" s="548"/>
      <c r="D16" s="548"/>
      <c r="E16" s="548"/>
      <c r="F16" s="548"/>
      <c r="G16" s="548"/>
      <c r="H16" s="558"/>
      <c r="I16" s="559"/>
    </row>
    <row r="17" spans="1:9" s="539" customFormat="1" ht="14.25">
      <c r="A17" s="568" t="s">
        <v>354</v>
      </c>
      <c r="B17" s="613">
        <v>463.6</v>
      </c>
      <c r="C17" s="613">
        <v>460</v>
      </c>
      <c r="D17" s="613">
        <v>484.7</v>
      </c>
      <c r="E17" s="613">
        <v>493.6</v>
      </c>
      <c r="F17" s="613">
        <v>500</v>
      </c>
      <c r="G17" s="613">
        <v>517.79999999999995</v>
      </c>
      <c r="H17" s="620">
        <v>534.6</v>
      </c>
      <c r="I17" s="561">
        <f>(H17-G17)/G17</f>
        <v>3.2444959443800832E-2</v>
      </c>
    </row>
    <row r="18" spans="1:9" s="539" customFormat="1">
      <c r="A18" s="570" t="s">
        <v>353</v>
      </c>
      <c r="B18" s="615">
        <v>308.8</v>
      </c>
      <c r="C18" s="615">
        <v>305</v>
      </c>
      <c r="D18" s="615">
        <v>337.6</v>
      </c>
      <c r="E18" s="615">
        <v>331.2</v>
      </c>
      <c r="F18" s="615">
        <v>353.7</v>
      </c>
      <c r="G18" s="615">
        <v>375</v>
      </c>
      <c r="H18" s="621">
        <v>405</v>
      </c>
      <c r="I18" s="563">
        <f t="shared" ref="I18:I22" si="1">(H18-G18)/G18</f>
        <v>0.08</v>
      </c>
    </row>
    <row r="19" spans="1:9" s="539" customFormat="1" ht="14.25">
      <c r="A19" s="571" t="s">
        <v>152</v>
      </c>
      <c r="B19" s="613">
        <v>262.5</v>
      </c>
      <c r="C19" s="613">
        <v>288</v>
      </c>
      <c r="D19" s="613">
        <v>308.7</v>
      </c>
      <c r="E19" s="613">
        <v>304.2</v>
      </c>
      <c r="F19" s="613">
        <v>322.89999999999998</v>
      </c>
      <c r="G19" s="613">
        <v>361</v>
      </c>
      <c r="H19" s="622">
        <v>418.8</v>
      </c>
      <c r="I19" s="561">
        <f t="shared" si="1"/>
        <v>0.16011080332409974</v>
      </c>
    </row>
    <row r="20" spans="1:9" s="539" customFormat="1" ht="14.25">
      <c r="A20" s="571" t="s">
        <v>352</v>
      </c>
      <c r="B20" s="613">
        <v>280</v>
      </c>
      <c r="C20" s="613">
        <v>268.2</v>
      </c>
      <c r="D20" s="613">
        <v>285</v>
      </c>
      <c r="E20" s="613">
        <v>300</v>
      </c>
      <c r="F20" s="613">
        <v>309.5</v>
      </c>
      <c r="G20" s="613">
        <v>339.4</v>
      </c>
      <c r="H20" s="622">
        <v>342</v>
      </c>
      <c r="I20" s="561">
        <f t="shared" si="1"/>
        <v>7.6605774896877513E-3</v>
      </c>
    </row>
    <row r="21" spans="1:9" s="539" customFormat="1" ht="14.25">
      <c r="A21" s="571" t="s">
        <v>153</v>
      </c>
      <c r="B21" s="613" t="s">
        <v>445</v>
      </c>
      <c r="C21" s="613" t="s">
        <v>445</v>
      </c>
      <c r="D21" s="613" t="s">
        <v>445</v>
      </c>
      <c r="E21" s="613" t="s">
        <v>445</v>
      </c>
      <c r="F21" s="613" t="s">
        <v>445</v>
      </c>
      <c r="G21" s="613" t="s">
        <v>445</v>
      </c>
      <c r="H21" s="622" t="s">
        <v>445</v>
      </c>
      <c r="I21" s="619" t="s">
        <v>445</v>
      </c>
    </row>
    <row r="22" spans="1:9" s="539" customFormat="1" ht="14.25">
      <c r="A22" s="571" t="s">
        <v>155</v>
      </c>
      <c r="B22" s="613">
        <v>365.6</v>
      </c>
      <c r="C22" s="613">
        <v>415</v>
      </c>
      <c r="D22" s="613" t="s">
        <v>445</v>
      </c>
      <c r="E22" s="613" t="s">
        <v>445</v>
      </c>
      <c r="F22" s="613">
        <v>381</v>
      </c>
      <c r="G22" s="613">
        <v>405</v>
      </c>
      <c r="H22" s="622">
        <v>440.8</v>
      </c>
      <c r="I22" s="561">
        <f t="shared" si="1"/>
        <v>8.8395061728395091E-2</v>
      </c>
    </row>
    <row r="23" spans="1:9" s="539" customFormat="1" ht="14.25">
      <c r="A23" s="572" t="s">
        <v>45</v>
      </c>
      <c r="B23" s="613" t="s">
        <v>445</v>
      </c>
      <c r="C23" s="613" t="s">
        <v>445</v>
      </c>
      <c r="D23" s="613" t="s">
        <v>445</v>
      </c>
      <c r="E23" s="613" t="s">
        <v>445</v>
      </c>
      <c r="F23" s="613" t="s">
        <v>445</v>
      </c>
      <c r="G23" s="613" t="s">
        <v>445</v>
      </c>
      <c r="H23" s="622" t="s">
        <v>445</v>
      </c>
      <c r="I23" s="619" t="s">
        <v>445</v>
      </c>
    </row>
    <row r="24" spans="1:9" s="539" customFormat="1" ht="14.25">
      <c r="H24" s="559"/>
      <c r="I24" s="559"/>
    </row>
    <row r="25" spans="1:9" s="539" customFormat="1">
      <c r="A25" s="543" t="s">
        <v>358</v>
      </c>
      <c r="B25" s="548"/>
      <c r="C25" s="548"/>
      <c r="D25" s="548"/>
      <c r="E25" s="548"/>
      <c r="F25" s="548"/>
      <c r="G25" s="548"/>
      <c r="H25" s="558"/>
      <c r="I25" s="559"/>
    </row>
    <row r="26" spans="1:9" s="539" customFormat="1" ht="14.25">
      <c r="A26" s="568" t="s">
        <v>354</v>
      </c>
      <c r="B26" s="623">
        <v>155.19999999999999</v>
      </c>
      <c r="C26" s="623">
        <v>154.19999999999999</v>
      </c>
      <c r="D26" s="623">
        <v>162.5</v>
      </c>
      <c r="E26" s="623">
        <v>171</v>
      </c>
      <c r="F26" s="623">
        <v>175.5</v>
      </c>
      <c r="G26" s="623">
        <v>186.3</v>
      </c>
      <c r="H26" s="620">
        <v>195.5</v>
      </c>
      <c r="I26" s="561">
        <f>(H26-G26)/G26</f>
        <v>4.9382716049382651E-2</v>
      </c>
    </row>
    <row r="27" spans="1:9" s="539" customFormat="1">
      <c r="A27" s="569" t="s">
        <v>353</v>
      </c>
      <c r="B27" s="628">
        <v>117</v>
      </c>
      <c r="C27" s="628">
        <v>104</v>
      </c>
      <c r="D27" s="629">
        <v>123.5</v>
      </c>
      <c r="E27" s="629">
        <v>129.6</v>
      </c>
      <c r="F27" s="630">
        <v>137.5</v>
      </c>
      <c r="G27" s="630">
        <v>125.3</v>
      </c>
      <c r="H27" s="621">
        <v>131.4</v>
      </c>
      <c r="I27" s="563">
        <f t="shared" ref="I27:I29" si="2">(H27-G27)/G27</f>
        <v>4.8683160415004062E-2</v>
      </c>
    </row>
    <row r="28" spans="1:9" s="539" customFormat="1" ht="14.25">
      <c r="A28" s="571" t="s">
        <v>152</v>
      </c>
      <c r="B28" s="624" t="s">
        <v>445</v>
      </c>
      <c r="C28" s="624">
        <v>102.9</v>
      </c>
      <c r="D28" s="625" t="s">
        <v>445</v>
      </c>
      <c r="E28" s="625" t="s">
        <v>445</v>
      </c>
      <c r="F28" s="626" t="s">
        <v>445</v>
      </c>
      <c r="G28" s="626" t="s">
        <v>445</v>
      </c>
      <c r="H28" s="627" t="s">
        <v>445</v>
      </c>
      <c r="I28" s="619" t="s">
        <v>445</v>
      </c>
    </row>
    <row r="29" spans="1:9" s="539" customFormat="1" ht="14.25">
      <c r="A29" s="571" t="s">
        <v>352</v>
      </c>
      <c r="B29" s="624">
        <v>99</v>
      </c>
      <c r="C29" s="624">
        <v>99.1</v>
      </c>
      <c r="D29" s="625">
        <v>125.6</v>
      </c>
      <c r="E29" s="625">
        <v>117</v>
      </c>
      <c r="F29" s="626">
        <v>120</v>
      </c>
      <c r="G29" s="626">
        <v>111</v>
      </c>
      <c r="H29" s="627">
        <v>126</v>
      </c>
      <c r="I29" s="619">
        <f t="shared" si="2"/>
        <v>0.13513513513513514</v>
      </c>
    </row>
    <row r="30" spans="1:9" s="539" customFormat="1" ht="14.25">
      <c r="A30" s="571" t="s">
        <v>153</v>
      </c>
      <c r="B30" s="624" t="s">
        <v>445</v>
      </c>
      <c r="C30" s="624" t="s">
        <v>445</v>
      </c>
      <c r="D30" s="625" t="s">
        <v>445</v>
      </c>
      <c r="E30" s="625" t="s">
        <v>445</v>
      </c>
      <c r="F30" s="626" t="s">
        <v>445</v>
      </c>
      <c r="G30" s="626" t="s">
        <v>445</v>
      </c>
      <c r="H30" s="627" t="s">
        <v>445</v>
      </c>
      <c r="I30" s="619" t="s">
        <v>445</v>
      </c>
    </row>
    <row r="31" spans="1:9" s="539" customFormat="1" ht="14.25">
      <c r="A31" s="571" t="s">
        <v>155</v>
      </c>
      <c r="B31" s="624" t="s">
        <v>445</v>
      </c>
      <c r="C31" s="624" t="s">
        <v>445</v>
      </c>
      <c r="D31" s="625" t="s">
        <v>445</v>
      </c>
      <c r="E31" s="625" t="s">
        <v>445</v>
      </c>
      <c r="F31" s="626" t="s">
        <v>445</v>
      </c>
      <c r="G31" s="626" t="s">
        <v>445</v>
      </c>
      <c r="H31" s="627" t="s">
        <v>445</v>
      </c>
      <c r="I31" s="619" t="s">
        <v>445</v>
      </c>
    </row>
    <row r="32" spans="1:9" s="539" customFormat="1" ht="14.25">
      <c r="A32" s="572" t="s">
        <v>45</v>
      </c>
      <c r="B32" s="624" t="s">
        <v>445</v>
      </c>
      <c r="C32" s="624" t="s">
        <v>445</v>
      </c>
      <c r="D32" s="625" t="s">
        <v>445</v>
      </c>
      <c r="E32" s="625" t="s">
        <v>445</v>
      </c>
      <c r="F32" s="626" t="s">
        <v>445</v>
      </c>
      <c r="G32" s="626" t="s">
        <v>445</v>
      </c>
      <c r="H32" s="627" t="s">
        <v>445</v>
      </c>
      <c r="I32" s="619" t="s">
        <v>445</v>
      </c>
    </row>
    <row r="33" spans="1:7" s="539" customFormat="1" ht="14.25"/>
    <row r="34" spans="1:7" s="539" customFormat="1" ht="14.25">
      <c r="A34" s="540" t="s">
        <v>447</v>
      </c>
      <c r="B34" s="544"/>
      <c r="C34" s="544"/>
      <c r="D34" s="544"/>
      <c r="E34" s="544"/>
      <c r="F34" s="544"/>
      <c r="G34" s="544"/>
    </row>
    <row r="35" spans="1:7" s="539" customFormat="1" ht="14.25">
      <c r="A35" s="531" t="s">
        <v>448</v>
      </c>
    </row>
    <row r="36" spans="1:7" s="539" customFormat="1" ht="14.25">
      <c r="A36" s="531" t="s">
        <v>449</v>
      </c>
    </row>
  </sheetData>
  <hyperlinks>
    <hyperlink ref="A1" location="'Contents '!A1" display="Contents "/>
    <hyperlink ref="A2" location="'Background Notes'!A1" display="Background Notes"/>
    <hyperlink ref="A34" r:id="rId1"/>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pane xSplit="1" ySplit="6" topLeftCell="B7" activePane="bottomRight" state="frozen"/>
      <selection pane="topRight" activeCell="B1" sqref="B1"/>
      <selection pane="bottomLeft" activeCell="A7" sqref="A7"/>
      <selection pane="bottomRight" activeCell="F5" sqref="F5"/>
    </sheetView>
  </sheetViews>
  <sheetFormatPr defaultColWidth="8.7109375" defaultRowHeight="15"/>
  <cols>
    <col min="1" max="1" width="36.85546875" style="546" customWidth="1"/>
    <col min="2" max="8" width="5.85546875" style="546" bestFit="1" customWidth="1"/>
    <col min="9" max="9" width="12.5703125" style="546" bestFit="1" customWidth="1"/>
    <col min="10" max="16384" width="8.7109375" style="546"/>
  </cols>
  <sheetData>
    <row r="1" spans="1:9" s="532" customFormat="1">
      <c r="A1" s="493" t="s">
        <v>39</v>
      </c>
      <c r="B1" s="531"/>
      <c r="C1" s="531"/>
      <c r="D1" s="531"/>
      <c r="E1" s="531"/>
    </row>
    <row r="2" spans="1:9" s="532" customFormat="1">
      <c r="A2" s="493" t="s">
        <v>20</v>
      </c>
      <c r="B2" s="531"/>
      <c r="C2" s="531"/>
      <c r="D2" s="531"/>
      <c r="E2" s="531"/>
    </row>
    <row r="4" spans="1:9" s="539" customFormat="1">
      <c r="A4" s="612" t="s">
        <v>460</v>
      </c>
    </row>
    <row r="5" spans="1:9" s="539" customFormat="1" ht="14.25"/>
    <row r="6" spans="1:9" s="539" customFormat="1" ht="33" customHeight="1">
      <c r="A6" s="638"/>
      <c r="B6" s="639">
        <v>2013</v>
      </c>
      <c r="C6" s="639">
        <v>2014</v>
      </c>
      <c r="D6" s="639">
        <v>2015</v>
      </c>
      <c r="E6" s="639">
        <v>2016</v>
      </c>
      <c r="F6" s="639">
        <v>2017</v>
      </c>
      <c r="G6" s="639">
        <v>2018</v>
      </c>
      <c r="H6" s="640">
        <v>2019</v>
      </c>
      <c r="I6" s="641" t="s">
        <v>446</v>
      </c>
    </row>
    <row r="7" spans="1:9" s="539" customFormat="1" ht="15.75">
      <c r="A7" s="642" t="s">
        <v>354</v>
      </c>
      <c r="B7" s="614"/>
      <c r="C7" s="614"/>
      <c r="D7" s="614"/>
      <c r="E7" s="614"/>
      <c r="F7" s="614"/>
      <c r="G7" s="614"/>
      <c r="H7" s="616"/>
      <c r="I7" s="643"/>
    </row>
    <row r="8" spans="1:9" s="539" customFormat="1" ht="14.25">
      <c r="A8" s="644" t="s">
        <v>354</v>
      </c>
      <c r="B8" s="645">
        <v>36.799999999999997</v>
      </c>
      <c r="C8" s="645">
        <v>36.9</v>
      </c>
      <c r="D8" s="645">
        <v>37</v>
      </c>
      <c r="E8" s="645">
        <v>37</v>
      </c>
      <c r="F8" s="645">
        <v>37</v>
      </c>
      <c r="G8" s="645">
        <v>37</v>
      </c>
      <c r="H8" s="646">
        <v>37</v>
      </c>
      <c r="I8" s="647">
        <f>(H8-G8)/G8</f>
        <v>0</v>
      </c>
    </row>
    <row r="9" spans="1:9" s="539" customFormat="1">
      <c r="A9" s="648" t="s">
        <v>353</v>
      </c>
      <c r="B9" s="649">
        <v>31.5</v>
      </c>
      <c r="C9" s="649">
        <v>29.5</v>
      </c>
      <c r="D9" s="649">
        <v>30</v>
      </c>
      <c r="E9" s="649">
        <v>29.9</v>
      </c>
      <c r="F9" s="649">
        <v>30</v>
      </c>
      <c r="G9" s="649">
        <v>29.9</v>
      </c>
      <c r="H9" s="650">
        <v>30</v>
      </c>
      <c r="I9" s="651">
        <f t="shared" ref="I9:I13" si="0">(H9-G9)/G9</f>
        <v>3.3444816053512182E-3</v>
      </c>
    </row>
    <row r="10" spans="1:9" s="539" customFormat="1" ht="14.25">
      <c r="A10" s="652" t="s">
        <v>152</v>
      </c>
      <c r="B10" s="645">
        <v>35</v>
      </c>
      <c r="C10" s="645">
        <v>30.9</v>
      </c>
      <c r="D10" s="645">
        <v>35</v>
      </c>
      <c r="E10" s="645">
        <v>35</v>
      </c>
      <c r="F10" s="645">
        <v>37.299999999999997</v>
      </c>
      <c r="G10" s="645">
        <v>36</v>
      </c>
      <c r="H10" s="646">
        <v>35.799999999999997</v>
      </c>
      <c r="I10" s="653">
        <f t="shared" si="0"/>
        <v>-5.5555555555556347E-3</v>
      </c>
    </row>
    <row r="11" spans="1:9" s="539" customFormat="1" ht="14.25">
      <c r="A11" s="652" t="s">
        <v>352</v>
      </c>
      <c r="B11" s="645">
        <v>25.7</v>
      </c>
      <c r="C11" s="645">
        <v>23</v>
      </c>
      <c r="D11" s="645">
        <v>23.2</v>
      </c>
      <c r="E11" s="645">
        <v>24.3</v>
      </c>
      <c r="F11" s="645">
        <v>25.3</v>
      </c>
      <c r="G11" s="645">
        <v>23.9</v>
      </c>
      <c r="H11" s="646">
        <v>23.3</v>
      </c>
      <c r="I11" s="653">
        <f t="shared" si="0"/>
        <v>-2.5104602510460164E-2</v>
      </c>
    </row>
    <row r="12" spans="1:9" s="539" customFormat="1" ht="14.25">
      <c r="A12" s="652" t="s">
        <v>153</v>
      </c>
      <c r="B12" s="645" t="s">
        <v>445</v>
      </c>
      <c r="C12" s="645">
        <v>38.5</v>
      </c>
      <c r="D12" s="645" t="s">
        <v>445</v>
      </c>
      <c r="E12" s="645" t="s">
        <v>445</v>
      </c>
      <c r="F12" s="645" t="s">
        <v>445</v>
      </c>
      <c r="G12" s="645" t="s">
        <v>445</v>
      </c>
      <c r="H12" s="646" t="s">
        <v>445</v>
      </c>
      <c r="I12" s="653" t="s">
        <v>445</v>
      </c>
    </row>
    <row r="13" spans="1:9" s="539" customFormat="1" ht="14.25">
      <c r="A13" s="652" t="s">
        <v>155</v>
      </c>
      <c r="B13" s="645">
        <v>36.9</v>
      </c>
      <c r="C13" s="645">
        <v>36.9</v>
      </c>
      <c r="D13" s="645">
        <v>33</v>
      </c>
      <c r="E13" s="645">
        <v>36</v>
      </c>
      <c r="F13" s="645">
        <v>35</v>
      </c>
      <c r="G13" s="645">
        <v>35</v>
      </c>
      <c r="H13" s="646">
        <v>36</v>
      </c>
      <c r="I13" s="653">
        <f t="shared" si="0"/>
        <v>2.8571428571428571E-2</v>
      </c>
    </row>
    <row r="14" spans="1:9" s="539" customFormat="1" ht="14.25">
      <c r="A14" s="652" t="s">
        <v>45</v>
      </c>
      <c r="B14" s="645" t="s">
        <v>445</v>
      </c>
      <c r="C14" s="645" t="s">
        <v>445</v>
      </c>
      <c r="D14" s="645" t="s">
        <v>445</v>
      </c>
      <c r="E14" s="645" t="s">
        <v>445</v>
      </c>
      <c r="F14" s="645" t="s">
        <v>445</v>
      </c>
      <c r="G14" s="645" t="s">
        <v>445</v>
      </c>
      <c r="H14" s="646">
        <v>34.9</v>
      </c>
      <c r="I14" s="653" t="s">
        <v>445</v>
      </c>
    </row>
    <row r="15" spans="1:9" s="539" customFormat="1" ht="14.25">
      <c r="A15" s="654"/>
      <c r="B15" s="548"/>
      <c r="C15" s="548"/>
      <c r="D15" s="548"/>
      <c r="E15" s="548"/>
      <c r="F15" s="548"/>
      <c r="G15" s="548"/>
      <c r="H15" s="558"/>
      <c r="I15" s="643"/>
    </row>
    <row r="16" spans="1:9" s="539" customFormat="1">
      <c r="A16" s="642" t="s">
        <v>357</v>
      </c>
      <c r="B16" s="548"/>
      <c r="C16" s="548"/>
      <c r="D16" s="548"/>
      <c r="E16" s="548"/>
      <c r="F16" s="548"/>
      <c r="G16" s="548"/>
      <c r="H16" s="558"/>
      <c r="I16" s="643"/>
    </row>
    <row r="17" spans="1:9" s="539" customFormat="1" ht="14.25">
      <c r="A17" s="644" t="s">
        <v>354</v>
      </c>
      <c r="B17" s="645">
        <v>37.700000000000003</v>
      </c>
      <c r="C17" s="645">
        <v>38.299999999999997</v>
      </c>
      <c r="D17" s="645">
        <v>37.9</v>
      </c>
      <c r="E17" s="645">
        <v>38</v>
      </c>
      <c r="F17" s="645">
        <v>38.1</v>
      </c>
      <c r="G17" s="645">
        <v>38.200000000000003</v>
      </c>
      <c r="H17" s="620">
        <v>38.200000000000003</v>
      </c>
      <c r="I17" s="647">
        <f>(H17-G17)/G17</f>
        <v>0</v>
      </c>
    </row>
    <row r="18" spans="1:9" s="539" customFormat="1">
      <c r="A18" s="655" t="s">
        <v>353</v>
      </c>
      <c r="B18" s="649">
        <v>37.5</v>
      </c>
      <c r="C18" s="649">
        <v>38.5</v>
      </c>
      <c r="D18" s="649">
        <v>39.9</v>
      </c>
      <c r="E18" s="649">
        <v>38.700000000000003</v>
      </c>
      <c r="F18" s="649">
        <v>39.4</v>
      </c>
      <c r="G18" s="649">
        <v>39.5</v>
      </c>
      <c r="H18" s="621">
        <v>39</v>
      </c>
      <c r="I18" s="651">
        <f t="shared" ref="I18:I22" si="1">(H18-G18)/G18</f>
        <v>-1.2658227848101266E-2</v>
      </c>
    </row>
    <row r="19" spans="1:9" s="539" customFormat="1" ht="14.25">
      <c r="A19" s="652" t="s">
        <v>152</v>
      </c>
      <c r="B19" s="645">
        <v>35.799999999999997</v>
      </c>
      <c r="C19" s="645">
        <v>38</v>
      </c>
      <c r="D19" s="645">
        <v>40</v>
      </c>
      <c r="E19" s="645">
        <v>38.9</v>
      </c>
      <c r="F19" s="645">
        <v>40</v>
      </c>
      <c r="G19" s="645">
        <v>40</v>
      </c>
      <c r="H19" s="622">
        <v>40</v>
      </c>
      <c r="I19" s="653">
        <f t="shared" si="1"/>
        <v>0</v>
      </c>
    </row>
    <row r="20" spans="1:9" s="539" customFormat="1" ht="14.25">
      <c r="A20" s="652" t="s">
        <v>352</v>
      </c>
      <c r="B20" s="645">
        <v>37.6</v>
      </c>
      <c r="C20" s="645">
        <v>38.5</v>
      </c>
      <c r="D20" s="645">
        <v>40</v>
      </c>
      <c r="E20" s="645">
        <v>39.5</v>
      </c>
      <c r="F20" s="645">
        <v>38.299999999999997</v>
      </c>
      <c r="G20" s="645">
        <v>38.6</v>
      </c>
      <c r="H20" s="622">
        <v>37.9</v>
      </c>
      <c r="I20" s="653">
        <f t="shared" si="1"/>
        <v>-1.8134715025906807E-2</v>
      </c>
    </row>
    <row r="21" spans="1:9" s="539" customFormat="1" ht="14.25">
      <c r="A21" s="652" t="s">
        <v>153</v>
      </c>
      <c r="B21" s="645" t="s">
        <v>445</v>
      </c>
      <c r="C21" s="645" t="s">
        <v>445</v>
      </c>
      <c r="D21" s="645" t="s">
        <v>445</v>
      </c>
      <c r="E21" s="645" t="s">
        <v>445</v>
      </c>
      <c r="F21" s="645" t="s">
        <v>445</v>
      </c>
      <c r="G21" s="645" t="s">
        <v>445</v>
      </c>
      <c r="H21" s="622" t="s">
        <v>445</v>
      </c>
      <c r="I21" s="653" t="s">
        <v>445</v>
      </c>
    </row>
    <row r="22" spans="1:9" s="539" customFormat="1" ht="14.25">
      <c r="A22" s="652" t="s">
        <v>155</v>
      </c>
      <c r="B22" s="645">
        <v>37</v>
      </c>
      <c r="C22" s="645">
        <v>39</v>
      </c>
      <c r="D22" s="645" t="s">
        <v>445</v>
      </c>
      <c r="E22" s="645" t="s">
        <v>445</v>
      </c>
      <c r="F22" s="645">
        <v>38.299999999999997</v>
      </c>
      <c r="G22" s="645">
        <v>37</v>
      </c>
      <c r="H22" s="622">
        <v>37</v>
      </c>
      <c r="I22" s="653">
        <f t="shared" si="1"/>
        <v>0</v>
      </c>
    </row>
    <row r="23" spans="1:9" s="539" customFormat="1" ht="14.25">
      <c r="A23" s="652" t="s">
        <v>45</v>
      </c>
      <c r="B23" s="645" t="s">
        <v>445</v>
      </c>
      <c r="C23" s="645" t="s">
        <v>445</v>
      </c>
      <c r="D23" s="645" t="s">
        <v>445</v>
      </c>
      <c r="E23" s="645" t="s">
        <v>445</v>
      </c>
      <c r="F23" s="645" t="s">
        <v>445</v>
      </c>
      <c r="G23" s="645" t="s">
        <v>445</v>
      </c>
      <c r="H23" s="622" t="s">
        <v>445</v>
      </c>
      <c r="I23" s="653" t="s">
        <v>445</v>
      </c>
    </row>
    <row r="24" spans="1:9" s="539" customFormat="1" ht="14.25">
      <c r="A24" s="654"/>
      <c r="B24" s="656"/>
      <c r="C24" s="656"/>
      <c r="D24" s="656"/>
      <c r="E24" s="656"/>
      <c r="F24" s="656"/>
      <c r="G24" s="656"/>
      <c r="H24" s="657"/>
      <c r="I24" s="643"/>
    </row>
    <row r="25" spans="1:9" s="539" customFormat="1">
      <c r="A25" s="642" t="s">
        <v>358</v>
      </c>
      <c r="B25" s="548"/>
      <c r="C25" s="548"/>
      <c r="D25" s="548"/>
      <c r="E25" s="548"/>
      <c r="F25" s="548"/>
      <c r="G25" s="548"/>
      <c r="H25" s="558"/>
      <c r="I25" s="643"/>
    </row>
    <row r="26" spans="1:9" s="539" customFormat="1" ht="14.25">
      <c r="A26" s="644" t="s">
        <v>354</v>
      </c>
      <c r="B26" s="623">
        <v>19</v>
      </c>
      <c r="C26" s="623">
        <v>19</v>
      </c>
      <c r="D26" s="623">
        <v>19.8</v>
      </c>
      <c r="E26" s="623">
        <v>19.8</v>
      </c>
      <c r="F26" s="623">
        <v>19.399999999999999</v>
      </c>
      <c r="G26" s="623">
        <v>19.600000000000001</v>
      </c>
      <c r="H26" s="620">
        <v>19.600000000000001</v>
      </c>
      <c r="I26" s="647">
        <f>(H26-G26)/G26</f>
        <v>0</v>
      </c>
    </row>
    <row r="27" spans="1:9" s="539" customFormat="1">
      <c r="A27" s="648" t="s">
        <v>353</v>
      </c>
      <c r="B27" s="628">
        <v>17</v>
      </c>
      <c r="C27" s="628">
        <v>16</v>
      </c>
      <c r="D27" s="629">
        <v>16.7</v>
      </c>
      <c r="E27" s="629">
        <v>17</v>
      </c>
      <c r="F27" s="630">
        <v>16.8</v>
      </c>
      <c r="G27" s="630">
        <v>16</v>
      </c>
      <c r="H27" s="621">
        <v>16</v>
      </c>
      <c r="I27" s="658">
        <f>(H27-G27)/G27</f>
        <v>0</v>
      </c>
    </row>
    <row r="28" spans="1:9" s="539" customFormat="1" ht="14.25">
      <c r="A28" s="652" t="s">
        <v>152</v>
      </c>
      <c r="B28" s="624" t="s">
        <v>445</v>
      </c>
      <c r="C28" s="624">
        <v>16</v>
      </c>
      <c r="D28" s="625" t="s">
        <v>445</v>
      </c>
      <c r="E28" s="625" t="s">
        <v>445</v>
      </c>
      <c r="F28" s="626" t="s">
        <v>445</v>
      </c>
      <c r="G28" s="626" t="s">
        <v>445</v>
      </c>
      <c r="H28" s="627" t="s">
        <v>445</v>
      </c>
      <c r="I28" s="653" t="s">
        <v>445</v>
      </c>
    </row>
    <row r="29" spans="1:9" s="539" customFormat="1" ht="14.25">
      <c r="A29" s="652" t="s">
        <v>352</v>
      </c>
      <c r="B29" s="624">
        <v>16</v>
      </c>
      <c r="C29" s="624">
        <v>16</v>
      </c>
      <c r="D29" s="625">
        <v>17.3</v>
      </c>
      <c r="E29" s="625">
        <v>16</v>
      </c>
      <c r="F29" s="626">
        <v>16</v>
      </c>
      <c r="G29" s="626">
        <v>16</v>
      </c>
      <c r="H29" s="627">
        <v>16</v>
      </c>
      <c r="I29" s="653">
        <f t="shared" ref="I29" si="2">(H29-G29)/G29</f>
        <v>0</v>
      </c>
    </row>
    <row r="30" spans="1:9" s="539" customFormat="1" ht="14.25">
      <c r="A30" s="652" t="s">
        <v>153</v>
      </c>
      <c r="B30" s="624" t="s">
        <v>445</v>
      </c>
      <c r="C30" s="624" t="s">
        <v>445</v>
      </c>
      <c r="D30" s="625" t="s">
        <v>445</v>
      </c>
      <c r="E30" s="625" t="s">
        <v>445</v>
      </c>
      <c r="F30" s="626" t="s">
        <v>445</v>
      </c>
      <c r="G30" s="626" t="s">
        <v>445</v>
      </c>
      <c r="H30" s="627" t="s">
        <v>445</v>
      </c>
      <c r="I30" s="653" t="s">
        <v>445</v>
      </c>
    </row>
    <row r="31" spans="1:9" s="539" customFormat="1" ht="14.25">
      <c r="A31" s="652" t="s">
        <v>155</v>
      </c>
      <c r="B31" s="624" t="s">
        <v>445</v>
      </c>
      <c r="C31" s="624" t="s">
        <v>445</v>
      </c>
      <c r="D31" s="625" t="s">
        <v>445</v>
      </c>
      <c r="E31" s="625" t="s">
        <v>445</v>
      </c>
      <c r="F31" s="626" t="s">
        <v>445</v>
      </c>
      <c r="G31" s="626" t="s">
        <v>445</v>
      </c>
      <c r="H31" s="627" t="s">
        <v>445</v>
      </c>
      <c r="I31" s="653" t="s">
        <v>445</v>
      </c>
    </row>
    <row r="32" spans="1:9" s="539" customFormat="1" ht="14.25">
      <c r="A32" s="652" t="s">
        <v>45</v>
      </c>
      <c r="B32" s="624" t="s">
        <v>445</v>
      </c>
      <c r="C32" s="624" t="s">
        <v>445</v>
      </c>
      <c r="D32" s="625" t="s">
        <v>445</v>
      </c>
      <c r="E32" s="625" t="s">
        <v>445</v>
      </c>
      <c r="F32" s="626" t="s">
        <v>445</v>
      </c>
      <c r="G32" s="626" t="s">
        <v>445</v>
      </c>
      <c r="H32" s="627" t="s">
        <v>445</v>
      </c>
      <c r="I32" s="653" t="s">
        <v>445</v>
      </c>
    </row>
    <row r="33" spans="1:7" s="539" customFormat="1" ht="14.25"/>
    <row r="34" spans="1:7" s="539" customFormat="1" ht="14.25">
      <c r="A34" s="540" t="s">
        <v>447</v>
      </c>
      <c r="B34" s="544"/>
      <c r="C34" s="544"/>
      <c r="D34" s="544"/>
      <c r="E34" s="544"/>
      <c r="F34" s="544"/>
      <c r="G34" s="544"/>
    </row>
    <row r="35" spans="1:7" s="539" customFormat="1" ht="14.25">
      <c r="A35" s="531" t="s">
        <v>448</v>
      </c>
    </row>
    <row r="36" spans="1:7" s="539" customFormat="1" ht="14.25">
      <c r="A36" s="531" t="s">
        <v>449</v>
      </c>
    </row>
  </sheetData>
  <hyperlinks>
    <hyperlink ref="A1" location="'Contents '!A1" display="Contents "/>
    <hyperlink ref="A2" location="'Background Notes'!A1" display="Background Notes"/>
    <hyperlink ref="A3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6"/>
  <sheetViews>
    <sheetView showGridLines="0" zoomScale="115" zoomScaleNormal="115" workbookViewId="0">
      <pane xSplit="1" ySplit="4" topLeftCell="B14" activePane="bottomRight" state="frozen"/>
      <selection pane="topRight" activeCell="B1" sqref="B1"/>
      <selection pane="bottomLeft" activeCell="A5" sqref="A5"/>
      <selection pane="bottomRight" activeCell="B2" sqref="B2"/>
    </sheetView>
  </sheetViews>
  <sheetFormatPr defaultColWidth="9.140625" defaultRowHeight="15"/>
  <cols>
    <col min="1" max="1" width="13" style="10" customWidth="1"/>
    <col min="2" max="2" width="118.5703125" style="10" customWidth="1"/>
    <col min="3" max="16384" width="9.140625" style="10"/>
  </cols>
  <sheetData>
    <row r="1" spans="1:2">
      <c r="A1" s="19" t="s">
        <v>19</v>
      </c>
    </row>
    <row r="2" spans="1:2">
      <c r="A2" s="19" t="s">
        <v>20</v>
      </c>
    </row>
    <row r="3" spans="1:2" ht="8.25" customHeight="1"/>
    <row r="4" spans="1:2" ht="15.75">
      <c r="B4" s="20" t="s">
        <v>21</v>
      </c>
    </row>
    <row r="5" spans="1:2" ht="15.75">
      <c r="A5" s="20" t="s">
        <v>22</v>
      </c>
    </row>
    <row r="6" spans="1:2">
      <c r="A6" s="19" t="s">
        <v>23</v>
      </c>
      <c r="B6" s="186" t="s">
        <v>228</v>
      </c>
    </row>
    <row r="7" spans="1:2">
      <c r="A7" s="19" t="s">
        <v>24</v>
      </c>
      <c r="B7" s="186" t="s">
        <v>229</v>
      </c>
    </row>
    <row r="8" spans="1:2">
      <c r="A8" s="19" t="s">
        <v>25</v>
      </c>
      <c r="B8" s="186" t="s">
        <v>230</v>
      </c>
    </row>
    <row r="9" spans="1:2">
      <c r="A9" s="19" t="s">
        <v>26</v>
      </c>
      <c r="B9" s="186" t="s">
        <v>231</v>
      </c>
    </row>
    <row r="10" spans="1:2">
      <c r="A10" s="19" t="s">
        <v>27</v>
      </c>
      <c r="B10" s="186" t="s">
        <v>232</v>
      </c>
    </row>
    <row r="11" spans="1:2">
      <c r="A11" s="19" t="s">
        <v>28</v>
      </c>
      <c r="B11" s="186" t="s">
        <v>233</v>
      </c>
    </row>
    <row r="12" spans="1:2">
      <c r="A12" s="19" t="s">
        <v>29</v>
      </c>
      <c r="B12" s="186" t="s">
        <v>234</v>
      </c>
    </row>
    <row r="13" spans="1:2">
      <c r="A13" s="19" t="s">
        <v>141</v>
      </c>
      <c r="B13" s="186" t="s">
        <v>235</v>
      </c>
    </row>
    <row r="14" spans="1:2">
      <c r="A14" s="19" t="s">
        <v>142</v>
      </c>
      <c r="B14" s="186" t="s">
        <v>267</v>
      </c>
    </row>
    <row r="15" spans="1:2">
      <c r="A15" s="19" t="s">
        <v>143</v>
      </c>
      <c r="B15" s="186" t="s">
        <v>236</v>
      </c>
    </row>
    <row r="16" spans="1:2">
      <c r="A16" s="19" t="s">
        <v>144</v>
      </c>
      <c r="B16" s="186" t="s">
        <v>237</v>
      </c>
    </row>
    <row r="17" spans="1:2">
      <c r="A17" s="19" t="s">
        <v>145</v>
      </c>
      <c r="B17" s="186" t="s">
        <v>455</v>
      </c>
    </row>
    <row r="18" spans="1:2">
      <c r="A18" s="19" t="s">
        <v>146</v>
      </c>
      <c r="B18" s="186" t="s">
        <v>238</v>
      </c>
    </row>
    <row r="19" spans="1:2">
      <c r="A19" s="19" t="s">
        <v>345</v>
      </c>
      <c r="B19" s="496" t="s">
        <v>452</v>
      </c>
    </row>
    <row r="20" spans="1:2">
      <c r="A20" s="19" t="s">
        <v>350</v>
      </c>
      <c r="B20" s="496" t="s">
        <v>361</v>
      </c>
    </row>
    <row r="21" spans="1:2">
      <c r="A21" s="19" t="s">
        <v>450</v>
      </c>
      <c r="B21" s="496" t="s">
        <v>453</v>
      </c>
    </row>
    <row r="22" spans="1:2">
      <c r="A22" s="19" t="s">
        <v>451</v>
      </c>
      <c r="B22" s="496" t="s">
        <v>454</v>
      </c>
    </row>
    <row r="23" spans="1:2">
      <c r="A23" s="19" t="s">
        <v>458</v>
      </c>
      <c r="B23" s="496" t="s">
        <v>459</v>
      </c>
    </row>
    <row r="24" spans="1:2">
      <c r="A24" s="19"/>
      <c r="B24" s="45"/>
    </row>
    <row r="25" spans="1:2" ht="15.75">
      <c r="A25" s="21" t="s">
        <v>70</v>
      </c>
    </row>
    <row r="26" spans="1:2">
      <c r="A26" s="19" t="s">
        <v>30</v>
      </c>
      <c r="B26" s="186" t="s">
        <v>239</v>
      </c>
    </row>
    <row r="27" spans="1:2" ht="10.5" customHeight="1">
      <c r="A27" s="19"/>
    </row>
    <row r="28" spans="1:2" ht="15.75">
      <c r="B28" s="20" t="s">
        <v>31</v>
      </c>
    </row>
    <row r="29" spans="1:2">
      <c r="A29" s="19" t="s">
        <v>160</v>
      </c>
      <c r="B29" s="186" t="s">
        <v>240</v>
      </c>
    </row>
    <row r="30" spans="1:2">
      <c r="A30" s="19" t="s">
        <v>32</v>
      </c>
      <c r="B30" s="186" t="s">
        <v>241</v>
      </c>
    </row>
    <row r="31" spans="1:2">
      <c r="A31" s="19" t="s">
        <v>33</v>
      </c>
      <c r="B31" s="186" t="s">
        <v>244</v>
      </c>
    </row>
    <row r="32" spans="1:2">
      <c r="A32" s="19" t="s">
        <v>34</v>
      </c>
      <c r="B32" s="186" t="s">
        <v>245</v>
      </c>
    </row>
    <row r="33" spans="1:2">
      <c r="A33" s="19" t="s">
        <v>35</v>
      </c>
      <c r="B33" s="186" t="s">
        <v>247</v>
      </c>
    </row>
    <row r="34" spans="1:2">
      <c r="A34" s="19" t="s">
        <v>36</v>
      </c>
      <c r="B34" s="186" t="s">
        <v>246</v>
      </c>
    </row>
    <row r="35" spans="1:2">
      <c r="A35" s="19" t="s">
        <v>37</v>
      </c>
      <c r="B35" s="186" t="s">
        <v>248</v>
      </c>
    </row>
    <row r="36" spans="1:2">
      <c r="A36" s="19" t="s">
        <v>38</v>
      </c>
      <c r="B36" s="186" t="s">
        <v>249</v>
      </c>
    </row>
    <row r="37" spans="1:2">
      <c r="A37" s="19" t="s">
        <v>242</v>
      </c>
      <c r="B37" s="264" t="s">
        <v>250</v>
      </c>
    </row>
    <row r="38" spans="1:2">
      <c r="A38" s="19" t="s">
        <v>243</v>
      </c>
      <c r="B38" s="186" t="s">
        <v>251</v>
      </c>
    </row>
    <row r="39" spans="1:2">
      <c r="A39" s="19" t="s">
        <v>436</v>
      </c>
      <c r="B39" s="186" t="s">
        <v>437</v>
      </c>
    </row>
    <row r="40" spans="1:2">
      <c r="A40" s="19" t="s">
        <v>438</v>
      </c>
      <c r="B40" s="186" t="s">
        <v>439</v>
      </c>
    </row>
    <row r="41" spans="1:2">
      <c r="A41" s="19" t="s">
        <v>441</v>
      </c>
      <c r="B41" s="186" t="s">
        <v>440</v>
      </c>
    </row>
    <row r="42" spans="1:2">
      <c r="A42" s="19" t="s">
        <v>442</v>
      </c>
      <c r="B42" s="186" t="s">
        <v>443</v>
      </c>
    </row>
    <row r="43" spans="1:2">
      <c r="A43" s="19"/>
      <c r="B43" s="186"/>
    </row>
    <row r="44" spans="1:2">
      <c r="A44" s="19" t="s">
        <v>434</v>
      </c>
    </row>
    <row r="45" spans="1:2">
      <c r="A45" s="19" t="s">
        <v>19</v>
      </c>
    </row>
    <row r="46" spans="1:2">
      <c r="A46" s="19" t="s">
        <v>20</v>
      </c>
    </row>
  </sheetData>
  <hyperlinks>
    <hyperlink ref="A6" location="'Table 1.1'!A1" display="Table 1.1"/>
    <hyperlink ref="A7" location="'Table 1.2'!A1" display="Table 1.2 "/>
    <hyperlink ref="A8" location="'Table 1.3'!A1" display="Table 1.3"/>
    <hyperlink ref="A9" location="'Table 1.4'!A1" display="Table 1.4"/>
    <hyperlink ref="A10" location="'Table 1.5'!A1" display="Table 1.5"/>
    <hyperlink ref="A11" location="'Table 1.6'!A1" display="Table 1.6"/>
    <hyperlink ref="A12" location="'Table 1.7'!A1" display="Table 1.7"/>
    <hyperlink ref="A45" location="Contact!A1" display="Contact"/>
    <hyperlink ref="A29" location="'Figure 1'!A1" display="Figure 1"/>
    <hyperlink ref="A32" location="'Figure 4'!A1" display="Figure 4"/>
    <hyperlink ref="A33" location="'Figure 5'!A1" display="Figure 5"/>
    <hyperlink ref="A34" location="'Figure 6'!A1" display="Figure 6"/>
    <hyperlink ref="A35" location="'Figure 7'!A1" display="Figure 7"/>
    <hyperlink ref="A36" location="'Figure 8'!A1" display="Figure 8"/>
    <hyperlink ref="A37" location="'Figure 9'!A1" display="Figure 9"/>
    <hyperlink ref="A38" location="'Figure 10'!A1" display="Figure 10"/>
    <hyperlink ref="A46" location="'Background Notes'!A1" display="Background Notes"/>
    <hyperlink ref="A26" location="'Table 2.1'!A1" display="Table 2.1"/>
    <hyperlink ref="A1" location="Contact!A1" display="Contact"/>
    <hyperlink ref="A2" location="'Background Notes'!A1" display="Background Notes"/>
    <hyperlink ref="A13" location="'Table 1.8'!A1" display="Table 1.8"/>
    <hyperlink ref="A14" location="'Table 1.9'!A1" display="Table 1.9"/>
    <hyperlink ref="A15" location="'Table 1.10'!A1" display="Table 1.10"/>
    <hyperlink ref="A16" location="'Table 1.11'!A1" display="Table 1.11"/>
    <hyperlink ref="A17" location="'Table 1.12'!A1" display="Table 1.12"/>
    <hyperlink ref="A18" location="'Table 1.13'!A1" display="Table 1.13"/>
    <hyperlink ref="A30" location="'Figure 2'!A1" display="Figure 2"/>
    <hyperlink ref="A31" location="'Figure 3'!A1" display="Figure 3"/>
    <hyperlink ref="A19" location="'Table 1.14'!A1" display="Table 1.14"/>
    <hyperlink ref="A20" location="'Table 1.15'!A1" display="Table 1.15"/>
    <hyperlink ref="A44" location="'Tourism related SIC codes'!A1" display="Tourism Related Industries (SIC)"/>
    <hyperlink ref="A39" location="'Figure 11'!A1" display="Figure 11"/>
    <hyperlink ref="A40" location="'Figure 12'!A1" display="Figure 12"/>
    <hyperlink ref="A41" location="'Figure 13'!A1" display="Figure 13"/>
    <hyperlink ref="A42" location="'Figure 14'!A1" display="Figure 14"/>
    <hyperlink ref="A21" location="'Table 1.16'!A1" display="Table 1.16"/>
    <hyperlink ref="A22" location="'Table 1.17'!A1" display="Table 1.17"/>
    <hyperlink ref="A23" location="'Table 1.18'!A1" display="Table 1.18"/>
  </hyperlinks>
  <pageMargins left="0.7" right="0.7" top="0.75" bottom="0.75" header="0.3" footer="0.3"/>
  <pageSetup paperSize="9" scale="9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H4" sqref="H4"/>
    </sheetView>
  </sheetViews>
  <sheetFormatPr defaultColWidth="8.7109375" defaultRowHeight="15"/>
  <cols>
    <col min="1" max="1" width="50.42578125" style="546" customWidth="1"/>
    <col min="2" max="6" width="5.140625" style="546" bestFit="1" customWidth="1"/>
    <col min="7" max="7" width="12.5703125" style="546" bestFit="1" customWidth="1"/>
    <col min="8" max="8" width="21.5703125" style="546" bestFit="1" customWidth="1"/>
    <col min="9" max="16384" width="8.7109375" style="546"/>
  </cols>
  <sheetData>
    <row r="1" spans="1:8" s="532" customFormat="1">
      <c r="A1" s="493" t="s">
        <v>39</v>
      </c>
      <c r="B1" s="531"/>
      <c r="C1" s="531"/>
    </row>
    <row r="2" spans="1:8" s="532" customFormat="1">
      <c r="A2" s="493" t="s">
        <v>20</v>
      </c>
      <c r="B2" s="531"/>
      <c r="C2" s="531"/>
    </row>
    <row r="4" spans="1:8" s="539" customFormat="1">
      <c r="A4" s="612" t="s">
        <v>461</v>
      </c>
    </row>
    <row r="5" spans="1:8" s="539" customFormat="1" ht="14.25"/>
    <row r="6" spans="1:8" s="539" customFormat="1" ht="41.1" customHeight="1">
      <c r="A6" s="638"/>
      <c r="B6" s="639">
        <v>2015</v>
      </c>
      <c r="C6" s="639">
        <v>2016</v>
      </c>
      <c r="D6" s="639">
        <v>2017</v>
      </c>
      <c r="E6" s="639">
        <v>2018</v>
      </c>
      <c r="F6" s="640">
        <v>2019</v>
      </c>
      <c r="G6" s="661" t="s">
        <v>462</v>
      </c>
      <c r="H6" s="641" t="s">
        <v>469</v>
      </c>
    </row>
    <row r="7" spans="1:8" s="539" customFormat="1">
      <c r="A7" s="656" t="s">
        <v>463</v>
      </c>
      <c r="B7" s="566">
        <v>545</v>
      </c>
      <c r="C7" s="566">
        <v>613</v>
      </c>
      <c r="D7" s="566">
        <v>657</v>
      </c>
      <c r="E7" s="566">
        <v>669</v>
      </c>
      <c r="F7" s="567">
        <v>741</v>
      </c>
      <c r="G7" s="660">
        <f>(F7-B7)/B7</f>
        <v>0.3596330275229358</v>
      </c>
      <c r="H7" s="662" t="s">
        <v>164</v>
      </c>
    </row>
    <row r="8" spans="1:8" s="539" customFormat="1">
      <c r="A8" s="656"/>
      <c r="B8" s="566"/>
      <c r="C8" s="566"/>
      <c r="D8" s="566"/>
      <c r="E8" s="566"/>
      <c r="F8" s="567"/>
      <c r="G8" s="659"/>
      <c r="H8" s="662"/>
    </row>
    <row r="9" spans="1:8" s="539" customFormat="1">
      <c r="A9" s="656" t="s">
        <v>464</v>
      </c>
      <c r="B9" s="566">
        <v>544</v>
      </c>
      <c r="C9" s="566">
        <v>607</v>
      </c>
      <c r="D9" s="566">
        <v>633</v>
      </c>
      <c r="E9" s="566">
        <v>631</v>
      </c>
      <c r="F9" s="567">
        <v>687</v>
      </c>
      <c r="G9" s="660">
        <f>(F9-B9)/B9</f>
        <v>0.26286764705882354</v>
      </c>
      <c r="H9" s="662" t="s">
        <v>164</v>
      </c>
    </row>
    <row r="10" spans="1:8" s="539" customFormat="1">
      <c r="A10" s="656" t="s">
        <v>465</v>
      </c>
      <c r="B10" s="566">
        <v>501</v>
      </c>
      <c r="C10" s="566">
        <v>550</v>
      </c>
      <c r="D10" s="566">
        <v>588</v>
      </c>
      <c r="E10" s="566">
        <v>597</v>
      </c>
      <c r="F10" s="567">
        <v>647</v>
      </c>
      <c r="G10" s="659" t="s">
        <v>468</v>
      </c>
      <c r="H10" s="663" t="s">
        <v>468</v>
      </c>
    </row>
    <row r="11" spans="1:8" s="539" customFormat="1">
      <c r="A11" s="656" t="s">
        <v>466</v>
      </c>
      <c r="B11" s="566">
        <v>588</v>
      </c>
      <c r="C11" s="566">
        <v>663</v>
      </c>
      <c r="D11" s="566">
        <v>679</v>
      </c>
      <c r="E11" s="566">
        <v>665</v>
      </c>
      <c r="F11" s="567">
        <v>726</v>
      </c>
      <c r="G11" s="659" t="s">
        <v>468</v>
      </c>
      <c r="H11" s="663" t="s">
        <v>468</v>
      </c>
    </row>
    <row r="12" spans="1:8" s="539" customFormat="1" ht="14.25"/>
    <row r="13" spans="1:8" s="539" customFormat="1" ht="14.25">
      <c r="A13" s="531" t="s">
        <v>467</v>
      </c>
    </row>
    <row r="14" spans="1:8" s="539" customFormat="1" ht="14.25">
      <c r="A14" s="531"/>
    </row>
    <row r="15" spans="1:8" s="531" customFormat="1" ht="12.75">
      <c r="A15" s="531" t="s">
        <v>40</v>
      </c>
    </row>
    <row r="16" spans="1:8" s="531" customFormat="1" ht="12.75">
      <c r="A16" s="531" t="s">
        <v>41</v>
      </c>
    </row>
    <row r="17" spans="1:1" s="531" customFormat="1" ht="12.75">
      <c r="A17" s="531" t="s">
        <v>78</v>
      </c>
    </row>
    <row r="18" spans="1:1" s="531" customFormat="1" ht="12.75">
      <c r="A18" s="531" t="s">
        <v>525</v>
      </c>
    </row>
    <row r="19" spans="1:1" s="531" customFormat="1" ht="12.75">
      <c r="A19" s="739" t="s">
        <v>526</v>
      </c>
    </row>
    <row r="20" spans="1:1" s="531" customFormat="1" ht="12.75"/>
    <row r="21" spans="1:1">
      <c r="A21" s="539" t="s">
        <v>266</v>
      </c>
    </row>
  </sheetData>
  <hyperlinks>
    <hyperlink ref="A1" location="'Contents '!A1" display="Contents "/>
    <hyperlink ref="A2" location="'Background Notes'!A1" display="Background Notes"/>
    <hyperlink ref="A19" r:id="rId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showGridLines="0" workbookViewId="0">
      <pane ySplit="6" topLeftCell="A7" activePane="bottomLeft" state="frozen"/>
      <selection pane="bottomLeft" activeCell="E2" sqref="E2"/>
    </sheetView>
  </sheetViews>
  <sheetFormatPr defaultRowHeight="15"/>
  <cols>
    <col min="1" max="1" width="18.85546875" customWidth="1"/>
    <col min="3" max="3" width="11.7109375" style="721" customWidth="1"/>
    <col min="4" max="4" width="17.85546875" style="721" customWidth="1"/>
    <col min="5" max="5" width="22" style="721" customWidth="1"/>
    <col min="7" max="7" width="20.140625" style="612" bestFit="1" customWidth="1"/>
    <col min="8" max="8" width="12.140625" style="721" customWidth="1"/>
    <col min="9" max="9" width="17.85546875" style="721" customWidth="1"/>
    <col min="10" max="10" width="20.5703125" style="721" customWidth="1"/>
    <col min="11" max="12" width="11.42578125" bestFit="1" customWidth="1"/>
    <col min="13" max="13" width="14.140625" bestFit="1" customWidth="1"/>
  </cols>
  <sheetData>
    <row r="1" spans="1:14" ht="15.75">
      <c r="A1" s="19" t="s">
        <v>39</v>
      </c>
    </row>
    <row r="2" spans="1:14" ht="15.75">
      <c r="A2" s="19" t="s">
        <v>20</v>
      </c>
    </row>
    <row r="3" spans="1:14" ht="15.75">
      <c r="A3" s="20" t="s">
        <v>489</v>
      </c>
    </row>
    <row r="4" spans="1:14" ht="15.75" thickBot="1"/>
    <row r="5" spans="1:14" ht="24" customHeight="1">
      <c r="A5" s="802" t="s">
        <v>61</v>
      </c>
      <c r="B5" s="802" t="s">
        <v>62</v>
      </c>
      <c r="C5" s="793" t="s">
        <v>488</v>
      </c>
      <c r="D5" s="793"/>
      <c r="E5" s="793"/>
      <c r="G5" s="730"/>
      <c r="H5" s="791" t="s">
        <v>500</v>
      </c>
      <c r="I5" s="791"/>
      <c r="J5" s="792"/>
    </row>
    <row r="6" spans="1:14" ht="54.95" customHeight="1">
      <c r="A6" s="803"/>
      <c r="B6" s="803"/>
      <c r="C6" s="221" t="s">
        <v>63</v>
      </c>
      <c r="D6" s="221" t="s">
        <v>64</v>
      </c>
      <c r="E6" s="221" t="s">
        <v>65</v>
      </c>
      <c r="G6" s="731"/>
      <c r="H6" s="220" t="s">
        <v>63</v>
      </c>
      <c r="I6" s="220" t="s">
        <v>64</v>
      </c>
      <c r="J6" s="738" t="s">
        <v>65</v>
      </c>
    </row>
    <row r="7" spans="1:14" ht="15.75">
      <c r="A7" s="799">
        <v>2011</v>
      </c>
      <c r="B7" s="60" t="s">
        <v>66</v>
      </c>
      <c r="C7" s="722">
        <v>655925.43425149575</v>
      </c>
      <c r="D7" s="722">
        <v>2442172.576639168</v>
      </c>
      <c r="E7" s="722">
        <v>114342273.99726422</v>
      </c>
      <c r="G7" s="731"/>
      <c r="H7" s="720" t="s">
        <v>468</v>
      </c>
      <c r="I7" s="720" t="s">
        <v>468</v>
      </c>
      <c r="J7" s="732" t="s">
        <v>468</v>
      </c>
      <c r="L7" s="67"/>
      <c r="M7" s="67"/>
      <c r="N7" s="67"/>
    </row>
    <row r="8" spans="1:14" ht="15.75">
      <c r="A8" s="800"/>
      <c r="B8" s="61" t="s">
        <v>67</v>
      </c>
      <c r="C8" s="223">
        <v>1054505.3820656168</v>
      </c>
      <c r="D8" s="223">
        <v>3676673.0480076615</v>
      </c>
      <c r="E8" s="223">
        <v>161497603.10329416</v>
      </c>
      <c r="G8" s="731"/>
      <c r="H8" s="720" t="s">
        <v>468</v>
      </c>
      <c r="I8" s="720" t="s">
        <v>468</v>
      </c>
      <c r="J8" s="732" t="s">
        <v>468</v>
      </c>
      <c r="L8" s="67"/>
      <c r="M8" s="67"/>
      <c r="N8" s="67"/>
    </row>
    <row r="9" spans="1:14" ht="15.75">
      <c r="A9" s="800"/>
      <c r="B9" s="61" t="s">
        <v>68</v>
      </c>
      <c r="C9" s="223">
        <v>1319453.1200123052</v>
      </c>
      <c r="D9" s="223">
        <v>5440175.6112036062</v>
      </c>
      <c r="E9" s="223">
        <v>215455609.89464232</v>
      </c>
      <c r="G9" s="731"/>
      <c r="H9" s="720" t="s">
        <v>468</v>
      </c>
      <c r="I9" s="720" t="s">
        <v>468</v>
      </c>
      <c r="J9" s="732" t="s">
        <v>468</v>
      </c>
      <c r="L9" s="67"/>
      <c r="M9" s="67"/>
      <c r="N9" s="67"/>
    </row>
    <row r="10" spans="1:14" ht="15.75">
      <c r="A10" s="801"/>
      <c r="B10" s="62" t="s">
        <v>69</v>
      </c>
      <c r="C10" s="723">
        <v>937878.08715627296</v>
      </c>
      <c r="D10" s="723">
        <v>3130975.6761808307</v>
      </c>
      <c r="E10" s="723">
        <v>149752192.49459901</v>
      </c>
      <c r="G10" s="731" t="s">
        <v>490</v>
      </c>
      <c r="H10" s="733">
        <f>SUM(C7:C10)</f>
        <v>3967762.0234856908</v>
      </c>
      <c r="I10" s="733">
        <f t="shared" ref="I10:J10" si="0">SUM(D7:D10)</f>
        <v>14689996.912031265</v>
      </c>
      <c r="J10" s="734">
        <f t="shared" si="0"/>
        <v>641047679.48979974</v>
      </c>
      <c r="L10" s="67"/>
      <c r="M10" s="67"/>
      <c r="N10" s="67"/>
    </row>
    <row r="11" spans="1:14" ht="15.75">
      <c r="A11" s="797">
        <v>2012</v>
      </c>
      <c r="B11" s="63" t="s">
        <v>66</v>
      </c>
      <c r="C11" s="724">
        <v>726592.69318634714</v>
      </c>
      <c r="D11" s="724">
        <v>2319680.0886044349</v>
      </c>
      <c r="E11" s="724">
        <v>100618482.3319861</v>
      </c>
      <c r="G11" s="731" t="s">
        <v>491</v>
      </c>
      <c r="H11" s="733">
        <f t="shared" ref="H11:H42" si="1">SUM(C8:C11)</f>
        <v>4038429.2824205421</v>
      </c>
      <c r="I11" s="733">
        <f t="shared" ref="I11:I42" si="2">SUM(D8:D11)</f>
        <v>14567504.423996532</v>
      </c>
      <c r="J11" s="734">
        <f t="shared" ref="J11:J42" si="3">SUM(E8:E11)</f>
        <v>627323887.82452154</v>
      </c>
      <c r="L11" s="67"/>
      <c r="M11" s="67"/>
      <c r="N11" s="67"/>
    </row>
    <row r="12" spans="1:14" ht="15.75">
      <c r="A12" s="798"/>
      <c r="B12" s="63" t="s">
        <v>67</v>
      </c>
      <c r="C12" s="724">
        <v>1067691.2421782108</v>
      </c>
      <c r="D12" s="724">
        <v>3732395.1859628027</v>
      </c>
      <c r="E12" s="724">
        <v>191416092.39072615</v>
      </c>
      <c r="G12" s="731" t="s">
        <v>492</v>
      </c>
      <c r="H12" s="733">
        <f t="shared" si="1"/>
        <v>4051615.1425331365</v>
      </c>
      <c r="I12" s="733">
        <f t="shared" si="2"/>
        <v>14623226.561951675</v>
      </c>
      <c r="J12" s="734">
        <f t="shared" si="3"/>
        <v>657242377.1119535</v>
      </c>
      <c r="L12" s="67"/>
      <c r="M12" s="67"/>
      <c r="N12" s="67"/>
    </row>
    <row r="13" spans="1:14" ht="15.75">
      <c r="A13" s="798"/>
      <c r="B13" s="63" t="s">
        <v>68</v>
      </c>
      <c r="C13" s="724">
        <v>1194436.0140052827</v>
      </c>
      <c r="D13" s="724">
        <v>4490693.9718983211</v>
      </c>
      <c r="E13" s="724">
        <v>218065458.58021289</v>
      </c>
      <c r="G13" s="731" t="s">
        <v>493</v>
      </c>
      <c r="H13" s="733">
        <f t="shared" si="1"/>
        <v>3926598.0365261137</v>
      </c>
      <c r="I13" s="733">
        <f t="shared" si="2"/>
        <v>13673744.922646388</v>
      </c>
      <c r="J13" s="734">
        <f t="shared" si="3"/>
        <v>659852225.79752421</v>
      </c>
      <c r="L13" s="67"/>
      <c r="M13" s="67"/>
      <c r="N13" s="67"/>
    </row>
    <row r="14" spans="1:14" ht="15.75">
      <c r="A14" s="798"/>
      <c r="B14" s="63" t="s">
        <v>69</v>
      </c>
      <c r="C14" s="724">
        <v>1035785.0501044303</v>
      </c>
      <c r="D14" s="724">
        <v>3314994.1738195345</v>
      </c>
      <c r="E14" s="724">
        <v>176221816.6381731</v>
      </c>
      <c r="G14" s="731" t="s">
        <v>494</v>
      </c>
      <c r="H14" s="733">
        <f t="shared" si="1"/>
        <v>4024504.9994742707</v>
      </c>
      <c r="I14" s="733">
        <f t="shared" si="2"/>
        <v>13857763.420285093</v>
      </c>
      <c r="J14" s="734">
        <f t="shared" si="3"/>
        <v>686321849.94109821</v>
      </c>
      <c r="L14" s="67"/>
      <c r="M14" s="67"/>
      <c r="N14" s="67"/>
    </row>
    <row r="15" spans="1:14" ht="15.75">
      <c r="A15" s="799">
        <v>2013</v>
      </c>
      <c r="B15" s="60" t="s">
        <v>66</v>
      </c>
      <c r="C15" s="722">
        <v>866308.57856670627</v>
      </c>
      <c r="D15" s="722">
        <v>2744649.8969327491</v>
      </c>
      <c r="E15" s="722">
        <v>127280211.77299224</v>
      </c>
      <c r="G15" s="731" t="s">
        <v>495</v>
      </c>
      <c r="H15" s="733">
        <f t="shared" si="1"/>
        <v>4164220.8848546301</v>
      </c>
      <c r="I15" s="733">
        <f t="shared" si="2"/>
        <v>14282733.228613408</v>
      </c>
      <c r="J15" s="734">
        <f t="shared" si="3"/>
        <v>712983579.3821044</v>
      </c>
      <c r="L15" s="67"/>
      <c r="M15" s="67"/>
      <c r="N15" s="67"/>
    </row>
    <row r="16" spans="1:14" ht="15.75">
      <c r="A16" s="800"/>
      <c r="B16" s="61" t="s">
        <v>67</v>
      </c>
      <c r="C16" s="223">
        <v>1104052.1532732178</v>
      </c>
      <c r="D16" s="223">
        <v>3602144.8070249753</v>
      </c>
      <c r="E16" s="223">
        <v>187874431.48210675</v>
      </c>
      <c r="G16" s="731" t="s">
        <v>496</v>
      </c>
      <c r="H16" s="733">
        <f t="shared" si="1"/>
        <v>4200581.795949637</v>
      </c>
      <c r="I16" s="733">
        <f t="shared" si="2"/>
        <v>14152482.849675581</v>
      </c>
      <c r="J16" s="734">
        <f t="shared" si="3"/>
        <v>709441918.47348499</v>
      </c>
      <c r="L16" s="67"/>
      <c r="M16" s="67"/>
      <c r="N16" s="67"/>
    </row>
    <row r="17" spans="1:14" ht="15.75">
      <c r="A17" s="800"/>
      <c r="B17" s="61" t="s">
        <v>68</v>
      </c>
      <c r="C17" s="223">
        <v>1234910.7728599857</v>
      </c>
      <c r="D17" s="223">
        <v>5001852.6263976824</v>
      </c>
      <c r="E17" s="223">
        <v>240412408.8083812</v>
      </c>
      <c r="G17" s="731" t="s">
        <v>497</v>
      </c>
      <c r="H17" s="733">
        <f t="shared" si="1"/>
        <v>4241056.55480434</v>
      </c>
      <c r="I17" s="733">
        <f t="shared" si="2"/>
        <v>14663641.504174942</v>
      </c>
      <c r="J17" s="734">
        <f t="shared" si="3"/>
        <v>731788868.70165324</v>
      </c>
      <c r="L17" s="67"/>
      <c r="M17" s="67"/>
      <c r="N17" s="67"/>
    </row>
    <row r="18" spans="1:14" ht="15.75">
      <c r="A18" s="801"/>
      <c r="B18" s="62" t="s">
        <v>69</v>
      </c>
      <c r="C18" s="723">
        <v>864168.91889126517</v>
      </c>
      <c r="D18" s="723">
        <v>3045187.630597827</v>
      </c>
      <c r="E18" s="723">
        <v>159623881.68982363</v>
      </c>
      <c r="G18" s="731" t="s">
        <v>498</v>
      </c>
      <c r="H18" s="733">
        <f t="shared" si="1"/>
        <v>4069440.4235911751</v>
      </c>
      <c r="I18" s="733">
        <f t="shared" si="2"/>
        <v>14393834.960953232</v>
      </c>
      <c r="J18" s="734">
        <f t="shared" si="3"/>
        <v>715190933.75330377</v>
      </c>
      <c r="L18" s="67"/>
      <c r="M18" s="67"/>
      <c r="N18" s="67"/>
    </row>
    <row r="19" spans="1:14" ht="15.75">
      <c r="A19" s="799">
        <v>2014</v>
      </c>
      <c r="B19" s="60" t="s">
        <v>66</v>
      </c>
      <c r="C19" s="223">
        <v>823327.84199438291</v>
      </c>
      <c r="D19" s="223">
        <v>2487221.0162697919</v>
      </c>
      <c r="E19" s="223">
        <v>144529994.01862174</v>
      </c>
      <c r="G19" s="731" t="s">
        <v>499</v>
      </c>
      <c r="H19" s="733">
        <f t="shared" si="1"/>
        <v>4026459.6870188513</v>
      </c>
      <c r="I19" s="733">
        <f t="shared" si="2"/>
        <v>14136406.080290277</v>
      </c>
      <c r="J19" s="734">
        <f t="shared" si="3"/>
        <v>732440715.99893332</v>
      </c>
      <c r="L19" s="67"/>
      <c r="M19" s="67"/>
      <c r="N19" s="67"/>
    </row>
    <row r="20" spans="1:14" ht="15.75">
      <c r="A20" s="797"/>
      <c r="B20" s="61" t="s">
        <v>67</v>
      </c>
      <c r="C20" s="223">
        <v>1214967.1952066955</v>
      </c>
      <c r="D20" s="223">
        <v>4449279.0444599874</v>
      </c>
      <c r="E20" s="223">
        <v>199263772.32098252</v>
      </c>
      <c r="G20" s="731" t="s">
        <v>501</v>
      </c>
      <c r="H20" s="733">
        <f t="shared" si="1"/>
        <v>4137374.7289523296</v>
      </c>
      <c r="I20" s="733">
        <f t="shared" si="2"/>
        <v>14983540.31772529</v>
      </c>
      <c r="J20" s="734">
        <f t="shared" si="3"/>
        <v>743830056.83780909</v>
      </c>
      <c r="L20" s="67"/>
      <c r="M20" s="67"/>
      <c r="N20" s="67"/>
    </row>
    <row r="21" spans="1:14" ht="15.75">
      <c r="A21" s="797"/>
      <c r="B21" s="61" t="s">
        <v>68</v>
      </c>
      <c r="C21" s="223">
        <v>1391964.3437502214</v>
      </c>
      <c r="D21" s="223">
        <v>4847524.7060334291</v>
      </c>
      <c r="E21" s="223">
        <v>254242088.89043844</v>
      </c>
      <c r="G21" s="731" t="s">
        <v>502</v>
      </c>
      <c r="H21" s="733">
        <f t="shared" si="1"/>
        <v>4294428.2998425653</v>
      </c>
      <c r="I21" s="733">
        <f t="shared" si="2"/>
        <v>14829212.397361035</v>
      </c>
      <c r="J21" s="734">
        <f t="shared" si="3"/>
        <v>757659736.91986632</v>
      </c>
      <c r="L21" s="67"/>
      <c r="M21" s="67"/>
      <c r="N21" s="67"/>
    </row>
    <row r="22" spans="1:14" ht="15.75">
      <c r="A22" s="804"/>
      <c r="B22" s="62" t="s">
        <v>69</v>
      </c>
      <c r="C22" s="223">
        <v>1082887.019396998</v>
      </c>
      <c r="D22" s="223">
        <v>3298345.7834237181</v>
      </c>
      <c r="E22" s="223">
        <v>146866440.50084722</v>
      </c>
      <c r="G22" s="731" t="s">
        <v>503</v>
      </c>
      <c r="H22" s="733">
        <f t="shared" si="1"/>
        <v>4513146.4003482983</v>
      </c>
      <c r="I22" s="733">
        <f t="shared" si="2"/>
        <v>15082370.550186926</v>
      </c>
      <c r="J22" s="734">
        <f t="shared" si="3"/>
        <v>744902295.73088992</v>
      </c>
      <c r="L22" s="67"/>
      <c r="M22" s="67"/>
      <c r="N22" s="67"/>
    </row>
    <row r="23" spans="1:14" ht="15.75">
      <c r="A23" s="799">
        <v>2015</v>
      </c>
      <c r="B23" s="60" t="s">
        <v>66</v>
      </c>
      <c r="C23" s="722">
        <v>960114.88731890614</v>
      </c>
      <c r="D23" s="722">
        <v>2977548.2758868388</v>
      </c>
      <c r="E23" s="722">
        <v>144889248.9118914</v>
      </c>
      <c r="G23" s="731" t="s">
        <v>504</v>
      </c>
      <c r="H23" s="733">
        <f t="shared" si="1"/>
        <v>4649933.4456728213</v>
      </c>
      <c r="I23" s="733">
        <f t="shared" si="2"/>
        <v>15572697.809803974</v>
      </c>
      <c r="J23" s="734">
        <f t="shared" si="3"/>
        <v>745261550.62415957</v>
      </c>
      <c r="L23" s="67"/>
      <c r="M23" s="67"/>
      <c r="N23" s="67"/>
    </row>
    <row r="24" spans="1:14" ht="15.75">
      <c r="A24" s="797"/>
      <c r="B24" s="61" t="s">
        <v>67</v>
      </c>
      <c r="C24" s="223">
        <v>1214355.9986104853</v>
      </c>
      <c r="D24" s="223">
        <v>3997037.9014577623</v>
      </c>
      <c r="E24" s="223">
        <v>202319368.26933548</v>
      </c>
      <c r="G24" s="731" t="s">
        <v>505</v>
      </c>
      <c r="H24" s="733">
        <f t="shared" si="1"/>
        <v>4649322.2490766114</v>
      </c>
      <c r="I24" s="733">
        <f t="shared" si="2"/>
        <v>15120456.666801749</v>
      </c>
      <c r="J24" s="734">
        <f t="shared" si="3"/>
        <v>748317146.57251263</v>
      </c>
      <c r="L24" s="67"/>
      <c r="M24" s="67"/>
      <c r="N24" s="67"/>
    </row>
    <row r="25" spans="1:14" ht="15.75">
      <c r="A25" s="797"/>
      <c r="B25" s="61" t="s">
        <v>68</v>
      </c>
      <c r="C25" s="223">
        <v>1294757.1185588806</v>
      </c>
      <c r="D25" s="223">
        <v>5251216.2853691699</v>
      </c>
      <c r="E25" s="223">
        <v>253832000.53431696</v>
      </c>
      <c r="G25" s="731" t="s">
        <v>506</v>
      </c>
      <c r="H25" s="733">
        <f t="shared" si="1"/>
        <v>4552115.0238852706</v>
      </c>
      <c r="I25" s="733">
        <f t="shared" si="2"/>
        <v>15524148.246137489</v>
      </c>
      <c r="J25" s="734">
        <f t="shared" si="3"/>
        <v>747907058.21639109</v>
      </c>
      <c r="L25" s="67"/>
      <c r="M25" s="67"/>
      <c r="N25" s="67"/>
    </row>
    <row r="26" spans="1:14" ht="15.75">
      <c r="A26" s="801"/>
      <c r="B26" s="62" t="s">
        <v>69</v>
      </c>
      <c r="C26" s="723">
        <v>1062389.9790400052</v>
      </c>
      <c r="D26" s="723">
        <v>3244966.829573811</v>
      </c>
      <c r="E26" s="723">
        <v>163025654.2401377</v>
      </c>
      <c r="G26" s="731" t="s">
        <v>507</v>
      </c>
      <c r="H26" s="733">
        <f t="shared" si="1"/>
        <v>4531617.9835282778</v>
      </c>
      <c r="I26" s="733">
        <f t="shared" si="2"/>
        <v>15470769.292287581</v>
      </c>
      <c r="J26" s="734">
        <f t="shared" si="3"/>
        <v>764066271.95568144</v>
      </c>
      <c r="L26" s="67"/>
      <c r="M26" s="67"/>
      <c r="N26" s="67"/>
    </row>
    <row r="27" spans="1:14" s="159" customFormat="1" ht="15.75">
      <c r="A27" s="799">
        <v>2016</v>
      </c>
      <c r="B27" s="60" t="s">
        <v>66</v>
      </c>
      <c r="C27" s="722">
        <v>951375.20328170084</v>
      </c>
      <c r="D27" s="722">
        <v>2936156.0045690606</v>
      </c>
      <c r="E27" s="722">
        <v>158762657.5540235</v>
      </c>
      <c r="G27" s="731" t="s">
        <v>508</v>
      </c>
      <c r="H27" s="733">
        <f t="shared" si="1"/>
        <v>4522878.2994910721</v>
      </c>
      <c r="I27" s="733">
        <f t="shared" si="2"/>
        <v>15429377.020969804</v>
      </c>
      <c r="J27" s="734">
        <f t="shared" si="3"/>
        <v>777939680.59781361</v>
      </c>
      <c r="K27"/>
      <c r="L27"/>
      <c r="M27"/>
      <c r="N27" s="160"/>
    </row>
    <row r="28" spans="1:14" s="159" customFormat="1" ht="15.75">
      <c r="A28" s="797"/>
      <c r="B28" s="61" t="s">
        <v>67</v>
      </c>
      <c r="C28" s="223">
        <v>1102263.1158371079</v>
      </c>
      <c r="D28" s="223">
        <v>3513513.7462004647</v>
      </c>
      <c r="E28" s="223">
        <v>201817879.30592769</v>
      </c>
      <c r="G28" s="731" t="s">
        <v>509</v>
      </c>
      <c r="H28" s="733">
        <f t="shared" si="1"/>
        <v>4410785.4167176951</v>
      </c>
      <c r="I28" s="733">
        <f t="shared" si="2"/>
        <v>14945852.865712507</v>
      </c>
      <c r="J28" s="734">
        <f t="shared" si="3"/>
        <v>777438191.63440585</v>
      </c>
      <c r="K28"/>
      <c r="L28"/>
      <c r="M28"/>
      <c r="N28" s="160"/>
    </row>
    <row r="29" spans="1:14" s="159" customFormat="1" ht="15.75">
      <c r="A29" s="797"/>
      <c r="B29" s="61" t="s">
        <v>68</v>
      </c>
      <c r="C29" s="223">
        <v>1381487.9567337183</v>
      </c>
      <c r="D29" s="223">
        <v>4998874.2026607404</v>
      </c>
      <c r="E29" s="223">
        <v>285370832.98945719</v>
      </c>
      <c r="G29" s="731" t="s">
        <v>510</v>
      </c>
      <c r="H29" s="733">
        <f t="shared" si="1"/>
        <v>4497516.2548925327</v>
      </c>
      <c r="I29" s="733">
        <f t="shared" si="2"/>
        <v>14693510.783004075</v>
      </c>
      <c r="J29" s="734">
        <f t="shared" si="3"/>
        <v>808977024.08954608</v>
      </c>
      <c r="K29"/>
      <c r="L29"/>
      <c r="M29"/>
      <c r="N29" s="160"/>
    </row>
    <row r="30" spans="1:14" s="159" customFormat="1" ht="15.75">
      <c r="A30" s="801"/>
      <c r="B30" s="62" t="s">
        <v>69</v>
      </c>
      <c r="C30" s="723">
        <v>1135974.1318570836</v>
      </c>
      <c r="D30" s="723">
        <v>3726286.4300599489</v>
      </c>
      <c r="E30" s="723">
        <v>204406774.62316018</v>
      </c>
      <c r="G30" s="731" t="s">
        <v>511</v>
      </c>
      <c r="H30" s="733">
        <f t="shared" si="1"/>
        <v>4571100.4077096106</v>
      </c>
      <c r="I30" s="733">
        <f t="shared" si="2"/>
        <v>15174830.383490214</v>
      </c>
      <c r="J30" s="734">
        <f t="shared" si="3"/>
        <v>850358144.47256851</v>
      </c>
      <c r="K30"/>
      <c r="L30"/>
      <c r="M30"/>
      <c r="N30" s="160"/>
    </row>
    <row r="31" spans="1:14" s="189" customFormat="1" ht="15.75">
      <c r="A31" s="799">
        <v>2017</v>
      </c>
      <c r="B31" s="60" t="s">
        <v>66</v>
      </c>
      <c r="C31" s="722">
        <v>999675.37173908635</v>
      </c>
      <c r="D31" s="722">
        <v>3289271.9077761285</v>
      </c>
      <c r="E31" s="722">
        <v>166748808.32442245</v>
      </c>
      <c r="G31" s="731" t="s">
        <v>512</v>
      </c>
      <c r="H31" s="733">
        <f t="shared" si="1"/>
        <v>4619400.5761669958</v>
      </c>
      <c r="I31" s="733">
        <f t="shared" si="2"/>
        <v>15527946.286697282</v>
      </c>
      <c r="J31" s="734">
        <f t="shared" si="3"/>
        <v>858344295.24296749</v>
      </c>
      <c r="L31" s="160"/>
      <c r="M31" s="160"/>
      <c r="N31" s="160"/>
    </row>
    <row r="32" spans="1:14" s="189" customFormat="1" ht="15.75">
      <c r="A32" s="797"/>
      <c r="B32" s="61" t="s">
        <v>67</v>
      </c>
      <c r="C32" s="223">
        <v>1202381.7255039918</v>
      </c>
      <c r="D32" s="223">
        <v>3899025.6561034201</v>
      </c>
      <c r="E32" s="223">
        <v>233138651.31258768</v>
      </c>
      <c r="G32" s="731" t="s">
        <v>513</v>
      </c>
      <c r="H32" s="733">
        <f t="shared" si="1"/>
        <v>4719519.1858338797</v>
      </c>
      <c r="I32" s="733">
        <f t="shared" si="2"/>
        <v>15913458.19660024</v>
      </c>
      <c r="J32" s="734">
        <f t="shared" si="3"/>
        <v>889665067.24962759</v>
      </c>
      <c r="L32" s="160"/>
      <c r="M32" s="160"/>
      <c r="N32" s="160"/>
    </row>
    <row r="33" spans="1:14" s="189" customFormat="1" ht="15.75">
      <c r="A33" s="797"/>
      <c r="B33" s="61" t="s">
        <v>68</v>
      </c>
      <c r="C33" s="223">
        <v>1589719.1684850322</v>
      </c>
      <c r="D33" s="223">
        <v>6025273.8178892415</v>
      </c>
      <c r="E33" s="223">
        <v>318692018.75399643</v>
      </c>
      <c r="G33" s="731" t="s">
        <v>514</v>
      </c>
      <c r="H33" s="733">
        <f t="shared" si="1"/>
        <v>4927750.3975851936</v>
      </c>
      <c r="I33" s="733">
        <f t="shared" si="2"/>
        <v>16939857.81182874</v>
      </c>
      <c r="J33" s="734">
        <f t="shared" si="3"/>
        <v>922986253.01416659</v>
      </c>
      <c r="L33" s="160"/>
      <c r="M33" s="160"/>
      <c r="N33" s="160"/>
    </row>
    <row r="34" spans="1:14" s="189" customFormat="1" ht="15.75">
      <c r="A34" s="801"/>
      <c r="B34" s="62" t="s">
        <v>69</v>
      </c>
      <c r="C34" s="723">
        <v>1059538.9522760974</v>
      </c>
      <c r="D34" s="723">
        <v>3652555.9421724542</v>
      </c>
      <c r="E34" s="723">
        <v>207549725.04887676</v>
      </c>
      <c r="G34" s="731" t="s">
        <v>515</v>
      </c>
      <c r="H34" s="733">
        <f t="shared" si="1"/>
        <v>4851315.2180042081</v>
      </c>
      <c r="I34" s="733">
        <f t="shared" si="2"/>
        <v>16866127.323941242</v>
      </c>
      <c r="J34" s="734">
        <f t="shared" si="3"/>
        <v>926129203.43988323</v>
      </c>
      <c r="L34" s="160"/>
      <c r="M34" s="160"/>
      <c r="N34" s="160"/>
    </row>
    <row r="35" spans="1:14" s="189" customFormat="1" ht="15.75">
      <c r="A35" s="799">
        <v>2018</v>
      </c>
      <c r="B35" s="60" t="s">
        <v>66</v>
      </c>
      <c r="C35" s="722">
        <v>992710.7325737793</v>
      </c>
      <c r="D35" s="722">
        <v>3022462.0261653755</v>
      </c>
      <c r="E35" s="722">
        <v>184424025.18913674</v>
      </c>
      <c r="G35" s="731" t="s">
        <v>516</v>
      </c>
      <c r="H35" s="733">
        <f t="shared" si="1"/>
        <v>4844350.5788389007</v>
      </c>
      <c r="I35" s="733">
        <f t="shared" si="2"/>
        <v>16599317.442330491</v>
      </c>
      <c r="J35" s="734">
        <f t="shared" si="3"/>
        <v>943804420.30459762</v>
      </c>
      <c r="L35" s="160"/>
      <c r="M35" s="160"/>
      <c r="N35" s="160"/>
    </row>
    <row r="36" spans="1:14" s="189" customFormat="1" ht="15.75">
      <c r="A36" s="797"/>
      <c r="B36" s="61" t="s">
        <v>67</v>
      </c>
      <c r="C36" s="223">
        <v>1278003.5500693857</v>
      </c>
      <c r="D36" s="223">
        <v>4006214.756502667</v>
      </c>
      <c r="E36" s="223">
        <v>229465452.15097314</v>
      </c>
      <c r="G36" s="731" t="s">
        <v>517</v>
      </c>
      <c r="H36" s="733">
        <f t="shared" si="1"/>
        <v>4919972.4034042945</v>
      </c>
      <c r="I36" s="733">
        <f t="shared" si="2"/>
        <v>16706506.542729739</v>
      </c>
      <c r="J36" s="734">
        <f t="shared" si="3"/>
        <v>940131221.14298296</v>
      </c>
      <c r="L36" s="160"/>
      <c r="M36" s="160"/>
      <c r="N36" s="160"/>
    </row>
    <row r="37" spans="1:14" s="189" customFormat="1" ht="15.75">
      <c r="A37" s="797"/>
      <c r="B37" s="61" t="s">
        <v>68</v>
      </c>
      <c r="C37" s="223">
        <v>1497292.8719300269</v>
      </c>
      <c r="D37" s="223">
        <v>5560508.5969960336</v>
      </c>
      <c r="E37" s="223">
        <v>314296297.51253515</v>
      </c>
      <c r="G37" s="731" t="s">
        <v>518</v>
      </c>
      <c r="H37" s="733">
        <f t="shared" si="1"/>
        <v>4827546.1068492886</v>
      </c>
      <c r="I37" s="733">
        <f t="shared" si="2"/>
        <v>16241741.321836531</v>
      </c>
      <c r="J37" s="734">
        <f t="shared" si="3"/>
        <v>935735499.90152168</v>
      </c>
      <c r="L37" s="160"/>
      <c r="M37" s="160"/>
      <c r="N37" s="160"/>
    </row>
    <row r="38" spans="1:14" s="189" customFormat="1" ht="15.75">
      <c r="A38" s="801"/>
      <c r="B38" s="62" t="s">
        <v>69</v>
      </c>
      <c r="C38" s="723">
        <v>1228921.2976292495</v>
      </c>
      <c r="D38" s="723">
        <v>3706998.4715711186</v>
      </c>
      <c r="E38" s="723">
        <v>240066516.59764299</v>
      </c>
      <c r="G38" s="731" t="s">
        <v>519</v>
      </c>
      <c r="H38" s="733">
        <f t="shared" si="1"/>
        <v>4996928.4522024412</v>
      </c>
      <c r="I38" s="733">
        <f t="shared" si="2"/>
        <v>16296183.851235196</v>
      </c>
      <c r="J38" s="734">
        <f t="shared" si="3"/>
        <v>968252291.45028806</v>
      </c>
      <c r="L38" s="160"/>
      <c r="M38" s="160"/>
      <c r="N38" s="160"/>
    </row>
    <row r="39" spans="1:14" s="383" customFormat="1" ht="15.75">
      <c r="A39" s="788">
        <v>2019</v>
      </c>
      <c r="B39" s="459" t="s">
        <v>66</v>
      </c>
      <c r="C39" s="725">
        <v>1057404.8547897884</v>
      </c>
      <c r="D39" s="725">
        <v>2975267.8652153467</v>
      </c>
      <c r="E39" s="725">
        <v>182769691.52751958</v>
      </c>
      <c r="G39" s="731" t="s">
        <v>520</v>
      </c>
      <c r="H39" s="733">
        <f t="shared" si="1"/>
        <v>5061622.5744184498</v>
      </c>
      <c r="I39" s="733">
        <f t="shared" si="2"/>
        <v>16248989.690285165</v>
      </c>
      <c r="J39" s="734">
        <f t="shared" si="3"/>
        <v>966597957.7886709</v>
      </c>
      <c r="L39" s="160"/>
      <c r="M39" s="160"/>
      <c r="N39" s="160"/>
    </row>
    <row r="40" spans="1:14" s="383" customFormat="1" ht="15.75">
      <c r="A40" s="789"/>
      <c r="B40" s="460" t="s">
        <v>67</v>
      </c>
      <c r="C40" s="243">
        <v>1503389.2780425004</v>
      </c>
      <c r="D40" s="243">
        <v>4727524.1868587285</v>
      </c>
      <c r="E40" s="243">
        <v>277306521.69375843</v>
      </c>
      <c r="G40" s="731" t="s">
        <v>521</v>
      </c>
      <c r="H40" s="733">
        <f t="shared" si="1"/>
        <v>5287008.3023915654</v>
      </c>
      <c r="I40" s="733">
        <f t="shared" si="2"/>
        <v>16970299.120641228</v>
      </c>
      <c r="J40" s="734">
        <f t="shared" si="3"/>
        <v>1014439027.3314562</v>
      </c>
      <c r="L40" s="160"/>
      <c r="M40" s="160"/>
      <c r="N40" s="160"/>
    </row>
    <row r="41" spans="1:14" s="383" customFormat="1" ht="15.75">
      <c r="A41" s="789"/>
      <c r="B41" s="460" t="s">
        <v>68</v>
      </c>
      <c r="C41" s="243">
        <v>1520046.0009128607</v>
      </c>
      <c r="D41" s="243">
        <v>5239955.4900265466</v>
      </c>
      <c r="E41" s="243">
        <v>338014401.84877384</v>
      </c>
      <c r="G41" s="731" t="s">
        <v>522</v>
      </c>
      <c r="H41" s="733">
        <f t="shared" si="1"/>
        <v>5309761.431374399</v>
      </c>
      <c r="I41" s="733">
        <f t="shared" si="2"/>
        <v>16649746.013671741</v>
      </c>
      <c r="J41" s="734">
        <f t="shared" si="3"/>
        <v>1038157131.6676949</v>
      </c>
      <c r="L41" s="160"/>
      <c r="M41" s="160"/>
      <c r="N41" s="160"/>
    </row>
    <row r="42" spans="1:14" s="383" customFormat="1" ht="16.5" thickBot="1">
      <c r="A42" s="790"/>
      <c r="B42" s="461" t="s">
        <v>69</v>
      </c>
      <c r="C42" s="726">
        <v>1251669.3481142907</v>
      </c>
      <c r="D42" s="726">
        <v>3640671.7942682281</v>
      </c>
      <c r="E42" s="726">
        <v>245905480.09725171</v>
      </c>
      <c r="G42" s="735" t="s">
        <v>523</v>
      </c>
      <c r="H42" s="736">
        <f t="shared" si="1"/>
        <v>5332509.48185944</v>
      </c>
      <c r="I42" s="736">
        <f t="shared" si="2"/>
        <v>16583419.33636885</v>
      </c>
      <c r="J42" s="737">
        <f t="shared" si="3"/>
        <v>1043996095.1673036</v>
      </c>
      <c r="L42" s="160"/>
      <c r="M42" s="160"/>
      <c r="N42" s="160"/>
    </row>
    <row r="43" spans="1:14" s="383" customFormat="1" ht="15.75">
      <c r="A43" s="794" t="s">
        <v>303</v>
      </c>
      <c r="B43" s="459" t="s">
        <v>66</v>
      </c>
      <c r="C43" s="727">
        <f>(C39-C35)/C35</f>
        <v>6.5169157633944416E-2</v>
      </c>
      <c r="D43" s="727">
        <f t="shared" ref="D43:E43" si="4">(D39-D35)/D35</f>
        <v>-1.561447606006963E-2</v>
      </c>
      <c r="E43" s="727">
        <f t="shared" si="4"/>
        <v>-8.9702719584422459E-3</v>
      </c>
      <c r="G43" s="612"/>
      <c r="H43" s="721"/>
      <c r="I43" s="721"/>
      <c r="J43" s="721"/>
      <c r="L43" s="160"/>
      <c r="M43" s="160"/>
      <c r="N43" s="160"/>
    </row>
    <row r="44" spans="1:14" s="383" customFormat="1" ht="15.75">
      <c r="A44" s="795"/>
      <c r="B44" s="460" t="s">
        <v>67</v>
      </c>
      <c r="C44" s="323">
        <f t="shared" ref="C44:E46" si="5">(C40-C36)/C36</f>
        <v>0.17635766971138539</v>
      </c>
      <c r="D44" s="323">
        <f t="shared" si="5"/>
        <v>0.18004761956040222</v>
      </c>
      <c r="E44" s="323">
        <f t="shared" si="5"/>
        <v>0.20848920434135337</v>
      </c>
      <c r="G44" s="612"/>
      <c r="H44" s="721"/>
      <c r="I44" s="721"/>
      <c r="J44" s="721"/>
      <c r="L44" s="160"/>
      <c r="M44" s="160"/>
      <c r="N44" s="160"/>
    </row>
    <row r="45" spans="1:14" s="383" customFormat="1" ht="15.75">
      <c r="A45" s="795"/>
      <c r="B45" s="460" t="s">
        <v>68</v>
      </c>
      <c r="C45" s="323">
        <f t="shared" si="5"/>
        <v>1.5196177988548618E-2</v>
      </c>
      <c r="D45" s="323">
        <f t="shared" si="5"/>
        <v>-5.764816318109104E-2</v>
      </c>
      <c r="E45" s="323">
        <f t="shared" si="5"/>
        <v>7.5464154442648909E-2</v>
      </c>
      <c r="G45" s="612"/>
      <c r="H45" s="721"/>
      <c r="I45" s="721"/>
      <c r="J45" s="721"/>
      <c r="L45" s="160"/>
      <c r="M45" s="160"/>
      <c r="N45" s="160"/>
    </row>
    <row r="46" spans="1:14" s="383" customFormat="1" ht="15.75">
      <c r="A46" s="796"/>
      <c r="B46" s="461" t="s">
        <v>69</v>
      </c>
      <c r="C46" s="324">
        <f t="shared" si="5"/>
        <v>1.8510583654889209E-2</v>
      </c>
      <c r="D46" s="324">
        <f t="shared" si="5"/>
        <v>-1.7892286120846323E-2</v>
      </c>
      <c r="E46" s="324">
        <f t="shared" si="5"/>
        <v>2.4322273603007132E-2</v>
      </c>
      <c r="G46" s="612"/>
      <c r="H46" s="721"/>
      <c r="I46" s="721"/>
      <c r="J46" s="721"/>
      <c r="L46" s="160"/>
      <c r="M46" s="160"/>
      <c r="N46" s="160"/>
    </row>
    <row r="49" spans="1:7">
      <c r="A49" s="751" t="s">
        <v>40</v>
      </c>
      <c r="B49" s="751"/>
      <c r="C49" s="751"/>
      <c r="D49" s="751"/>
      <c r="E49" s="751"/>
      <c r="F49" s="751"/>
      <c r="G49" s="728"/>
    </row>
    <row r="50" spans="1:7">
      <c r="A50" s="751"/>
      <c r="B50" s="751"/>
      <c r="C50" s="751"/>
      <c r="D50" s="751"/>
      <c r="E50" s="751"/>
      <c r="F50" s="751"/>
      <c r="G50" s="728"/>
    </row>
    <row r="51" spans="1:7">
      <c r="A51" s="751"/>
      <c r="B51" s="751"/>
      <c r="C51" s="751"/>
      <c r="D51" s="751"/>
      <c r="E51" s="751"/>
      <c r="F51" s="751"/>
      <c r="G51" s="728"/>
    </row>
    <row r="52" spans="1:7">
      <c r="A52" s="751" t="s">
        <v>41</v>
      </c>
      <c r="B52" s="751"/>
      <c r="C52" s="751"/>
      <c r="D52" s="751"/>
      <c r="E52" s="751"/>
      <c r="F52" s="751"/>
      <c r="G52" s="728"/>
    </row>
    <row r="53" spans="1:7">
      <c r="A53" s="751"/>
      <c r="B53" s="751"/>
      <c r="C53" s="751"/>
      <c r="D53" s="751"/>
      <c r="E53" s="751"/>
      <c r="F53" s="751"/>
      <c r="G53" s="728"/>
    </row>
    <row r="54" spans="1:7">
      <c r="A54" s="751"/>
      <c r="B54" s="751"/>
      <c r="C54" s="751"/>
      <c r="D54" s="751"/>
      <c r="E54" s="751"/>
      <c r="F54" s="751"/>
      <c r="G54" s="728"/>
    </row>
    <row r="55" spans="1:7">
      <c r="A55" s="751"/>
      <c r="B55" s="751"/>
      <c r="C55" s="751"/>
      <c r="D55" s="751"/>
      <c r="E55" s="751"/>
      <c r="F55" s="751"/>
      <c r="G55" s="728"/>
    </row>
    <row r="56" spans="1:7">
      <c r="A56" s="31"/>
      <c r="B56" s="31"/>
      <c r="C56" s="329"/>
      <c r="D56" s="329"/>
      <c r="E56" s="329"/>
      <c r="F56" s="31"/>
      <c r="G56" s="729"/>
    </row>
    <row r="57" spans="1:7" ht="15.75">
      <c r="A57" s="10"/>
      <c r="B57" s="10"/>
      <c r="C57" s="322"/>
      <c r="D57" s="322"/>
      <c r="E57" s="322"/>
      <c r="F57" s="10"/>
      <c r="G57" s="20"/>
    </row>
    <row r="58" spans="1:7" ht="15.75">
      <c r="A58" s="152" t="s">
        <v>266</v>
      </c>
      <c r="B58" s="10"/>
      <c r="C58" s="322"/>
      <c r="D58" s="322"/>
      <c r="E58" s="322"/>
      <c r="F58" s="10"/>
      <c r="G58" s="20"/>
    </row>
  </sheetData>
  <mergeCells count="16">
    <mergeCell ref="A39:A42"/>
    <mergeCell ref="H5:J5"/>
    <mergeCell ref="C5:E5"/>
    <mergeCell ref="A43:A46"/>
    <mergeCell ref="A52:F55"/>
    <mergeCell ref="A11:A14"/>
    <mergeCell ref="A15:A18"/>
    <mergeCell ref="A23:A26"/>
    <mergeCell ref="A49:F51"/>
    <mergeCell ref="A7:A10"/>
    <mergeCell ref="A5:A6"/>
    <mergeCell ref="B5:B6"/>
    <mergeCell ref="A19:A22"/>
    <mergeCell ref="A27:A30"/>
    <mergeCell ref="A31:A34"/>
    <mergeCell ref="A35:A38"/>
  </mergeCells>
  <hyperlinks>
    <hyperlink ref="A1" location="'Contents '!A1" display="Contents "/>
    <hyperlink ref="A2" location="'Background Notes'!A1" display="Background Notes"/>
  </hyperlinks>
  <pageMargins left="0.7" right="0.7" top="0.75" bottom="0.75" header="0.3" footer="0.3"/>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3"/>
  <sheetViews>
    <sheetView showGridLines="0" zoomScale="85" zoomScaleNormal="85" workbookViewId="0">
      <selection activeCell="H1" sqref="H1"/>
    </sheetView>
  </sheetViews>
  <sheetFormatPr defaultColWidth="9.140625" defaultRowHeight="15"/>
  <cols>
    <col min="1" max="1" width="10.7109375" style="10" bestFit="1" customWidth="1"/>
    <col min="2" max="2" width="9.140625" style="10"/>
    <col min="3" max="3" width="14.42578125" style="10" customWidth="1"/>
    <col min="4" max="4" width="14.7109375" style="10" bestFit="1" customWidth="1"/>
    <col min="5" max="9" width="9.140625" style="10"/>
    <col min="10" max="10" width="28" style="10" customWidth="1"/>
    <col min="11" max="11" width="20.140625" style="10" customWidth="1"/>
    <col min="12" max="19" width="9.140625" style="10"/>
    <col min="20" max="20" width="10.5703125" style="10" bestFit="1" customWidth="1"/>
    <col min="21" max="16384" width="9.140625" style="10"/>
  </cols>
  <sheetData>
    <row r="1" spans="1:20">
      <c r="A1" s="19" t="s">
        <v>39</v>
      </c>
    </row>
    <row r="2" spans="1:20">
      <c r="A2" s="19" t="s">
        <v>20</v>
      </c>
    </row>
    <row r="3" spans="1:20" ht="15.75">
      <c r="A3" s="20" t="s">
        <v>305</v>
      </c>
    </row>
    <row r="7" spans="1:20">
      <c r="A7" s="132"/>
      <c r="B7" s="35"/>
      <c r="C7" s="24"/>
      <c r="D7" s="24"/>
    </row>
    <row r="8" spans="1:20">
      <c r="A8" s="132"/>
      <c r="B8" s="35"/>
      <c r="C8" s="24"/>
      <c r="D8" s="24"/>
    </row>
    <row r="9" spans="1:20">
      <c r="A9" s="132"/>
      <c r="B9" s="35"/>
    </row>
    <row r="10" spans="1:20" ht="15.75">
      <c r="A10" s="132"/>
      <c r="B10" s="35"/>
      <c r="C10" s="133" t="s">
        <v>148</v>
      </c>
      <c r="D10" s="185">
        <v>0.15</v>
      </c>
    </row>
    <row r="11" spans="1:20" ht="15.75">
      <c r="A11" s="132"/>
      <c r="B11" s="35"/>
      <c r="C11" s="133" t="s">
        <v>149</v>
      </c>
      <c r="D11" s="183">
        <v>0.14000000000000001</v>
      </c>
      <c r="T11" s="217"/>
    </row>
    <row r="12" spans="1:20" ht="15.75">
      <c r="A12" s="132"/>
      <c r="B12" s="35"/>
      <c r="C12" s="133" t="s">
        <v>147</v>
      </c>
      <c r="D12" s="188">
        <v>0.27</v>
      </c>
      <c r="T12" s="217"/>
    </row>
    <row r="13" spans="1:20" ht="15.75">
      <c r="A13" s="132"/>
      <c r="B13" s="35"/>
      <c r="C13" s="133" t="s">
        <v>150</v>
      </c>
      <c r="D13" s="190">
        <v>0.44</v>
      </c>
      <c r="T13" s="217"/>
    </row>
    <row r="14" spans="1:20">
      <c r="A14" s="132"/>
      <c r="B14" s="35"/>
      <c r="T14" s="217"/>
    </row>
    <row r="15" spans="1:20">
      <c r="A15" s="132"/>
      <c r="B15" s="35"/>
      <c r="C15" s="24"/>
      <c r="D15" s="24"/>
      <c r="T15" s="217"/>
    </row>
    <row r="16" spans="1:20">
      <c r="A16" s="132"/>
      <c r="B16" s="35"/>
      <c r="C16" s="24"/>
      <c r="D16" s="24"/>
      <c r="T16" s="217"/>
    </row>
    <row r="17" spans="1:20">
      <c r="A17" s="132"/>
      <c r="B17" s="35"/>
      <c r="C17" s="24"/>
      <c r="D17" s="24"/>
      <c r="T17" s="217"/>
    </row>
    <row r="18" spans="1:20">
      <c r="A18" s="132"/>
      <c r="B18" s="35"/>
      <c r="C18" s="24"/>
      <c r="D18" s="24"/>
      <c r="T18" s="217"/>
    </row>
    <row r="19" spans="1:20">
      <c r="A19" s="132"/>
      <c r="B19" s="35"/>
      <c r="C19" s="24"/>
      <c r="D19" s="24"/>
      <c r="T19" s="217"/>
    </row>
    <row r="20" spans="1:20">
      <c r="A20" s="132"/>
      <c r="B20" s="30"/>
      <c r="C20" s="30"/>
      <c r="D20" s="24"/>
      <c r="T20" s="217"/>
    </row>
    <row r="21" spans="1:20">
      <c r="A21" s="132"/>
      <c r="T21" s="217"/>
    </row>
    <row r="22" spans="1:20">
      <c r="A22" s="132"/>
      <c r="B22" s="30"/>
      <c r="C22" s="30"/>
    </row>
    <row r="26" spans="1:20">
      <c r="B26" s="30"/>
      <c r="C26" s="30"/>
    </row>
    <row r="30" spans="1:20">
      <c r="B30" s="30"/>
      <c r="C30" s="30"/>
    </row>
    <row r="32" spans="1:20">
      <c r="B32" s="30"/>
      <c r="C32" s="30"/>
    </row>
    <row r="40" spans="1:17" s="27" customFormat="1" ht="27.75" customHeight="1">
      <c r="A40" s="805" t="s">
        <v>40</v>
      </c>
      <c r="B40" s="805"/>
      <c r="C40" s="805"/>
      <c r="D40" s="805"/>
      <c r="E40" s="805"/>
      <c r="F40" s="805"/>
      <c r="G40" s="805"/>
      <c r="H40" s="805"/>
      <c r="I40" s="805"/>
      <c r="J40" s="805"/>
      <c r="K40" s="805"/>
      <c r="L40" s="805"/>
      <c r="M40" s="805"/>
      <c r="N40" s="805"/>
      <c r="O40" s="805"/>
      <c r="P40" s="805"/>
      <c r="Q40" s="805"/>
    </row>
    <row r="41" spans="1:17" s="27" customFormat="1" ht="36.75" customHeight="1">
      <c r="A41" s="805" t="s">
        <v>41</v>
      </c>
      <c r="B41" s="806"/>
      <c r="C41" s="806"/>
      <c r="D41" s="806"/>
      <c r="E41" s="806"/>
      <c r="F41" s="806"/>
      <c r="G41" s="806"/>
      <c r="H41" s="806"/>
      <c r="I41" s="806"/>
      <c r="J41" s="806"/>
      <c r="K41" s="806"/>
      <c r="L41" s="806"/>
      <c r="M41" s="806"/>
      <c r="N41" s="806"/>
      <c r="O41" s="806"/>
      <c r="P41" s="806"/>
      <c r="Q41" s="806"/>
    </row>
    <row r="42" spans="1:17">
      <c r="A42" s="307" t="s">
        <v>304</v>
      </c>
    </row>
    <row r="43" spans="1:17">
      <c r="A43" s="152" t="s">
        <v>266</v>
      </c>
    </row>
  </sheetData>
  <mergeCells count="2">
    <mergeCell ref="A40:Q40"/>
    <mergeCell ref="A41:Q41"/>
  </mergeCells>
  <hyperlinks>
    <hyperlink ref="A1" location="'Contents '!A1" display="Contents "/>
    <hyperlink ref="A2" location="'Background Notes'!A1" display="Background Notes"/>
  </hyperlinks>
  <pageMargins left="0.7" right="0.7" top="0.75" bottom="0.75" header="0.3" footer="0.3"/>
  <pageSetup paperSize="9" scale="81"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view="pageLayout" zoomScaleNormal="100" workbookViewId="0">
      <selection activeCell="B2" sqref="B2"/>
    </sheetView>
  </sheetViews>
  <sheetFormatPr defaultRowHeight="15"/>
  <cols>
    <col min="1" max="1" width="55.28515625" bestFit="1" customWidth="1"/>
    <col min="2" max="7" width="13.85546875" bestFit="1" customWidth="1"/>
  </cols>
  <sheetData>
    <row r="1" spans="1:10" s="282" customFormat="1" ht="15.75">
      <c r="A1" s="19" t="s">
        <v>39</v>
      </c>
      <c r="B1" s="10"/>
    </row>
    <row r="2" spans="1:10" s="282" customFormat="1" ht="15.75">
      <c r="A2" s="19" t="s">
        <v>20</v>
      </c>
      <c r="B2" s="10"/>
    </row>
    <row r="3" spans="1:10" ht="15.75">
      <c r="A3" s="22" t="s">
        <v>306</v>
      </c>
      <c r="B3" s="25"/>
      <c r="C3" s="187"/>
      <c r="D3" s="187"/>
      <c r="E3" s="187"/>
      <c r="F3" s="187"/>
      <c r="G3" s="187"/>
      <c r="H3" s="187"/>
      <c r="I3" s="187"/>
      <c r="J3" s="187"/>
    </row>
    <row r="4" spans="1:10">
      <c r="A4" s="187"/>
      <c r="B4" s="187"/>
      <c r="C4" s="187"/>
      <c r="D4" s="187"/>
      <c r="E4" s="187"/>
      <c r="F4" s="187"/>
      <c r="G4" s="187"/>
      <c r="H4" s="187"/>
      <c r="I4" s="187"/>
      <c r="J4" s="187"/>
    </row>
    <row r="5" spans="1:10">
      <c r="A5" s="187"/>
      <c r="B5" s="187"/>
      <c r="C5" s="187"/>
      <c r="D5" s="187"/>
      <c r="E5" s="187"/>
      <c r="F5" s="187"/>
      <c r="G5" s="187"/>
      <c r="H5" s="187"/>
      <c r="I5" s="187"/>
      <c r="J5" s="187"/>
    </row>
    <row r="6" spans="1:10">
      <c r="A6" s="187"/>
      <c r="B6" s="187"/>
      <c r="C6" s="187"/>
      <c r="D6" s="187"/>
      <c r="E6" s="187"/>
      <c r="F6" s="187"/>
      <c r="G6" s="187"/>
      <c r="H6" s="187"/>
      <c r="I6" s="187"/>
      <c r="J6" s="187"/>
    </row>
    <row r="7" spans="1:10">
      <c r="A7" s="187"/>
      <c r="B7" s="187"/>
      <c r="C7" s="187"/>
      <c r="D7" s="187"/>
      <c r="E7" s="187"/>
      <c r="F7" s="187"/>
      <c r="G7" s="187"/>
      <c r="H7" s="187"/>
      <c r="I7" s="187"/>
      <c r="J7" s="187"/>
    </row>
    <row r="8" spans="1:10">
      <c r="A8" s="187"/>
      <c r="B8" s="187"/>
      <c r="C8" s="187"/>
      <c r="D8" s="187"/>
      <c r="E8" s="187"/>
      <c r="F8" s="187"/>
      <c r="G8" s="187"/>
      <c r="H8" s="187"/>
      <c r="I8" s="187"/>
      <c r="J8" s="187"/>
    </row>
    <row r="9" spans="1:10">
      <c r="A9" s="187"/>
      <c r="B9" s="187"/>
      <c r="C9" s="187"/>
      <c r="D9" s="187"/>
      <c r="E9" s="187"/>
      <c r="F9" s="187"/>
      <c r="G9" s="187"/>
      <c r="H9" s="187"/>
      <c r="I9" s="187"/>
      <c r="J9" s="187"/>
    </row>
    <row r="10" spans="1:10">
      <c r="A10" s="187"/>
      <c r="B10" s="187"/>
      <c r="C10" s="187"/>
      <c r="D10" s="187"/>
      <c r="E10" s="187"/>
      <c r="F10" s="187"/>
      <c r="G10" s="187"/>
      <c r="H10" s="187"/>
      <c r="I10" s="187"/>
      <c r="J10" s="187"/>
    </row>
    <row r="11" spans="1:10">
      <c r="A11" s="187"/>
      <c r="B11" s="187"/>
      <c r="C11" s="187"/>
      <c r="D11" s="187"/>
      <c r="E11" s="187"/>
      <c r="F11" s="187"/>
      <c r="G11" s="187"/>
      <c r="H11" s="187"/>
      <c r="I11" s="187"/>
      <c r="J11" s="187"/>
    </row>
    <row r="12" spans="1:10">
      <c r="A12" s="187"/>
      <c r="B12" s="187"/>
      <c r="C12" s="187"/>
      <c r="D12" s="187"/>
      <c r="E12" s="187"/>
      <c r="F12" s="187"/>
      <c r="G12" s="187"/>
      <c r="H12" s="187"/>
      <c r="I12" s="187"/>
      <c r="J12" s="187"/>
    </row>
    <row r="13" spans="1:10">
      <c r="A13" s="187"/>
      <c r="B13" s="293"/>
      <c r="C13" s="293"/>
      <c r="D13" s="293"/>
      <c r="E13" s="293"/>
      <c r="F13" s="293"/>
      <c r="G13" s="293"/>
      <c r="H13" s="187"/>
      <c r="I13" s="187"/>
      <c r="J13" s="187"/>
    </row>
    <row r="14" spans="1:10">
      <c r="A14" s="187"/>
      <c r="B14" s="293"/>
      <c r="C14" s="293"/>
      <c r="D14" s="293"/>
      <c r="E14" s="293"/>
      <c r="F14" s="293"/>
      <c r="G14" s="293"/>
      <c r="H14" s="187"/>
      <c r="I14" s="187"/>
      <c r="J14" s="187"/>
    </row>
    <row r="15" spans="1:10">
      <c r="A15" s="187"/>
      <c r="B15" s="293"/>
      <c r="C15" s="293"/>
      <c r="D15" s="293"/>
      <c r="E15" s="293"/>
      <c r="F15" s="293"/>
      <c r="G15" s="293"/>
      <c r="H15" s="187"/>
      <c r="I15" s="187"/>
      <c r="J15" s="187"/>
    </row>
    <row r="16" spans="1:10">
      <c r="A16" s="187"/>
      <c r="B16" s="293"/>
      <c r="C16" s="293"/>
      <c r="D16" s="293"/>
      <c r="E16" s="293"/>
      <c r="F16" s="293"/>
      <c r="G16" s="293"/>
      <c r="H16" s="187"/>
      <c r="I16" s="187"/>
      <c r="J16" s="187"/>
    </row>
    <row r="17" spans="1:12">
      <c r="A17" s="187"/>
      <c r="B17" s="293"/>
      <c r="C17" s="293"/>
      <c r="D17" s="293"/>
      <c r="E17" s="293"/>
      <c r="F17" s="293"/>
      <c r="G17" s="293"/>
      <c r="H17" s="187"/>
      <c r="I17" s="187"/>
      <c r="J17" s="187"/>
    </row>
    <row r="18" spans="1:12">
      <c r="A18" s="187"/>
      <c r="B18" s="293"/>
      <c r="C18" s="293"/>
      <c r="D18" s="293"/>
      <c r="E18" s="293"/>
      <c r="F18" s="293"/>
      <c r="G18" s="293"/>
      <c r="H18" s="187"/>
      <c r="I18" s="187"/>
      <c r="J18" s="187"/>
    </row>
    <row r="19" spans="1:12">
      <c r="A19" s="187"/>
      <c r="B19" s="293"/>
      <c r="C19" s="293"/>
      <c r="D19" s="293"/>
      <c r="E19" s="293"/>
      <c r="F19" s="293"/>
      <c r="G19" s="293"/>
      <c r="H19" s="187"/>
      <c r="I19" s="187"/>
      <c r="J19" s="187"/>
    </row>
    <row r="20" spans="1:12">
      <c r="A20" s="187"/>
      <c r="B20" s="187"/>
      <c r="C20" s="187"/>
      <c r="D20" s="187"/>
      <c r="E20" s="187"/>
      <c r="F20" s="187"/>
      <c r="G20" s="187"/>
      <c r="H20" s="187"/>
      <c r="I20" s="187"/>
      <c r="J20" s="187"/>
    </row>
    <row r="21" spans="1:12">
      <c r="A21" s="187"/>
      <c r="B21" s="187"/>
      <c r="C21" s="187"/>
      <c r="D21" s="187"/>
      <c r="E21" s="187"/>
      <c r="F21" s="187"/>
      <c r="G21" s="187"/>
      <c r="H21" s="187"/>
      <c r="I21" s="187"/>
      <c r="J21" s="187"/>
    </row>
    <row r="22" spans="1:12">
      <c r="A22" s="187"/>
      <c r="B22" s="187"/>
      <c r="C22" s="187"/>
      <c r="D22" s="187"/>
      <c r="E22" s="187"/>
      <c r="F22" s="187"/>
      <c r="G22" s="187"/>
      <c r="H22" s="187"/>
      <c r="I22" s="187"/>
      <c r="J22" s="187"/>
    </row>
    <row r="23" spans="1:12">
      <c r="A23" s="187"/>
      <c r="B23" s="187"/>
      <c r="C23" s="187"/>
      <c r="D23" s="187"/>
      <c r="E23" s="187"/>
      <c r="F23" s="187"/>
      <c r="G23" s="187"/>
      <c r="H23" s="187"/>
      <c r="I23" s="187"/>
      <c r="J23" s="187"/>
    </row>
    <row r="24" spans="1:12">
      <c r="A24" s="187"/>
      <c r="B24" s="187"/>
      <c r="C24" s="187"/>
      <c r="D24" s="187"/>
      <c r="E24" s="187"/>
      <c r="F24" s="187"/>
      <c r="G24" s="187"/>
      <c r="H24" s="187"/>
      <c r="I24" s="187"/>
      <c r="J24" s="187"/>
    </row>
    <row r="25" spans="1:12">
      <c r="A25" s="187"/>
      <c r="B25" s="187"/>
      <c r="C25" s="187"/>
      <c r="D25" s="187"/>
      <c r="E25" s="187"/>
      <c r="F25" s="187"/>
      <c r="G25" s="187"/>
      <c r="H25" s="187"/>
      <c r="I25" s="187"/>
      <c r="J25" s="187"/>
    </row>
    <row r="26" spans="1:12">
      <c r="A26" s="187"/>
      <c r="B26" s="187"/>
      <c r="C26" s="187"/>
      <c r="D26" s="187"/>
      <c r="E26" s="187"/>
      <c r="F26" s="187"/>
      <c r="G26" s="187"/>
      <c r="H26" s="187"/>
      <c r="I26" s="187"/>
      <c r="J26" s="187"/>
    </row>
    <row r="27" spans="1:12">
      <c r="A27" s="187"/>
      <c r="B27" s="187"/>
      <c r="C27" s="187"/>
      <c r="D27" s="187"/>
      <c r="E27" s="187"/>
      <c r="F27" s="187"/>
      <c r="G27" s="187"/>
      <c r="H27" s="187"/>
      <c r="I27" s="187"/>
      <c r="J27" s="187"/>
    </row>
    <row r="28" spans="1:12" s="282" customFormat="1">
      <c r="A28" s="187"/>
      <c r="B28" s="187"/>
      <c r="C28" s="187"/>
      <c r="D28" s="187"/>
      <c r="E28" s="187"/>
      <c r="F28" s="187"/>
      <c r="G28" s="187"/>
      <c r="H28" s="187"/>
      <c r="I28" s="187"/>
      <c r="J28" s="187"/>
    </row>
    <row r="29" spans="1:12">
      <c r="A29" s="187"/>
      <c r="B29" s="187"/>
      <c r="C29" s="187"/>
      <c r="D29" s="187"/>
      <c r="E29" s="187"/>
      <c r="F29" s="187"/>
      <c r="G29" s="187"/>
      <c r="H29" s="187"/>
      <c r="I29" s="187"/>
      <c r="J29" s="187"/>
    </row>
    <row r="30" spans="1:12">
      <c r="A30" s="187"/>
      <c r="B30" s="187"/>
      <c r="C30" s="187"/>
      <c r="D30" s="187"/>
      <c r="E30" s="187"/>
      <c r="F30" s="187"/>
      <c r="G30" s="187"/>
      <c r="H30" s="187"/>
      <c r="I30" s="187"/>
      <c r="J30" s="187"/>
      <c r="K30" s="187"/>
      <c r="L30" s="187"/>
    </row>
    <row r="31" spans="1:12">
      <c r="A31" s="187"/>
      <c r="B31" s="187"/>
      <c r="C31" s="187"/>
      <c r="D31" s="187"/>
      <c r="E31" s="187"/>
      <c r="F31" s="187"/>
      <c r="G31" s="187"/>
      <c r="H31" s="187"/>
      <c r="I31" s="187"/>
      <c r="J31" s="187"/>
      <c r="K31" s="187"/>
      <c r="L31" s="187"/>
    </row>
    <row r="32" spans="1:12">
      <c r="A32" s="187"/>
      <c r="B32" s="187"/>
      <c r="C32" s="187"/>
      <c r="D32" s="187"/>
      <c r="E32" s="187"/>
      <c r="F32" s="187"/>
      <c r="G32" s="187"/>
      <c r="H32" s="187"/>
      <c r="I32" s="187"/>
      <c r="J32" s="187"/>
      <c r="K32" s="187"/>
      <c r="L32" s="187"/>
    </row>
    <row r="33" spans="1:17">
      <c r="A33" s="187"/>
      <c r="B33" s="187"/>
      <c r="C33" s="187"/>
      <c r="D33" s="187"/>
      <c r="E33" s="187"/>
      <c r="F33" s="187"/>
      <c r="G33" s="187"/>
      <c r="H33" s="187"/>
      <c r="I33" s="187"/>
      <c r="J33" s="187"/>
      <c r="K33" s="187"/>
      <c r="L33" s="187"/>
    </row>
    <row r="34" spans="1:17">
      <c r="A34" s="187"/>
      <c r="B34" s="187"/>
      <c r="C34" s="187"/>
      <c r="D34" s="187"/>
      <c r="E34" s="187"/>
      <c r="F34" s="187"/>
      <c r="G34" s="187"/>
      <c r="H34" s="187"/>
      <c r="I34" s="187"/>
      <c r="J34" s="187"/>
      <c r="K34" s="187"/>
      <c r="L34" s="187"/>
    </row>
    <row r="35" spans="1:17" s="282" customFormat="1">
      <c r="A35" s="187"/>
      <c r="B35" s="187"/>
      <c r="C35" s="187"/>
      <c r="D35" s="187"/>
      <c r="E35" s="187"/>
      <c r="F35" s="187"/>
      <c r="G35" s="187"/>
      <c r="H35" s="187"/>
      <c r="I35" s="187"/>
      <c r="J35" s="187"/>
      <c r="K35" s="187"/>
      <c r="L35" s="187"/>
    </row>
    <row r="36" spans="1:17" ht="20.25" customHeight="1">
      <c r="A36" s="187"/>
      <c r="B36" s="807" t="s">
        <v>61</v>
      </c>
      <c r="C36" s="807"/>
      <c r="D36" s="807"/>
      <c r="E36" s="807"/>
      <c r="F36" s="807"/>
      <c r="G36" s="807"/>
      <c r="H36" s="187"/>
      <c r="I36" s="187"/>
      <c r="J36" s="187"/>
      <c r="K36" s="187"/>
      <c r="L36" s="187"/>
    </row>
    <row r="37" spans="1:17" ht="18.75" customHeight="1">
      <c r="A37" s="22"/>
      <c r="B37" s="222">
        <v>2013</v>
      </c>
      <c r="C37" s="221">
        <v>2014</v>
      </c>
      <c r="D37" s="218">
        <v>2015</v>
      </c>
      <c r="E37" s="218">
        <v>2016</v>
      </c>
      <c r="F37" s="294">
        <v>2017</v>
      </c>
      <c r="G37" s="475">
        <v>2018</v>
      </c>
      <c r="H37" s="295">
        <v>2019</v>
      </c>
      <c r="I37" s="187"/>
      <c r="J37" s="187"/>
      <c r="K37" s="187"/>
      <c r="L37" s="187"/>
    </row>
    <row r="38" spans="1:17" ht="26.25" customHeight="1">
      <c r="A38" s="310" t="s">
        <v>224</v>
      </c>
      <c r="B38" s="285">
        <v>1.1650024802542192</v>
      </c>
      <c r="C38" s="286">
        <v>1.1746083278934194</v>
      </c>
      <c r="D38" s="286">
        <v>1.2954185370815134</v>
      </c>
      <c r="E38" s="287">
        <v>1.3894105400094461</v>
      </c>
      <c r="F38" s="287">
        <v>1.3979195718932709</v>
      </c>
      <c r="G38" s="476">
        <v>1.4245825891732051</v>
      </c>
      <c r="H38" s="481">
        <v>1.5</v>
      </c>
    </row>
    <row r="39" spans="1:17" ht="15.75">
      <c r="A39" s="310" t="s">
        <v>225</v>
      </c>
      <c r="B39" s="285">
        <v>0.5279090970975987</v>
      </c>
      <c r="C39" s="286">
        <v>0.61415424694110055</v>
      </c>
      <c r="D39" s="286">
        <v>0.66960033395212737</v>
      </c>
      <c r="E39" s="287">
        <v>0.74316577420739638</v>
      </c>
      <c r="F39" s="287">
        <v>0.77758623993157028</v>
      </c>
      <c r="G39" s="476">
        <v>0.79374376830960203</v>
      </c>
      <c r="H39" s="481">
        <v>0.8</v>
      </c>
    </row>
    <row r="40" spans="1:17" ht="15.75">
      <c r="A40" s="310" t="s">
        <v>256</v>
      </c>
      <c r="B40" s="285">
        <v>0.39635900000000002</v>
      </c>
      <c r="C40" s="286">
        <v>0.38975700000000002</v>
      </c>
      <c r="D40" s="286">
        <v>0.33638299999999999</v>
      </c>
      <c r="E40" s="287">
        <v>0.45413199999999998</v>
      </c>
      <c r="F40" s="288">
        <v>0.482381</v>
      </c>
      <c r="G40" s="477">
        <v>0.59108499999999997</v>
      </c>
      <c r="H40" s="481">
        <v>0.8</v>
      </c>
    </row>
    <row r="41" spans="1:17" ht="21.75" customHeight="1">
      <c r="A41" s="309" t="s">
        <v>255</v>
      </c>
      <c r="B41" s="289">
        <v>2.0892705773518179</v>
      </c>
      <c r="C41" s="289">
        <v>2.1785195748345201</v>
      </c>
      <c r="D41" s="289">
        <v>2.301401871033641</v>
      </c>
      <c r="E41" s="289">
        <v>2.5867083142168426</v>
      </c>
      <c r="F41" s="289">
        <v>2.6578868118248411</v>
      </c>
      <c r="G41" s="478">
        <v>2.8094113574828072</v>
      </c>
      <c r="H41" s="308">
        <v>3</v>
      </c>
    </row>
    <row r="42" spans="1:17" ht="24" customHeight="1">
      <c r="A42" s="309" t="s">
        <v>116</v>
      </c>
      <c r="B42" s="289">
        <v>1.9801698462393573</v>
      </c>
      <c r="C42" s="290">
        <v>2.3346268255137779</v>
      </c>
      <c r="D42" s="290">
        <v>2.2302161124946362</v>
      </c>
      <c r="E42" s="291">
        <v>1.9843919999999999</v>
      </c>
      <c r="F42" s="291">
        <v>2.1934284061793665</v>
      </c>
      <c r="G42" s="479">
        <v>2.1875170947196345</v>
      </c>
      <c r="H42" s="481">
        <v>2.2999999999999998</v>
      </c>
    </row>
    <row r="43" spans="1:17" ht="24.75" customHeight="1">
      <c r="A43" s="32" t="s">
        <v>46</v>
      </c>
      <c r="B43" s="292">
        <v>4.0694404235911747</v>
      </c>
      <c r="C43" s="292">
        <v>4.5131464003482984</v>
      </c>
      <c r="D43" s="292">
        <v>4.5316179835282773</v>
      </c>
      <c r="E43" s="292">
        <v>4.5711003142168432</v>
      </c>
      <c r="F43" s="292">
        <v>4.8513152180042081</v>
      </c>
      <c r="G43" s="480">
        <v>4.9969284522024413</v>
      </c>
      <c r="H43" s="482">
        <v>5.3</v>
      </c>
    </row>
    <row r="46" spans="1:17">
      <c r="A46" s="805" t="s">
        <v>40</v>
      </c>
      <c r="B46" s="805"/>
      <c r="C46" s="805"/>
      <c r="D46" s="805"/>
      <c r="E46" s="805"/>
      <c r="F46" s="805"/>
      <c r="G46" s="805"/>
      <c r="H46" s="805"/>
      <c r="I46" s="805"/>
      <c r="J46" s="805"/>
      <c r="K46" s="805"/>
      <c r="L46" s="805"/>
      <c r="M46" s="805"/>
      <c r="N46" s="805"/>
      <c r="O46" s="805"/>
      <c r="P46" s="805"/>
      <c r="Q46" s="805"/>
    </row>
    <row r="47" spans="1:17">
      <c r="A47" s="751" t="s">
        <v>41</v>
      </c>
      <c r="B47" s="751"/>
      <c r="C47" s="751"/>
      <c r="D47" s="751"/>
      <c r="E47" s="751"/>
      <c r="F47" s="751"/>
      <c r="G47" s="751"/>
      <c r="H47" s="751"/>
      <c r="I47" s="751"/>
      <c r="J47" s="751"/>
      <c r="K47" s="751"/>
      <c r="L47" s="751"/>
      <c r="M47" s="751"/>
      <c r="N47" s="751"/>
      <c r="O47" s="751"/>
      <c r="P47" s="751"/>
      <c r="Q47" s="751"/>
    </row>
    <row r="48" spans="1:17" ht="15.75">
      <c r="A48" s="307" t="s">
        <v>362</v>
      </c>
      <c r="B48" s="36"/>
      <c r="C48" s="36"/>
      <c r="D48" s="36"/>
      <c r="E48" s="36"/>
      <c r="F48" s="36"/>
      <c r="G48" s="36"/>
      <c r="H48" s="36"/>
      <c r="I48" s="10"/>
      <c r="J48" s="10"/>
      <c r="K48" s="10"/>
      <c r="L48" s="10"/>
      <c r="M48" s="10"/>
      <c r="N48" s="10"/>
      <c r="O48" s="10"/>
      <c r="P48" s="10"/>
      <c r="Q48" s="10"/>
    </row>
    <row r="49" spans="1:17" ht="15.75">
      <c r="A49" s="152" t="s">
        <v>266</v>
      </c>
      <c r="B49" s="10"/>
      <c r="C49" s="10"/>
      <c r="D49" s="10"/>
      <c r="E49" s="10"/>
      <c r="F49" s="10"/>
      <c r="G49" s="10"/>
      <c r="H49" s="10"/>
      <c r="I49" s="10"/>
      <c r="J49" s="10"/>
      <c r="K49" s="10"/>
      <c r="L49" s="10"/>
      <c r="M49" s="10"/>
      <c r="N49" s="10"/>
      <c r="O49" s="10"/>
      <c r="P49" s="10"/>
      <c r="Q49" s="10"/>
    </row>
  </sheetData>
  <mergeCells count="3">
    <mergeCell ref="A46:Q46"/>
    <mergeCell ref="A47:Q47"/>
    <mergeCell ref="B36:G36"/>
  </mergeCells>
  <hyperlinks>
    <hyperlink ref="A1" location="'Contents '!A1" display="Contents "/>
    <hyperlink ref="A2" location="'Background Notes'!A1" display="Background Notes"/>
  </hyperlinks>
  <pageMargins left="0.7" right="0.7" top="0.75" bottom="0.75" header="0.3" footer="0.3"/>
  <pageSetup paperSize="9" scale="57"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zoomScaleNormal="100" workbookViewId="0">
      <selection activeCell="B2" sqref="B2"/>
    </sheetView>
  </sheetViews>
  <sheetFormatPr defaultColWidth="9.140625" defaultRowHeight="15"/>
  <cols>
    <col min="1" max="1" width="55.28515625" style="282" bestFit="1" customWidth="1"/>
    <col min="2" max="7" width="14.5703125" style="282" bestFit="1" customWidth="1"/>
    <col min="8" max="11" width="9.140625" style="282"/>
    <col min="12" max="12" width="16.140625" style="282" bestFit="1" customWidth="1"/>
    <col min="13" max="16384" width="9.140625" style="282"/>
  </cols>
  <sheetData>
    <row r="1" spans="1:10" ht="15.75">
      <c r="A1" s="19" t="s">
        <v>39</v>
      </c>
      <c r="B1" s="10"/>
    </row>
    <row r="2" spans="1:10" ht="15.75">
      <c r="A2" s="19" t="s">
        <v>20</v>
      </c>
      <c r="B2" s="10"/>
    </row>
    <row r="3" spans="1:10" ht="15.75">
      <c r="A3" s="22" t="s">
        <v>307</v>
      </c>
      <c r="B3" s="25"/>
      <c r="C3" s="187"/>
      <c r="D3" s="187"/>
      <c r="E3" s="187"/>
      <c r="F3" s="187"/>
      <c r="G3" s="187"/>
      <c r="H3" s="187"/>
      <c r="I3" s="187"/>
      <c r="J3" s="187"/>
    </row>
    <row r="4" spans="1:10">
      <c r="A4" s="187"/>
      <c r="B4" s="187"/>
      <c r="C4" s="187"/>
      <c r="D4" s="187"/>
      <c r="E4" s="187"/>
      <c r="F4" s="187"/>
      <c r="G4" s="187"/>
      <c r="H4" s="187"/>
      <c r="I4" s="187"/>
      <c r="J4" s="187"/>
    </row>
    <row r="5" spans="1:10">
      <c r="A5" s="187"/>
      <c r="B5" s="187"/>
      <c r="C5" s="187"/>
      <c r="D5" s="187"/>
      <c r="E5" s="187"/>
      <c r="F5" s="187"/>
      <c r="G5" s="187"/>
      <c r="H5" s="187"/>
      <c r="I5" s="187"/>
      <c r="J5" s="187"/>
    </row>
    <row r="6" spans="1:10">
      <c r="A6" s="187"/>
      <c r="B6" s="187"/>
      <c r="C6" s="187"/>
      <c r="D6" s="187"/>
      <c r="E6" s="187"/>
      <c r="F6" s="187"/>
      <c r="G6" s="187"/>
      <c r="H6" s="187"/>
      <c r="I6" s="187"/>
      <c r="J6" s="187"/>
    </row>
    <row r="7" spans="1:10">
      <c r="A7" s="187"/>
      <c r="B7" s="187"/>
      <c r="C7" s="187"/>
      <c r="D7" s="187"/>
      <c r="E7" s="187"/>
      <c r="F7" s="187"/>
      <c r="G7" s="187"/>
      <c r="H7" s="187"/>
      <c r="I7" s="187"/>
      <c r="J7" s="187"/>
    </row>
    <row r="8" spans="1:10">
      <c r="A8" s="187"/>
      <c r="B8" s="187"/>
      <c r="C8" s="187"/>
      <c r="D8" s="187"/>
      <c r="E8" s="187"/>
      <c r="F8" s="187"/>
      <c r="G8" s="187"/>
      <c r="H8" s="187"/>
      <c r="I8" s="187"/>
      <c r="J8" s="187"/>
    </row>
    <row r="9" spans="1:10">
      <c r="A9" s="187"/>
      <c r="B9" s="187"/>
      <c r="C9" s="187"/>
      <c r="D9" s="187"/>
      <c r="E9" s="187"/>
      <c r="F9" s="187"/>
      <c r="G9" s="187"/>
      <c r="H9" s="187"/>
      <c r="I9" s="187"/>
      <c r="J9" s="187"/>
    </row>
    <row r="10" spans="1:10">
      <c r="A10" s="187"/>
      <c r="B10" s="187"/>
      <c r="C10" s="187"/>
      <c r="D10" s="187"/>
      <c r="E10" s="187"/>
      <c r="F10" s="187"/>
      <c r="G10" s="187"/>
      <c r="H10" s="187"/>
      <c r="I10" s="187"/>
      <c r="J10" s="187"/>
    </row>
    <row r="11" spans="1:10">
      <c r="A11" s="187"/>
      <c r="B11" s="187"/>
      <c r="C11" s="187"/>
      <c r="D11" s="187"/>
      <c r="E11" s="187"/>
      <c r="F11" s="187"/>
      <c r="G11" s="187"/>
      <c r="H11" s="187"/>
      <c r="I11" s="187"/>
      <c r="J11" s="187"/>
    </row>
    <row r="12" spans="1:10">
      <c r="A12" s="187"/>
      <c r="B12" s="187"/>
      <c r="C12" s="187"/>
      <c r="D12" s="187"/>
      <c r="E12" s="187"/>
      <c r="F12" s="187"/>
      <c r="G12" s="187"/>
      <c r="H12" s="187"/>
      <c r="I12" s="187"/>
      <c r="J12" s="187"/>
    </row>
    <row r="13" spans="1:10">
      <c r="A13" s="187"/>
      <c r="B13" s="293"/>
      <c r="C13" s="293"/>
      <c r="D13" s="293"/>
      <c r="E13" s="293"/>
      <c r="F13" s="293"/>
      <c r="G13" s="293"/>
      <c r="H13" s="187"/>
      <c r="I13" s="187"/>
      <c r="J13" s="187"/>
    </row>
    <row r="14" spans="1:10">
      <c r="A14" s="187"/>
      <c r="B14" s="293"/>
      <c r="C14" s="293"/>
      <c r="D14" s="293"/>
      <c r="E14" s="293"/>
      <c r="F14" s="293"/>
      <c r="G14" s="293"/>
      <c r="H14" s="187"/>
      <c r="I14" s="187"/>
      <c r="J14" s="187"/>
    </row>
    <row r="15" spans="1:10">
      <c r="A15" s="187"/>
      <c r="B15" s="293"/>
      <c r="C15" s="293"/>
      <c r="D15" s="293"/>
      <c r="E15" s="293"/>
      <c r="F15" s="293"/>
      <c r="G15" s="293"/>
      <c r="H15" s="187"/>
      <c r="I15" s="187"/>
      <c r="J15" s="187"/>
    </row>
    <row r="16" spans="1:10">
      <c r="A16" s="187"/>
      <c r="B16" s="293"/>
      <c r="C16" s="293"/>
      <c r="D16" s="293"/>
      <c r="E16" s="293"/>
      <c r="F16" s="293"/>
      <c r="G16" s="293"/>
      <c r="H16" s="187"/>
      <c r="I16" s="187"/>
      <c r="J16" s="187"/>
    </row>
    <row r="17" spans="1:12">
      <c r="A17" s="187"/>
      <c r="B17" s="293"/>
      <c r="C17" s="293"/>
      <c r="D17" s="293"/>
      <c r="E17" s="293"/>
      <c r="F17" s="293"/>
      <c r="G17" s="293"/>
      <c r="H17" s="187"/>
      <c r="I17" s="187"/>
      <c r="J17" s="187"/>
    </row>
    <row r="18" spans="1:12">
      <c r="A18" s="187"/>
      <c r="B18" s="293"/>
      <c r="C18" s="293"/>
      <c r="D18" s="293"/>
      <c r="E18" s="293"/>
      <c r="F18" s="293"/>
      <c r="G18" s="293"/>
      <c r="H18" s="187"/>
      <c r="I18" s="187"/>
      <c r="J18" s="187"/>
    </row>
    <row r="19" spans="1:12">
      <c r="A19" s="187"/>
      <c r="B19" s="293"/>
      <c r="C19" s="293"/>
      <c r="D19" s="293"/>
      <c r="E19" s="293"/>
      <c r="F19" s="293"/>
      <c r="G19" s="293"/>
      <c r="H19" s="187"/>
      <c r="I19" s="187"/>
      <c r="J19" s="187"/>
    </row>
    <row r="20" spans="1:12">
      <c r="A20" s="187"/>
      <c r="B20" s="187"/>
      <c r="C20" s="187"/>
      <c r="D20" s="187"/>
      <c r="E20" s="187"/>
      <c r="F20" s="187"/>
      <c r="G20" s="187"/>
      <c r="H20" s="187"/>
      <c r="I20" s="187"/>
      <c r="J20" s="187"/>
    </row>
    <row r="21" spans="1:12">
      <c r="A21" s="187"/>
      <c r="B21" s="187"/>
      <c r="C21" s="187"/>
      <c r="D21" s="187"/>
      <c r="E21" s="187"/>
      <c r="F21" s="187"/>
      <c r="G21" s="187"/>
      <c r="H21" s="187"/>
      <c r="I21" s="187"/>
      <c r="J21" s="187"/>
    </row>
    <row r="22" spans="1:12">
      <c r="A22" s="187"/>
      <c r="B22" s="187"/>
      <c r="C22" s="187"/>
      <c r="D22" s="187"/>
      <c r="E22" s="187"/>
      <c r="F22" s="187"/>
      <c r="G22" s="187"/>
      <c r="H22" s="187"/>
      <c r="I22" s="187"/>
      <c r="J22" s="187"/>
    </row>
    <row r="23" spans="1:12">
      <c r="A23" s="187"/>
      <c r="B23" s="187"/>
      <c r="C23" s="187"/>
      <c r="D23" s="187"/>
      <c r="E23" s="187"/>
      <c r="F23" s="187"/>
      <c r="G23" s="187"/>
      <c r="H23" s="187"/>
      <c r="I23" s="187"/>
      <c r="J23" s="187"/>
    </row>
    <row r="24" spans="1:12">
      <c r="A24" s="187"/>
      <c r="B24" s="187"/>
      <c r="C24" s="187"/>
      <c r="D24" s="187"/>
      <c r="E24" s="187"/>
      <c r="F24" s="187"/>
      <c r="G24" s="187"/>
      <c r="H24" s="187"/>
      <c r="I24" s="187"/>
      <c r="J24" s="187"/>
    </row>
    <row r="25" spans="1:12">
      <c r="A25" s="187"/>
      <c r="B25" s="187"/>
      <c r="C25" s="187"/>
      <c r="D25" s="187"/>
      <c r="E25" s="187"/>
      <c r="F25" s="187"/>
      <c r="G25" s="187"/>
      <c r="H25" s="187"/>
      <c r="I25" s="187"/>
      <c r="J25" s="187"/>
    </row>
    <row r="26" spans="1:12">
      <c r="A26" s="187"/>
      <c r="B26" s="187"/>
      <c r="C26" s="187"/>
      <c r="D26" s="187"/>
      <c r="E26" s="187"/>
      <c r="F26" s="187"/>
      <c r="G26" s="187"/>
      <c r="H26" s="187"/>
      <c r="I26" s="187"/>
      <c r="J26" s="187"/>
    </row>
    <row r="27" spans="1:12">
      <c r="A27" s="187"/>
      <c r="B27" s="187"/>
      <c r="C27" s="187"/>
      <c r="D27" s="187"/>
      <c r="E27" s="187"/>
      <c r="F27" s="187"/>
      <c r="G27" s="187"/>
      <c r="H27" s="187"/>
      <c r="I27" s="187"/>
      <c r="J27" s="187"/>
    </row>
    <row r="28" spans="1:12">
      <c r="A28" s="187"/>
      <c r="B28" s="187"/>
      <c r="C28" s="187"/>
      <c r="D28" s="187"/>
      <c r="E28" s="187"/>
      <c r="F28" s="187"/>
      <c r="G28" s="187"/>
      <c r="H28" s="187"/>
      <c r="I28" s="187"/>
      <c r="J28" s="187"/>
    </row>
    <row r="29" spans="1:12">
      <c r="A29" s="187"/>
      <c r="B29" s="187"/>
      <c r="C29" s="187"/>
      <c r="D29" s="187"/>
      <c r="E29" s="187"/>
      <c r="F29" s="187"/>
      <c r="G29" s="187"/>
      <c r="H29" s="187"/>
      <c r="I29" s="187"/>
      <c r="J29" s="187"/>
    </row>
    <row r="30" spans="1:12">
      <c r="A30" s="187"/>
      <c r="B30" s="187"/>
      <c r="C30" s="187"/>
      <c r="D30" s="187"/>
      <c r="E30" s="187"/>
      <c r="F30" s="187"/>
      <c r="G30" s="187"/>
      <c r="H30" s="187"/>
      <c r="I30" s="187"/>
      <c r="J30" s="187"/>
      <c r="K30" s="187"/>
      <c r="L30" s="187"/>
    </row>
    <row r="31" spans="1:12">
      <c r="A31" s="187"/>
      <c r="B31" s="187"/>
      <c r="C31" s="187"/>
      <c r="D31" s="187"/>
      <c r="E31" s="187"/>
      <c r="F31" s="187"/>
      <c r="G31" s="187"/>
      <c r="H31" s="187"/>
      <c r="I31" s="187"/>
      <c r="J31" s="187"/>
      <c r="K31" s="187"/>
      <c r="L31" s="187"/>
    </row>
    <row r="32" spans="1:12">
      <c r="A32" s="187"/>
      <c r="B32" s="187"/>
      <c r="C32" s="187"/>
      <c r="D32" s="187"/>
      <c r="E32" s="187"/>
      <c r="F32" s="187"/>
      <c r="G32" s="187"/>
      <c r="H32" s="187"/>
      <c r="I32" s="187"/>
      <c r="J32" s="187"/>
      <c r="K32" s="187"/>
      <c r="L32" s="187"/>
    </row>
    <row r="33" spans="1:17">
      <c r="A33" s="187"/>
      <c r="B33" s="187"/>
      <c r="C33" s="187"/>
      <c r="D33" s="187"/>
      <c r="E33" s="187"/>
      <c r="F33" s="187"/>
      <c r="G33" s="187"/>
      <c r="H33" s="187"/>
      <c r="I33" s="187"/>
      <c r="J33" s="187"/>
      <c r="K33" s="187"/>
      <c r="L33" s="483"/>
    </row>
    <row r="34" spans="1:17">
      <c r="A34" s="187"/>
      <c r="B34" s="187"/>
      <c r="C34" s="187"/>
      <c r="D34" s="187"/>
      <c r="E34" s="187"/>
      <c r="F34" s="187"/>
      <c r="G34" s="187"/>
      <c r="H34" s="187"/>
      <c r="I34" s="187"/>
      <c r="J34" s="187"/>
      <c r="K34" s="187"/>
      <c r="L34" s="483"/>
    </row>
    <row r="35" spans="1:17">
      <c r="A35" s="187"/>
      <c r="B35" s="187"/>
      <c r="C35" s="187"/>
      <c r="D35" s="187"/>
      <c r="E35" s="187"/>
      <c r="F35" s="187"/>
      <c r="G35" s="187"/>
      <c r="H35" s="187"/>
      <c r="I35" s="187"/>
      <c r="J35" s="187"/>
      <c r="K35" s="187"/>
      <c r="L35" s="483"/>
    </row>
    <row r="36" spans="1:17" ht="15.75">
      <c r="A36" s="187"/>
      <c r="B36" s="807" t="s">
        <v>61</v>
      </c>
      <c r="C36" s="807"/>
      <c r="D36" s="807"/>
      <c r="E36" s="807"/>
      <c r="F36" s="807"/>
      <c r="G36" s="807"/>
      <c r="H36" s="187"/>
      <c r="I36" s="187"/>
      <c r="J36" s="187"/>
      <c r="K36" s="187"/>
      <c r="L36" s="483"/>
    </row>
    <row r="37" spans="1:17" ht="15.75">
      <c r="A37" s="22"/>
      <c r="B37" s="222">
        <v>2013</v>
      </c>
      <c r="C37" s="221">
        <v>2014</v>
      </c>
      <c r="D37" s="218">
        <v>2015</v>
      </c>
      <c r="E37" s="218">
        <v>2016</v>
      </c>
      <c r="F37" s="294">
        <v>2017</v>
      </c>
      <c r="G37" s="475">
        <v>2018</v>
      </c>
      <c r="H37" s="295">
        <v>2019</v>
      </c>
      <c r="I37" s="187"/>
      <c r="J37" s="187"/>
      <c r="K37" s="187"/>
      <c r="L37" s="483"/>
    </row>
    <row r="38" spans="1:17" ht="15.75">
      <c r="A38" s="310" t="s">
        <v>224</v>
      </c>
      <c r="B38" s="48">
        <v>273.36172369608795</v>
      </c>
      <c r="C38" s="298">
        <v>257.19597073851457</v>
      </c>
      <c r="D38" s="298">
        <v>274.33334361887637</v>
      </c>
      <c r="E38" s="299">
        <v>315.70106110996142</v>
      </c>
      <c r="F38" s="299">
        <v>318.57468851370209</v>
      </c>
      <c r="G38" s="484">
        <v>327.26552219667815</v>
      </c>
      <c r="H38" s="300">
        <v>370</v>
      </c>
      <c r="L38" s="474"/>
    </row>
    <row r="39" spans="1:17" ht="15.75">
      <c r="A39" s="310" t="s">
        <v>225</v>
      </c>
      <c r="B39" s="48">
        <v>200.38381332788146</v>
      </c>
      <c r="C39" s="298">
        <v>188.84648081067803</v>
      </c>
      <c r="D39" s="298">
        <v>209.45356027919829</v>
      </c>
      <c r="E39" s="299">
        <v>227.59022596474034</v>
      </c>
      <c r="F39" s="299">
        <v>247.88653517509042</v>
      </c>
      <c r="G39" s="484">
        <v>233.28949395973424</v>
      </c>
      <c r="H39" s="300">
        <v>220</v>
      </c>
      <c r="I39" s="383"/>
      <c r="L39" s="474"/>
    </row>
    <row r="40" spans="1:17" ht="15.75">
      <c r="A40" s="310" t="s">
        <v>226</v>
      </c>
      <c r="B40" s="48">
        <v>49.897161584148009</v>
      </c>
      <c r="C40" s="298">
        <v>61.24904686</v>
      </c>
      <c r="D40" s="298">
        <v>60.925191833333336</v>
      </c>
      <c r="E40" s="299">
        <v>69.91214337000001</v>
      </c>
      <c r="F40" s="301">
        <v>90.164909099999988</v>
      </c>
      <c r="G40" s="485">
        <v>108.31916999999999</v>
      </c>
      <c r="H40" s="302">
        <v>142</v>
      </c>
      <c r="I40" s="383"/>
    </row>
    <row r="41" spans="1:17" ht="21.75" customHeight="1">
      <c r="A41" s="309" t="s">
        <v>255</v>
      </c>
      <c r="B41" s="233">
        <f t="shared" ref="B41:G41" si="0">B38+B39+B40</f>
        <v>523.64269860811737</v>
      </c>
      <c r="C41" s="233">
        <f t="shared" si="0"/>
        <v>507.29149840919263</v>
      </c>
      <c r="D41" s="233">
        <f t="shared" si="0"/>
        <v>544.712095731408</v>
      </c>
      <c r="E41" s="233">
        <f t="shared" si="0"/>
        <v>613.20343044470178</v>
      </c>
      <c r="F41" s="233">
        <f t="shared" si="0"/>
        <v>656.62613278879257</v>
      </c>
      <c r="G41" s="486">
        <f t="shared" si="0"/>
        <v>668.87418615641241</v>
      </c>
      <c r="H41" s="306">
        <f t="shared" ref="H41" si="1">H38+H39+H40</f>
        <v>732</v>
      </c>
      <c r="I41" s="383"/>
    </row>
    <row r="42" spans="1:17" ht="25.5" customHeight="1">
      <c r="A42" s="309" t="s">
        <v>116</v>
      </c>
      <c r="B42" s="233">
        <v>191.5482351451864</v>
      </c>
      <c r="C42" s="303">
        <v>237.61079732169731</v>
      </c>
      <c r="D42" s="303">
        <v>219.35417622427354</v>
      </c>
      <c r="E42" s="304">
        <v>237.15471400000001</v>
      </c>
      <c r="F42" s="304">
        <v>269.50307065109081</v>
      </c>
      <c r="G42" s="487">
        <v>299.37810529387588</v>
      </c>
      <c r="H42" s="305">
        <v>313</v>
      </c>
      <c r="I42" s="383"/>
    </row>
    <row r="43" spans="1:17" ht="25.5" customHeight="1">
      <c r="A43" s="32" t="s">
        <v>46</v>
      </c>
      <c r="B43" s="240">
        <f t="shared" ref="B43:G43" si="2">B41+B42</f>
        <v>715.19093375330374</v>
      </c>
      <c r="C43" s="240">
        <f t="shared" si="2"/>
        <v>744.90229573088993</v>
      </c>
      <c r="D43" s="240">
        <f t="shared" si="2"/>
        <v>764.06627195568149</v>
      </c>
      <c r="E43" s="240">
        <f t="shared" si="2"/>
        <v>850.35814444470179</v>
      </c>
      <c r="F43" s="240">
        <f t="shared" si="2"/>
        <v>926.12920343988344</v>
      </c>
      <c r="G43" s="488">
        <f t="shared" si="2"/>
        <v>968.25229145028834</v>
      </c>
      <c r="H43" s="242">
        <f t="shared" ref="H43" si="3">H41+H42</f>
        <v>1045</v>
      </c>
    </row>
    <row r="46" spans="1:17">
      <c r="A46" s="805" t="s">
        <v>40</v>
      </c>
      <c r="B46" s="805"/>
      <c r="C46" s="805"/>
      <c r="D46" s="805"/>
      <c r="E46" s="805"/>
      <c r="F46" s="805"/>
      <c r="G46" s="805"/>
      <c r="H46" s="805"/>
      <c r="I46" s="805"/>
      <c r="J46" s="805"/>
      <c r="K46" s="805"/>
      <c r="L46" s="805"/>
      <c r="M46" s="805"/>
      <c r="N46" s="805"/>
      <c r="O46" s="805"/>
      <c r="P46" s="805"/>
      <c r="Q46" s="805"/>
    </row>
    <row r="47" spans="1:17">
      <c r="A47" s="751" t="s">
        <v>41</v>
      </c>
      <c r="B47" s="751"/>
      <c r="C47" s="751"/>
      <c r="D47" s="751"/>
      <c r="E47" s="751"/>
      <c r="F47" s="751"/>
      <c r="G47" s="751"/>
      <c r="H47" s="751"/>
      <c r="I47" s="751"/>
      <c r="J47" s="751"/>
      <c r="K47" s="751"/>
      <c r="L47" s="751"/>
      <c r="M47" s="751"/>
      <c r="N47" s="751"/>
      <c r="O47" s="751"/>
      <c r="P47" s="751"/>
      <c r="Q47" s="751"/>
    </row>
    <row r="48" spans="1:17" ht="15.75">
      <c r="A48" s="307" t="s">
        <v>362</v>
      </c>
      <c r="B48" s="36"/>
      <c r="C48" s="36"/>
      <c r="D48" s="36"/>
      <c r="E48" s="36"/>
      <c r="F48" s="36"/>
      <c r="G48" s="36"/>
      <c r="H48" s="36"/>
      <c r="I48" s="10"/>
      <c r="J48" s="10"/>
      <c r="K48" s="10"/>
      <c r="L48" s="10"/>
      <c r="M48" s="10"/>
      <c r="N48" s="10"/>
      <c r="O48" s="10"/>
      <c r="P48" s="10"/>
      <c r="Q48" s="10"/>
    </row>
    <row r="49" spans="1:17" ht="15.75">
      <c r="A49" s="152" t="s">
        <v>266</v>
      </c>
      <c r="B49" s="10"/>
      <c r="C49" s="10"/>
      <c r="D49" s="10"/>
      <c r="E49" s="10"/>
      <c r="F49" s="10"/>
      <c r="G49" s="10"/>
      <c r="H49" s="10"/>
      <c r="I49" s="10"/>
      <c r="J49" s="10"/>
      <c r="K49" s="10"/>
      <c r="L49" s="10"/>
      <c r="M49" s="10"/>
      <c r="N49" s="10"/>
      <c r="O49" s="10"/>
      <c r="P49" s="10"/>
      <c r="Q49" s="10"/>
    </row>
    <row r="52" spans="1:17">
      <c r="D52" s="383"/>
    </row>
    <row r="53" spans="1:17">
      <c r="B53" s="297"/>
      <c r="C53" s="297"/>
      <c r="D53" s="383"/>
      <c r="E53" s="297"/>
      <c r="F53" s="297"/>
      <c r="G53" s="297"/>
    </row>
    <row r="54" spans="1:17">
      <c r="B54" s="297"/>
      <c r="C54" s="297"/>
      <c r="D54" s="383"/>
      <c r="E54" s="297"/>
      <c r="F54" s="297"/>
      <c r="G54" s="297"/>
    </row>
    <row r="55" spans="1:17">
      <c r="B55" s="297"/>
      <c r="C55" s="297"/>
      <c r="D55" s="383"/>
      <c r="E55" s="297"/>
      <c r="F55" s="297"/>
      <c r="G55" s="297"/>
    </row>
    <row r="56" spans="1:17">
      <c r="B56" s="297"/>
      <c r="C56" s="297"/>
      <c r="D56" s="383"/>
      <c r="E56" s="297"/>
      <c r="F56" s="297"/>
      <c r="G56" s="297"/>
    </row>
    <row r="57" spans="1:17">
      <c r="D57" s="383"/>
    </row>
  </sheetData>
  <mergeCells count="3">
    <mergeCell ref="A46:Q46"/>
    <mergeCell ref="A47:Q47"/>
    <mergeCell ref="B36:G36"/>
  </mergeCells>
  <hyperlinks>
    <hyperlink ref="A1" location="'Contents '!A1" display="Contents "/>
    <hyperlink ref="A2" location="'Background Notes'!A1" display="Background Notes"/>
  </hyperlinks>
  <pageMargins left="0.7" right="0.7" top="0.75" bottom="0.75" header="0.3" footer="0.3"/>
  <pageSetup paperSize="9" scale="57"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showGridLines="0" zoomScale="85" zoomScaleNormal="85" workbookViewId="0">
      <selection activeCell="G1" sqref="G1"/>
    </sheetView>
  </sheetViews>
  <sheetFormatPr defaultColWidth="9.140625" defaultRowHeight="15"/>
  <cols>
    <col min="1" max="1" width="11" style="10" customWidth="1"/>
    <col min="2" max="2" width="9.140625" style="10"/>
    <col min="3" max="3" width="22.140625" style="10" customWidth="1"/>
    <col min="4" max="4" width="10.7109375" style="10" bestFit="1" customWidth="1"/>
    <col min="5" max="16384" width="9.140625" style="10"/>
  </cols>
  <sheetData>
    <row r="1" spans="1:6">
      <c r="A1" s="19" t="s">
        <v>39</v>
      </c>
    </row>
    <row r="2" spans="1:6">
      <c r="A2" s="19" t="s">
        <v>20</v>
      </c>
    </row>
    <row r="3" spans="1:6" ht="15.75">
      <c r="A3" s="20" t="s">
        <v>308</v>
      </c>
    </row>
    <row r="6" spans="1:6">
      <c r="C6" s="24"/>
      <c r="D6" s="24"/>
    </row>
    <row r="11" spans="1:6" ht="15.75">
      <c r="C11" s="187" t="s">
        <v>310</v>
      </c>
      <c r="D11" s="194">
        <v>-10</v>
      </c>
      <c r="F11" s="24"/>
    </row>
    <row r="12" spans="1:6" ht="15.75">
      <c r="C12" s="187" t="s">
        <v>320</v>
      </c>
      <c r="D12" s="194">
        <v>37</v>
      </c>
      <c r="F12" s="24"/>
    </row>
    <row r="13" spans="1:6" ht="15.75">
      <c r="C13" s="187" t="s">
        <v>311</v>
      </c>
      <c r="D13" s="194">
        <v>144</v>
      </c>
      <c r="F13" s="24"/>
    </row>
    <row r="14" spans="1:6" ht="15.75">
      <c r="C14" s="187" t="s">
        <v>309</v>
      </c>
      <c r="D14" s="194">
        <v>165</v>
      </c>
      <c r="F14" s="24"/>
    </row>
    <row r="18" spans="1:4">
      <c r="A18" s="808"/>
      <c r="C18" s="24"/>
      <c r="D18" s="24"/>
    </row>
    <row r="19" spans="1:4" ht="15.75">
      <c r="A19" s="808"/>
      <c r="B19" s="187"/>
      <c r="C19" s="184"/>
      <c r="D19" s="24"/>
    </row>
    <row r="20" spans="1:4" ht="15.75">
      <c r="A20" s="808"/>
      <c r="B20" s="187"/>
      <c r="C20" s="184"/>
      <c r="D20" s="24"/>
    </row>
    <row r="21" spans="1:4" ht="15.75">
      <c r="A21" s="808"/>
      <c r="B21" s="187"/>
      <c r="C21" s="184"/>
      <c r="D21" s="24"/>
    </row>
    <row r="22" spans="1:4" ht="15.75">
      <c r="B22" s="187"/>
      <c r="C22" s="184"/>
    </row>
    <row r="36" spans="1:17" s="27" customFormat="1" ht="27" customHeight="1">
      <c r="A36" s="805" t="s">
        <v>40</v>
      </c>
      <c r="B36" s="805"/>
      <c r="C36" s="805"/>
      <c r="D36" s="805"/>
      <c r="E36" s="805"/>
      <c r="F36" s="805"/>
      <c r="G36" s="805"/>
      <c r="H36" s="805"/>
      <c r="I36" s="805"/>
      <c r="J36" s="805"/>
      <c r="K36" s="805"/>
      <c r="L36" s="805"/>
      <c r="M36" s="805"/>
      <c r="N36" s="805"/>
      <c r="O36" s="805"/>
      <c r="P36" s="805"/>
      <c r="Q36" s="805"/>
    </row>
    <row r="37" spans="1:17" s="27" customFormat="1" ht="47.25" customHeight="1">
      <c r="A37" s="751" t="s">
        <v>41</v>
      </c>
      <c r="B37" s="751"/>
      <c r="C37" s="751"/>
      <c r="D37" s="751"/>
      <c r="E37" s="751"/>
      <c r="F37" s="751"/>
      <c r="G37" s="751"/>
      <c r="H37" s="751"/>
      <c r="I37" s="751"/>
      <c r="J37" s="751"/>
      <c r="K37" s="751"/>
      <c r="L37" s="751"/>
      <c r="M37" s="751"/>
      <c r="N37" s="751"/>
      <c r="O37" s="751"/>
      <c r="P37" s="751"/>
      <c r="Q37" s="751"/>
    </row>
    <row r="38" spans="1:17">
      <c r="A38" s="307" t="s">
        <v>362</v>
      </c>
      <c r="B38" s="36"/>
      <c r="C38" s="36"/>
      <c r="D38" s="36"/>
      <c r="E38" s="36"/>
      <c r="F38" s="36"/>
      <c r="G38" s="36"/>
      <c r="H38" s="36"/>
    </row>
    <row r="39" spans="1:17">
      <c r="A39" s="152" t="s">
        <v>266</v>
      </c>
    </row>
  </sheetData>
  <sortState ref="C11:D14">
    <sortCondition ref="D11:D14"/>
  </sortState>
  <mergeCells count="3">
    <mergeCell ref="A36:Q36"/>
    <mergeCell ref="A37:Q37"/>
    <mergeCell ref="A18:A21"/>
  </mergeCells>
  <hyperlinks>
    <hyperlink ref="A1" location="'Contents '!A1" display="Contents "/>
    <hyperlink ref="A2" location="'Background Notes'!A1" display="Background Notes"/>
  </hyperlinks>
  <pageMargins left="0.7" right="0.7" top="0.75" bottom="0.75" header="0.3" footer="0.3"/>
  <pageSetup paperSize="9" scale="76"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8"/>
  <sheetViews>
    <sheetView showGridLines="0" workbookViewId="0">
      <selection activeCell="F2" sqref="F2"/>
    </sheetView>
  </sheetViews>
  <sheetFormatPr defaultColWidth="9.140625" defaultRowHeight="15"/>
  <cols>
    <col min="1" max="36" width="9.140625" style="189"/>
    <col min="37" max="37" width="22.7109375" style="189" bestFit="1" customWidth="1"/>
    <col min="38" max="38" width="9.140625" style="189"/>
    <col min="39" max="39" width="9.5703125" style="189" bestFit="1" customWidth="1"/>
    <col min="40" max="16384" width="9.140625" style="189"/>
  </cols>
  <sheetData>
    <row r="1" spans="1:38" ht="15.75">
      <c r="A1" s="19" t="s">
        <v>39</v>
      </c>
    </row>
    <row r="2" spans="1:38" ht="15.75">
      <c r="A2" s="19" t="s">
        <v>20</v>
      </c>
    </row>
    <row r="3" spans="1:38" ht="15.75">
      <c r="A3" s="20" t="s">
        <v>312</v>
      </c>
    </row>
    <row r="4" spans="1:38">
      <c r="AJ4" s="262" t="s">
        <v>61</v>
      </c>
      <c r="AK4" s="262" t="s">
        <v>201</v>
      </c>
      <c r="AL4" s="189" t="s">
        <v>313</v>
      </c>
    </row>
    <row r="5" spans="1:38">
      <c r="AJ5" s="189">
        <v>1959</v>
      </c>
      <c r="AK5" s="189">
        <v>633000</v>
      </c>
    </row>
    <row r="6" spans="1:38">
      <c r="AJ6" s="189">
        <v>1960</v>
      </c>
    </row>
    <row r="7" spans="1:38">
      <c r="AJ7" s="189">
        <v>1961</v>
      </c>
    </row>
    <row r="8" spans="1:38">
      <c r="AJ8" s="189">
        <v>1962</v>
      </c>
    </row>
    <row r="9" spans="1:38">
      <c r="AJ9" s="189">
        <v>1963</v>
      </c>
      <c r="AK9" s="189">
        <v>704600</v>
      </c>
    </row>
    <row r="10" spans="1:38">
      <c r="AJ10" s="189">
        <v>1964</v>
      </c>
    </row>
    <row r="11" spans="1:38">
      <c r="AJ11" s="189">
        <v>1965</v>
      </c>
    </row>
    <row r="12" spans="1:38">
      <c r="AJ12" s="189">
        <v>1966</v>
      </c>
    </row>
    <row r="13" spans="1:38">
      <c r="AJ13" s="189">
        <v>1967</v>
      </c>
      <c r="AK13" s="189">
        <v>1080000</v>
      </c>
    </row>
    <row r="14" spans="1:38">
      <c r="AJ14" s="189">
        <v>1968</v>
      </c>
      <c r="AK14" s="189">
        <v>1139000</v>
      </c>
    </row>
    <row r="15" spans="1:38">
      <c r="AJ15" s="189">
        <v>1969</v>
      </c>
      <c r="AK15" s="189">
        <v>1066000</v>
      </c>
    </row>
    <row r="16" spans="1:38">
      <c r="AJ16" s="189">
        <v>1970</v>
      </c>
      <c r="AK16" s="189">
        <v>977000</v>
      </c>
    </row>
    <row r="17" spans="36:37">
      <c r="AJ17" s="189">
        <v>1971</v>
      </c>
      <c r="AK17" s="189">
        <v>670000</v>
      </c>
    </row>
    <row r="18" spans="36:37">
      <c r="AJ18" s="189">
        <v>1972</v>
      </c>
      <c r="AK18" s="189">
        <v>435000</v>
      </c>
    </row>
    <row r="19" spans="36:37">
      <c r="AJ19" s="189">
        <v>1973</v>
      </c>
      <c r="AK19" s="189">
        <v>486800</v>
      </c>
    </row>
    <row r="20" spans="36:37">
      <c r="AJ20" s="189">
        <v>1974</v>
      </c>
      <c r="AK20" s="189">
        <v>486800</v>
      </c>
    </row>
    <row r="21" spans="36:37">
      <c r="AJ21" s="189">
        <v>1975</v>
      </c>
      <c r="AK21" s="189">
        <v>529600</v>
      </c>
    </row>
    <row r="22" spans="36:37">
      <c r="AJ22" s="189">
        <v>1976</v>
      </c>
      <c r="AK22" s="189">
        <v>432000</v>
      </c>
    </row>
    <row r="23" spans="36:37">
      <c r="AJ23" s="189">
        <v>1977</v>
      </c>
      <c r="AK23" s="189">
        <v>503200</v>
      </c>
    </row>
    <row r="24" spans="36:37">
      <c r="AJ24" s="189">
        <v>1978</v>
      </c>
      <c r="AK24" s="189">
        <v>628100</v>
      </c>
    </row>
    <row r="25" spans="36:37">
      <c r="AJ25" s="189">
        <v>1979</v>
      </c>
      <c r="AK25" s="189">
        <v>728000</v>
      </c>
    </row>
    <row r="26" spans="36:37">
      <c r="AJ26" s="189">
        <v>1980</v>
      </c>
      <c r="AK26" s="189">
        <v>710000</v>
      </c>
    </row>
    <row r="27" spans="36:37">
      <c r="AJ27" s="189">
        <v>1981</v>
      </c>
      <c r="AK27" s="189">
        <v>588000</v>
      </c>
    </row>
    <row r="28" spans="36:37">
      <c r="AJ28" s="189">
        <v>1982</v>
      </c>
      <c r="AK28" s="189">
        <v>712000</v>
      </c>
    </row>
    <row r="29" spans="36:37">
      <c r="AJ29" s="189">
        <v>1983</v>
      </c>
      <c r="AK29" s="189">
        <v>865300</v>
      </c>
    </row>
    <row r="30" spans="36:37">
      <c r="AJ30" s="189">
        <v>1984</v>
      </c>
      <c r="AK30" s="189">
        <v>907800</v>
      </c>
    </row>
    <row r="31" spans="36:37">
      <c r="AJ31" s="189">
        <v>1985</v>
      </c>
      <c r="AK31" s="189">
        <v>862500</v>
      </c>
    </row>
    <row r="32" spans="36:37">
      <c r="AJ32" s="189">
        <v>1986</v>
      </c>
      <c r="AK32" s="189">
        <v>824100</v>
      </c>
    </row>
    <row r="33" spans="1:38">
      <c r="AJ33" s="189">
        <v>1987</v>
      </c>
      <c r="AK33" s="189">
        <v>942800</v>
      </c>
    </row>
    <row r="34" spans="1:38">
      <c r="AJ34" s="189">
        <v>1988</v>
      </c>
      <c r="AK34" s="189">
        <v>930400</v>
      </c>
    </row>
    <row r="35" spans="1:38">
      <c r="AJ35" s="189">
        <v>1989</v>
      </c>
      <c r="AK35" s="189">
        <v>1090600</v>
      </c>
    </row>
    <row r="36" spans="1:38">
      <c r="AJ36" s="189">
        <v>1990</v>
      </c>
      <c r="AK36" s="189">
        <v>1152800</v>
      </c>
    </row>
    <row r="37" spans="1:38">
      <c r="AJ37" s="189">
        <v>1991</v>
      </c>
      <c r="AK37" s="189">
        <v>1186100</v>
      </c>
    </row>
    <row r="38" spans="1:38">
      <c r="AJ38" s="189">
        <v>1992</v>
      </c>
      <c r="AK38" s="189">
        <v>1252500</v>
      </c>
    </row>
    <row r="39" spans="1:38">
      <c r="A39" s="809" t="s">
        <v>151</v>
      </c>
      <c r="B39" s="809"/>
      <c r="C39" s="809"/>
      <c r="D39" s="809"/>
      <c r="E39" s="809"/>
      <c r="F39" s="809"/>
      <c r="G39" s="809"/>
      <c r="H39" s="809"/>
      <c r="I39" s="809"/>
      <c r="J39" s="809"/>
      <c r="K39" s="809"/>
      <c r="AJ39" s="189">
        <v>1993</v>
      </c>
      <c r="AK39" s="189">
        <v>1262000</v>
      </c>
    </row>
    <row r="40" spans="1:38" ht="15.75">
      <c r="A40" s="134"/>
      <c r="B40" s="135"/>
      <c r="C40" s="135"/>
      <c r="D40" s="135"/>
      <c r="E40" s="135"/>
      <c r="F40" s="135"/>
      <c r="G40" s="135"/>
      <c r="H40" s="135"/>
      <c r="I40" s="135"/>
      <c r="J40" s="135"/>
      <c r="K40" s="135"/>
      <c r="AJ40" s="189">
        <v>1994</v>
      </c>
      <c r="AK40" s="189">
        <v>1294000</v>
      </c>
    </row>
    <row r="41" spans="1:38" ht="15" customHeight="1">
      <c r="A41" s="810" t="s">
        <v>214</v>
      </c>
      <c r="B41" s="810"/>
      <c r="C41" s="810"/>
      <c r="D41" s="810"/>
      <c r="E41" s="810"/>
      <c r="F41" s="810"/>
      <c r="G41" s="810"/>
      <c r="H41" s="810"/>
      <c r="I41" s="810"/>
      <c r="J41" s="810"/>
      <c r="K41" s="810"/>
      <c r="L41" s="810"/>
      <c r="M41" s="810"/>
      <c r="N41" s="810"/>
      <c r="O41" s="810"/>
      <c r="P41" s="810"/>
      <c r="Q41" s="810"/>
      <c r="R41" s="810"/>
      <c r="S41" s="810"/>
      <c r="T41" s="810"/>
      <c r="AJ41" s="189">
        <v>1995</v>
      </c>
      <c r="AK41" s="189">
        <v>1557000</v>
      </c>
    </row>
    <row r="42" spans="1:38">
      <c r="A42" s="810"/>
      <c r="B42" s="810"/>
      <c r="C42" s="810"/>
      <c r="D42" s="810"/>
      <c r="E42" s="810"/>
      <c r="F42" s="810"/>
      <c r="G42" s="810"/>
      <c r="H42" s="810"/>
      <c r="I42" s="810"/>
      <c r="J42" s="810"/>
      <c r="K42" s="810"/>
      <c r="L42" s="810"/>
      <c r="M42" s="810"/>
      <c r="N42" s="810"/>
      <c r="O42" s="810"/>
      <c r="P42" s="810"/>
      <c r="Q42" s="810"/>
      <c r="R42" s="810"/>
      <c r="S42" s="810"/>
      <c r="T42" s="810"/>
      <c r="AJ42" s="189">
        <v>1996</v>
      </c>
      <c r="AK42" s="189">
        <v>1436000</v>
      </c>
    </row>
    <row r="43" spans="1:38">
      <c r="A43" s="811" t="s">
        <v>206</v>
      </c>
      <c r="B43" s="811"/>
      <c r="C43" s="811"/>
      <c r="D43" s="811"/>
      <c r="E43" s="811"/>
      <c r="F43" s="811"/>
      <c r="G43" s="811"/>
      <c r="H43" s="811"/>
      <c r="I43" s="811"/>
      <c r="J43" s="811"/>
      <c r="K43" s="811"/>
      <c r="L43" s="811"/>
      <c r="M43" s="811"/>
      <c r="N43" s="811"/>
      <c r="O43" s="811"/>
      <c r="P43" s="811"/>
      <c r="Q43" s="811"/>
      <c r="R43" s="811"/>
      <c r="S43" s="811"/>
      <c r="T43" s="811"/>
      <c r="AJ43" s="189">
        <v>1997</v>
      </c>
      <c r="AK43" s="189">
        <v>1415000</v>
      </c>
    </row>
    <row r="44" spans="1:38" ht="15" customHeight="1">
      <c r="A44" s="811"/>
      <c r="B44" s="811"/>
      <c r="C44" s="811"/>
      <c r="D44" s="811"/>
      <c r="E44" s="811"/>
      <c r="F44" s="811"/>
      <c r="G44" s="811"/>
      <c r="H44" s="811"/>
      <c r="I44" s="811"/>
      <c r="J44" s="811"/>
      <c r="K44" s="811"/>
      <c r="L44" s="811"/>
      <c r="M44" s="811"/>
      <c r="N44" s="811"/>
      <c r="O44" s="811"/>
      <c r="P44" s="811"/>
      <c r="Q44" s="811"/>
      <c r="R44" s="811"/>
      <c r="S44" s="811"/>
      <c r="T44" s="811"/>
      <c r="AJ44" s="189">
        <v>1998</v>
      </c>
      <c r="AK44" s="189">
        <v>1477000</v>
      </c>
    </row>
    <row r="45" spans="1:38">
      <c r="AJ45" s="189">
        <v>1999</v>
      </c>
      <c r="AK45" s="189">
        <v>1655000</v>
      </c>
      <c r="AL45" s="189">
        <v>1655000</v>
      </c>
    </row>
    <row r="46" spans="1:38" ht="15.75">
      <c r="A46" s="152" t="s">
        <v>266</v>
      </c>
      <c r="AJ46" s="189">
        <v>2000</v>
      </c>
      <c r="AK46" s="189">
        <v>1480000</v>
      </c>
      <c r="AL46" s="189">
        <v>1292000</v>
      </c>
    </row>
    <row r="47" spans="1:38" ht="15.75">
      <c r="A47" s="152"/>
      <c r="AJ47" s="189">
        <v>2001</v>
      </c>
      <c r="AK47" s="189">
        <v>1511000</v>
      </c>
      <c r="AL47" s="189">
        <v>1311000</v>
      </c>
    </row>
    <row r="48" spans="1:38">
      <c r="AJ48" s="189">
        <v>2002</v>
      </c>
      <c r="AK48" s="189">
        <v>1615000</v>
      </c>
      <c r="AL48" s="189">
        <v>1411000</v>
      </c>
    </row>
    <row r="49" spans="36:39">
      <c r="AJ49" s="189">
        <v>2003</v>
      </c>
      <c r="AK49" s="189">
        <v>1896000</v>
      </c>
      <c r="AL49" s="189">
        <v>1673000</v>
      </c>
    </row>
    <row r="50" spans="36:39">
      <c r="AJ50" s="189">
        <v>2004</v>
      </c>
      <c r="AK50" s="189">
        <v>1985000</v>
      </c>
      <c r="AL50" s="189">
        <v>1733000</v>
      </c>
    </row>
    <row r="51" spans="36:39">
      <c r="AJ51" s="189">
        <v>2005</v>
      </c>
      <c r="AK51" s="189">
        <v>1972000</v>
      </c>
      <c r="AL51" s="189">
        <v>1701000</v>
      </c>
    </row>
    <row r="52" spans="36:39">
      <c r="AJ52" s="189">
        <v>2006</v>
      </c>
      <c r="AK52" s="189">
        <v>1979000</v>
      </c>
      <c r="AL52" s="189">
        <v>1702000</v>
      </c>
    </row>
    <row r="53" spans="36:39">
      <c r="AJ53" s="189">
        <v>2007</v>
      </c>
      <c r="AK53" s="189">
        <v>2107000</v>
      </c>
      <c r="AL53" s="189">
        <v>1784000</v>
      </c>
    </row>
    <row r="54" spans="36:39">
      <c r="AJ54" s="189">
        <v>2008</v>
      </c>
      <c r="AK54" s="189">
        <v>2076000</v>
      </c>
      <c r="AL54" s="189">
        <v>1709000</v>
      </c>
    </row>
    <row r="55" spans="36:39">
      <c r="AJ55" s="189">
        <v>2009</v>
      </c>
      <c r="AK55" s="189">
        <v>1918000</v>
      </c>
      <c r="AL55" s="189">
        <v>1443000</v>
      </c>
    </row>
    <row r="56" spans="36:39">
      <c r="AJ56" s="189">
        <v>2010</v>
      </c>
      <c r="AK56" s="189">
        <v>1809000</v>
      </c>
      <c r="AL56" s="189">
        <v>1426220</v>
      </c>
    </row>
    <row r="57" spans="36:39">
      <c r="AJ57" s="189">
        <v>2011</v>
      </c>
      <c r="AK57" s="189">
        <v>1931000</v>
      </c>
      <c r="AL57" s="189">
        <v>1560690</v>
      </c>
    </row>
    <row r="58" spans="36:39">
      <c r="AJ58" s="189">
        <v>2012</v>
      </c>
      <c r="AK58" s="189">
        <v>2006000</v>
      </c>
      <c r="AL58" s="189">
        <v>1531284</v>
      </c>
    </row>
    <row r="59" spans="36:39">
      <c r="AJ59" s="189">
        <v>2013</v>
      </c>
      <c r="AK59" s="189">
        <v>2089000</v>
      </c>
      <c r="AL59" s="189">
        <v>1696641</v>
      </c>
    </row>
    <row r="60" spans="36:39">
      <c r="AJ60" s="189">
        <v>2014</v>
      </c>
      <c r="AK60" s="189">
        <v>2179000</v>
      </c>
      <c r="AL60" s="189">
        <v>1791243</v>
      </c>
    </row>
    <row r="61" spans="36:39">
      <c r="AJ61" s="189">
        <v>2015</v>
      </c>
      <c r="AK61" s="189">
        <v>2301000</v>
      </c>
      <c r="AL61" s="189">
        <v>1948617</v>
      </c>
    </row>
    <row r="62" spans="36:39">
      <c r="AJ62" s="189">
        <v>2016</v>
      </c>
      <c r="AK62" s="263">
        <v>2586708.3142168829</v>
      </c>
      <c r="AL62" s="189">
        <v>2133000</v>
      </c>
    </row>
    <row r="63" spans="36:39">
      <c r="AJ63" s="189">
        <v>2017</v>
      </c>
      <c r="AK63" s="189">
        <v>2657887</v>
      </c>
      <c r="AL63" s="189">
        <v>2175506</v>
      </c>
    </row>
    <row r="64" spans="36:39" ht="15.75">
      <c r="AJ64" s="189">
        <v>2018</v>
      </c>
      <c r="AK64" s="263">
        <v>2809411.3574828068</v>
      </c>
      <c r="AL64" s="263">
        <v>2218326.3574828068</v>
      </c>
      <c r="AM64" s="243"/>
    </row>
    <row r="65" spans="1:38">
      <c r="AJ65" s="189">
        <v>2019</v>
      </c>
      <c r="AK65" s="263">
        <v>3000703.2148161312</v>
      </c>
      <c r="AL65" s="189">
        <v>2244908.2148161312</v>
      </c>
    </row>
    <row r="77" spans="1:38">
      <c r="A77" s="811"/>
      <c r="B77" s="811"/>
      <c r="C77" s="811"/>
      <c r="D77" s="811"/>
      <c r="E77" s="811"/>
      <c r="F77" s="811"/>
      <c r="G77" s="811"/>
      <c r="H77" s="811"/>
      <c r="I77" s="811"/>
      <c r="J77" s="811"/>
      <c r="K77" s="811"/>
      <c r="L77" s="811"/>
      <c r="M77" s="811"/>
      <c r="N77" s="811"/>
      <c r="O77" s="811"/>
      <c r="P77" s="811"/>
      <c r="Q77" s="811"/>
      <c r="R77" s="811"/>
      <c r="S77" s="811"/>
      <c r="T77" s="811"/>
      <c r="AJ77" s="189">
        <v>1997</v>
      </c>
      <c r="AK77" s="189">
        <v>1415000</v>
      </c>
    </row>
    <row r="78" spans="1:38">
      <c r="A78" s="811"/>
      <c r="B78" s="811"/>
      <c r="C78" s="811"/>
      <c r="D78" s="811"/>
      <c r="E78" s="811"/>
      <c r="F78" s="811"/>
      <c r="G78" s="811"/>
      <c r="H78" s="811"/>
      <c r="I78" s="811"/>
      <c r="J78" s="811"/>
      <c r="K78" s="811"/>
      <c r="L78" s="811"/>
      <c r="M78" s="811"/>
      <c r="N78" s="811"/>
      <c r="O78" s="811"/>
      <c r="P78" s="811"/>
      <c r="Q78" s="811"/>
      <c r="R78" s="811"/>
      <c r="S78" s="811"/>
      <c r="T78" s="811"/>
    </row>
  </sheetData>
  <mergeCells count="4">
    <mergeCell ref="A39:K39"/>
    <mergeCell ref="A41:T42"/>
    <mergeCell ref="A77:T78"/>
    <mergeCell ref="A43:T44"/>
  </mergeCells>
  <hyperlinks>
    <hyperlink ref="A1" location="'Contents '!A1" display="Contents "/>
    <hyperlink ref="A2" location="'Background Notes'!A1" display="Background Notes"/>
  </hyperlinks>
  <pageMargins left="0.7" right="0.7" top="0.75" bottom="0.75" header="0.3" footer="0.3"/>
  <pageSetup paperSize="9" scale="24"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showGridLines="0" zoomScale="85" zoomScaleNormal="85" workbookViewId="0">
      <selection activeCell="D1" sqref="D1"/>
    </sheetView>
  </sheetViews>
  <sheetFormatPr defaultColWidth="9.140625" defaultRowHeight="15"/>
  <cols>
    <col min="1" max="1" width="26.42578125" style="10" customWidth="1"/>
    <col min="2" max="2" width="16.28515625" style="10" customWidth="1"/>
    <col min="3" max="3" width="24.7109375" style="10" customWidth="1"/>
    <col min="4" max="7" width="19.28515625" style="10" customWidth="1"/>
    <col min="8" max="11" width="9.140625" style="10"/>
    <col min="12" max="12" width="11.85546875" style="10" bestFit="1" customWidth="1"/>
    <col min="13" max="16384" width="9.140625" style="10"/>
  </cols>
  <sheetData>
    <row r="1" spans="1:12">
      <c r="A1" s="19" t="s">
        <v>39</v>
      </c>
    </row>
    <row r="2" spans="1:12">
      <c r="A2" s="19" t="s">
        <v>20</v>
      </c>
    </row>
    <row r="3" spans="1:12" ht="15.75">
      <c r="A3" s="20" t="s">
        <v>314</v>
      </c>
    </row>
    <row r="5" spans="1:12">
      <c r="B5" s="186" t="s">
        <v>315</v>
      </c>
    </row>
    <row r="6" spans="1:12">
      <c r="A6" s="10" t="s">
        <v>42</v>
      </c>
      <c r="B6" s="42">
        <v>2691116.635168354</v>
      </c>
      <c r="C6" s="30">
        <f>B6/B10</f>
        <v>0.50466232536917399</v>
      </c>
      <c r="E6" s="42"/>
    </row>
    <row r="7" spans="1:12">
      <c r="A7" s="10" t="s">
        <v>71</v>
      </c>
      <c r="B7" s="42">
        <v>1965141.8779085812</v>
      </c>
      <c r="C7" s="30">
        <f>B7/B10</f>
        <v>0.3685210283439268</v>
      </c>
      <c r="E7" s="42"/>
    </row>
    <row r="8" spans="1:12" ht="15.75">
      <c r="A8" s="10" t="s">
        <v>44</v>
      </c>
      <c r="B8" s="42">
        <v>461211.65223909693</v>
      </c>
      <c r="C8" s="30">
        <f>B8/B10</f>
        <v>8.6490545175415795E-2</v>
      </c>
      <c r="E8" s="42"/>
      <c r="K8" s="22"/>
      <c r="L8" s="24"/>
    </row>
    <row r="9" spans="1:12" ht="15.75">
      <c r="A9" s="10" t="s">
        <v>45</v>
      </c>
      <c r="B9" s="42">
        <v>215039.31654340803</v>
      </c>
      <c r="C9" s="30">
        <f>B9/B10</f>
        <v>4.0326101111483457E-2</v>
      </c>
      <c r="E9" s="42"/>
      <c r="K9" s="22"/>
    </row>
    <row r="10" spans="1:12" ht="15.75">
      <c r="A10" s="10" t="s">
        <v>46</v>
      </c>
      <c r="B10" s="42">
        <f>SUM(B6:B9)</f>
        <v>5332509.48185944</v>
      </c>
      <c r="E10" s="42"/>
      <c r="K10" s="22"/>
      <c r="L10" s="23"/>
    </row>
    <row r="11" spans="1:12" ht="15.75">
      <c r="K11" s="22"/>
    </row>
    <row r="12" spans="1:12" ht="15.75">
      <c r="K12" s="22"/>
      <c r="L12" s="24"/>
    </row>
    <row r="13" spans="1:12" ht="15.75">
      <c r="K13" s="22"/>
      <c r="L13" s="23"/>
    </row>
    <row r="14" spans="1:12" ht="15.75">
      <c r="K14" s="22"/>
      <c r="L14" s="24"/>
    </row>
    <row r="33" spans="1:8" ht="32.25" customHeight="1">
      <c r="A33" s="25"/>
      <c r="B33" s="222" t="str">
        <f>A6</f>
        <v>Holiday</v>
      </c>
      <c r="C33" s="221" t="str">
        <f>A7</f>
        <v>Visiting friends/ relatives</v>
      </c>
      <c r="D33" s="222" t="str">
        <f>A8</f>
        <v>Business</v>
      </c>
      <c r="E33" s="222" t="str">
        <f>A9</f>
        <v>Other</v>
      </c>
      <c r="F33" s="221" t="str">
        <f>A10</f>
        <v>Total Overnight Trips</v>
      </c>
    </row>
    <row r="34" spans="1:8" ht="30.75" customHeight="1">
      <c r="A34" s="22" t="s">
        <v>72</v>
      </c>
      <c r="B34" s="223">
        <v>2699491.8556741267</v>
      </c>
      <c r="C34" s="223">
        <v>1978965.329856277</v>
      </c>
      <c r="D34" s="223">
        <v>458852.43505817687</v>
      </c>
      <c r="E34" s="223">
        <v>217120.33824739026</v>
      </c>
      <c r="F34" s="224">
        <v>5354429.9588359706</v>
      </c>
    </row>
    <row r="35" spans="1:8">
      <c r="B35" s="489">
        <f>B34/$F$34</f>
        <v>0.50416045712193502</v>
      </c>
      <c r="C35" s="489">
        <f t="shared" ref="C35:F35" si="0">C34/$F$34</f>
        <v>0.36959402682830039</v>
      </c>
      <c r="D35" s="489">
        <f t="shared" si="0"/>
        <v>8.5695851581916921E-2</v>
      </c>
      <c r="E35" s="489">
        <f t="shared" si="0"/>
        <v>4.0549664467847718E-2</v>
      </c>
      <c r="F35" s="490">
        <f t="shared" si="0"/>
        <v>1</v>
      </c>
    </row>
    <row r="37" spans="1:8" s="27" customFormat="1" ht="15" customHeight="1">
      <c r="A37" s="751" t="s">
        <v>40</v>
      </c>
      <c r="B37" s="751"/>
      <c r="C37" s="751"/>
      <c r="D37" s="751"/>
      <c r="E37" s="751"/>
      <c r="F37" s="751"/>
      <c r="G37" s="751"/>
      <c r="H37" s="31"/>
    </row>
    <row r="38" spans="1:8" s="27" customFormat="1" ht="12.75">
      <c r="A38" s="751"/>
      <c r="B38" s="751"/>
      <c r="C38" s="751"/>
      <c r="D38" s="751"/>
      <c r="E38" s="751"/>
      <c r="F38" s="751"/>
      <c r="G38" s="751"/>
      <c r="H38" s="31"/>
    </row>
    <row r="39" spans="1:8" s="27" customFormat="1" ht="3" customHeight="1">
      <c r="A39" s="751"/>
      <c r="B39" s="751"/>
      <c r="C39" s="751"/>
      <c r="D39" s="751"/>
      <c r="E39" s="751"/>
      <c r="F39" s="751"/>
      <c r="G39" s="751"/>
      <c r="H39" s="31"/>
    </row>
    <row r="40" spans="1:8" s="27" customFormat="1" ht="15" customHeight="1">
      <c r="A40" s="751" t="s">
        <v>41</v>
      </c>
      <c r="B40" s="751"/>
      <c r="C40" s="751"/>
      <c r="D40" s="751"/>
      <c r="E40" s="751"/>
      <c r="F40" s="751"/>
      <c r="G40" s="751"/>
      <c r="H40" s="31"/>
    </row>
    <row r="41" spans="1:8" s="27" customFormat="1" ht="12.75">
      <c r="A41" s="751"/>
      <c r="B41" s="751"/>
      <c r="C41" s="751"/>
      <c r="D41" s="751"/>
      <c r="E41" s="751"/>
      <c r="F41" s="751"/>
      <c r="G41" s="751"/>
      <c r="H41" s="31"/>
    </row>
    <row r="42" spans="1:8" s="27" customFormat="1" ht="12.75">
      <c r="A42" s="751"/>
      <c r="B42" s="751"/>
      <c r="C42" s="751"/>
      <c r="D42" s="751"/>
      <c r="E42" s="751"/>
      <c r="F42" s="751"/>
      <c r="G42" s="751"/>
      <c r="H42" s="31"/>
    </row>
    <row r="43" spans="1:8" s="27" customFormat="1" ht="12.75">
      <c r="A43" s="751"/>
      <c r="B43" s="751"/>
      <c r="C43" s="751"/>
      <c r="D43" s="751"/>
      <c r="E43" s="751"/>
      <c r="F43" s="751"/>
      <c r="G43" s="751"/>
      <c r="H43" s="31"/>
    </row>
    <row r="45" spans="1:8">
      <c r="A45" s="152" t="s">
        <v>266</v>
      </c>
    </row>
  </sheetData>
  <mergeCells count="2">
    <mergeCell ref="A37:G39"/>
    <mergeCell ref="A40:G43"/>
  </mergeCells>
  <hyperlinks>
    <hyperlink ref="A1" location="'Contents '!A1" display="Contents "/>
    <hyperlink ref="A2" location="'Background Notes'!A1" display="Background Notes"/>
  </hyperlinks>
  <pageMargins left="0.7" right="0.7" top="0.75" bottom="0.75" header="0.3" footer="0.3"/>
  <pageSetup paperSize="9" scale="90"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25"/>
  <sheetViews>
    <sheetView showGridLines="0" zoomScaleNormal="100" workbookViewId="0">
      <selection activeCell="E1" sqref="E1"/>
    </sheetView>
  </sheetViews>
  <sheetFormatPr defaultColWidth="9.140625" defaultRowHeight="15"/>
  <cols>
    <col min="1" max="1" width="11.5703125" style="10" customWidth="1"/>
    <col min="2" max="2" width="9.140625" style="10"/>
    <col min="3" max="3" width="13.140625" style="10" customWidth="1"/>
    <col min="4" max="8" width="9.5703125" style="10" bestFit="1" customWidth="1"/>
    <col min="9" max="13" width="9.140625" style="10"/>
    <col min="14" max="14" width="16.140625" style="10" bestFit="1" customWidth="1"/>
    <col min="15" max="16384" width="9.140625" style="10"/>
  </cols>
  <sheetData>
    <row r="1" spans="1:6">
      <c r="A1" s="19" t="s">
        <v>39</v>
      </c>
    </row>
    <row r="2" spans="1:6">
      <c r="A2" s="19" t="s">
        <v>20</v>
      </c>
    </row>
    <row r="3" spans="1:6" ht="15.75">
      <c r="A3" s="20" t="s">
        <v>316</v>
      </c>
    </row>
    <row r="4" spans="1:6" ht="15.75">
      <c r="A4" s="20"/>
    </row>
    <row r="5" spans="1:6">
      <c r="C5" s="40"/>
      <c r="E5" s="38"/>
      <c r="F5" s="39"/>
    </row>
    <row r="6" spans="1:6">
      <c r="B6" s="808"/>
      <c r="D6" s="24"/>
      <c r="E6" s="38"/>
      <c r="F6" s="39"/>
    </row>
    <row r="7" spans="1:6">
      <c r="B7" s="808"/>
      <c r="D7" s="40"/>
      <c r="E7" s="38"/>
      <c r="F7" s="39"/>
    </row>
    <row r="8" spans="1:6">
      <c r="B8" s="808"/>
      <c r="D8" s="37"/>
      <c r="E8" s="38"/>
      <c r="F8" s="39"/>
    </row>
    <row r="9" spans="1:6">
      <c r="B9" s="808"/>
      <c r="D9" s="24"/>
      <c r="E9" s="38"/>
      <c r="F9" s="39"/>
    </row>
    <row r="10" spans="1:6">
      <c r="B10" s="808"/>
      <c r="D10" s="24"/>
      <c r="E10" s="38"/>
      <c r="F10" s="39"/>
    </row>
    <row r="11" spans="1:6">
      <c r="B11" s="808"/>
      <c r="D11" s="24"/>
      <c r="E11" s="38"/>
      <c r="F11" s="39"/>
    </row>
    <row r="12" spans="1:6">
      <c r="B12" s="808"/>
      <c r="D12" s="24"/>
      <c r="E12" s="38"/>
      <c r="F12" s="24"/>
    </row>
    <row r="13" spans="1:6">
      <c r="B13" s="808"/>
      <c r="D13" s="24"/>
      <c r="E13" s="38"/>
    </row>
    <row r="14" spans="1:6">
      <c r="B14" s="808"/>
      <c r="D14" s="24"/>
      <c r="E14" s="38"/>
    </row>
    <row r="15" spans="1:6">
      <c r="B15" s="808"/>
      <c r="D15" s="24"/>
      <c r="E15" s="38"/>
    </row>
    <row r="16" spans="1:6">
      <c r="B16" s="808"/>
      <c r="D16" s="24"/>
      <c r="E16" s="38"/>
    </row>
    <row r="17" spans="1:75">
      <c r="B17" s="808"/>
      <c r="D17" s="24"/>
      <c r="E17" s="38"/>
    </row>
    <row r="18" spans="1:75" ht="15.75">
      <c r="B18" s="808"/>
      <c r="D18" s="24"/>
      <c r="E18" s="38"/>
      <c r="BT18" s="812">
        <v>2013</v>
      </c>
      <c r="BU18" s="812">
        <v>2013</v>
      </c>
      <c r="BV18" s="186" t="s">
        <v>190</v>
      </c>
      <c r="BW18" s="191">
        <v>1.7739882357403334</v>
      </c>
    </row>
    <row r="19" spans="1:75" ht="15.75">
      <c r="B19" s="808"/>
      <c r="D19" s="24"/>
      <c r="E19" s="38"/>
      <c r="BT19" s="812"/>
      <c r="BU19" s="812"/>
      <c r="BV19" s="186" t="s">
        <v>191</v>
      </c>
      <c r="BW19" s="191">
        <v>1.7736324564814259</v>
      </c>
    </row>
    <row r="20" spans="1:75" ht="15.75">
      <c r="B20" s="808"/>
      <c r="D20" s="24"/>
      <c r="E20" s="38"/>
      <c r="BT20" s="812"/>
      <c r="BU20" s="812"/>
      <c r="BV20" s="186" t="s">
        <v>192</v>
      </c>
      <c r="BW20" s="191">
        <v>1.7695882248074581</v>
      </c>
    </row>
    <row r="21" spans="1:75" ht="15.75">
      <c r="B21" s="808"/>
      <c r="D21" s="24"/>
      <c r="E21" s="38"/>
      <c r="BT21" s="812"/>
      <c r="BU21" s="812"/>
      <c r="BV21" s="186" t="s">
        <v>193</v>
      </c>
      <c r="BW21" s="191">
        <v>1.753853680233614</v>
      </c>
    </row>
    <row r="22" spans="1:75" ht="15.75">
      <c r="B22" s="808"/>
      <c r="D22" s="24"/>
      <c r="E22" s="38"/>
      <c r="BT22" s="812"/>
      <c r="BU22" s="812"/>
      <c r="BV22" s="186" t="s">
        <v>105</v>
      </c>
      <c r="BW22" s="191">
        <v>1.7559799169972361</v>
      </c>
    </row>
    <row r="23" spans="1:75" ht="15.75">
      <c r="B23" s="808"/>
      <c r="D23" s="24"/>
      <c r="E23" s="38"/>
      <c r="BT23" s="812"/>
      <c r="BU23" s="812"/>
      <c r="BV23" s="186" t="s">
        <v>194</v>
      </c>
      <c r="BW23" s="191">
        <v>1.7589501145120929</v>
      </c>
    </row>
    <row r="24" spans="1:75" ht="15.75">
      <c r="B24" s="808"/>
      <c r="D24" s="24"/>
      <c r="E24" s="38"/>
      <c r="BT24" s="812"/>
      <c r="BU24" s="812"/>
      <c r="BV24" s="186" t="s">
        <v>195</v>
      </c>
      <c r="BW24" s="191">
        <v>1.758228505014942</v>
      </c>
    </row>
    <row r="25" spans="1:75" ht="15.75">
      <c r="B25" s="808"/>
      <c r="D25" s="24"/>
      <c r="E25" s="38"/>
      <c r="BT25" s="812"/>
      <c r="BU25" s="812"/>
      <c r="BV25" s="186" t="s">
        <v>196</v>
      </c>
      <c r="BW25" s="191">
        <v>1.7641321278050894</v>
      </c>
    </row>
    <row r="26" spans="1:75" ht="15.75">
      <c r="B26" s="808"/>
      <c r="D26" s="24"/>
      <c r="E26" s="38"/>
      <c r="BT26" s="812"/>
      <c r="BU26" s="812"/>
      <c r="BV26" s="186" t="s">
        <v>197</v>
      </c>
      <c r="BW26" s="191">
        <v>1.7686728274078776</v>
      </c>
    </row>
    <row r="27" spans="1:75" ht="15.75">
      <c r="B27" s="808"/>
      <c r="D27" s="24"/>
      <c r="E27" s="38"/>
      <c r="BT27" s="812"/>
      <c r="BU27" s="812"/>
      <c r="BV27" s="186" t="s">
        <v>198</v>
      </c>
      <c r="BW27" s="191">
        <v>1.7853952221241971</v>
      </c>
    </row>
    <row r="28" spans="1:75" ht="15.75">
      <c r="B28" s="808"/>
      <c r="D28" s="24"/>
      <c r="E28" s="38"/>
      <c r="BT28" s="812"/>
      <c r="BU28" s="812"/>
      <c r="BV28" s="186" t="s">
        <v>199</v>
      </c>
      <c r="BW28" s="191">
        <v>1.7976143376071294</v>
      </c>
    </row>
    <row r="29" spans="1:75" ht="15.75">
      <c r="B29" s="808"/>
      <c r="D29" s="24"/>
      <c r="E29" s="38"/>
      <c r="BT29" s="812"/>
      <c r="BU29" s="812"/>
      <c r="BV29" s="186" t="s">
        <v>200</v>
      </c>
      <c r="BW29" s="191">
        <v>1.7967033166074073</v>
      </c>
    </row>
    <row r="30" spans="1:75" ht="15.75">
      <c r="B30" s="156"/>
      <c r="D30" s="24"/>
      <c r="BT30" s="812">
        <v>2014</v>
      </c>
      <c r="BU30" s="812">
        <v>2014</v>
      </c>
      <c r="BV30" s="186" t="s">
        <v>190</v>
      </c>
      <c r="BW30" s="191">
        <v>1.8103835928408749</v>
      </c>
    </row>
    <row r="31" spans="1:75" s="27" customFormat="1" ht="15.75">
      <c r="A31" s="137" t="s">
        <v>170</v>
      </c>
      <c r="BT31" s="812"/>
      <c r="BU31" s="812"/>
      <c r="BV31" s="186" t="s">
        <v>191</v>
      </c>
      <c r="BW31" s="191">
        <v>1.8237006222052141</v>
      </c>
    </row>
    <row r="32" spans="1:75" ht="15.75">
      <c r="A32" s="41"/>
      <c r="BS32" s="27"/>
      <c r="BT32" s="812"/>
      <c r="BU32" s="812"/>
      <c r="BV32" s="186" t="s">
        <v>192</v>
      </c>
      <c r="BW32" s="191">
        <v>1.8313353839794546</v>
      </c>
    </row>
    <row r="33" spans="1:75" ht="15.75">
      <c r="A33" s="152" t="s">
        <v>266</v>
      </c>
      <c r="N33" s="42"/>
      <c r="BS33" s="27"/>
      <c r="BT33" s="812"/>
      <c r="BU33" s="812"/>
      <c r="BV33" s="186" t="s">
        <v>193</v>
      </c>
      <c r="BW33" s="191">
        <v>1.8519769113214395</v>
      </c>
    </row>
    <row r="34" spans="1:75" ht="15.75">
      <c r="BS34" s="27"/>
      <c r="BT34" s="812"/>
      <c r="BU34" s="812"/>
      <c r="BV34" s="186" t="s">
        <v>105</v>
      </c>
      <c r="BW34" s="191">
        <v>1.863213522553032</v>
      </c>
    </row>
    <row r="35" spans="1:75" ht="15.75">
      <c r="N35" s="30"/>
      <c r="BS35" s="27"/>
      <c r="BT35" s="812"/>
      <c r="BU35" s="812"/>
      <c r="BV35" s="186" t="s">
        <v>194</v>
      </c>
      <c r="BW35" s="191">
        <v>1.857225461166248</v>
      </c>
    </row>
    <row r="36" spans="1:75" ht="15.75">
      <c r="BS36" s="27"/>
      <c r="BT36" s="812"/>
      <c r="BU36" s="812"/>
      <c r="BV36" s="186" t="s">
        <v>195</v>
      </c>
      <c r="BW36" s="191">
        <v>1.8558298125446884</v>
      </c>
    </row>
    <row r="37" spans="1:75" ht="15.75">
      <c r="BS37" s="27"/>
      <c r="BT37" s="812"/>
      <c r="BU37" s="812"/>
      <c r="BV37" s="186" t="s">
        <v>196</v>
      </c>
      <c r="BW37" s="191">
        <v>1.8572291466580109</v>
      </c>
    </row>
    <row r="38" spans="1:75" ht="15.75">
      <c r="BS38" s="27"/>
      <c r="BT38" s="812"/>
      <c r="BU38" s="812"/>
      <c r="BV38" s="186" t="s">
        <v>197</v>
      </c>
      <c r="BW38" s="191">
        <v>1.854028286261221</v>
      </c>
    </row>
    <row r="39" spans="1:75" ht="15.75">
      <c r="BS39" s="27"/>
      <c r="BT39" s="812"/>
      <c r="BU39" s="812"/>
      <c r="BV39" s="186" t="s">
        <v>198</v>
      </c>
      <c r="BW39" s="191">
        <v>1.8451551883477257</v>
      </c>
    </row>
    <row r="40" spans="1:75" ht="15.75">
      <c r="BS40" s="27"/>
      <c r="BT40" s="812"/>
      <c r="BU40" s="812"/>
      <c r="BV40" s="186" t="s">
        <v>199</v>
      </c>
      <c r="BW40" s="191">
        <v>1.8505503604746534</v>
      </c>
    </row>
    <row r="41" spans="1:75" ht="15.75">
      <c r="BS41" s="27"/>
      <c r="BT41" s="812"/>
      <c r="BU41" s="812"/>
      <c r="BV41" s="186" t="s">
        <v>200</v>
      </c>
      <c r="BW41" s="191">
        <v>1.8495214216717299</v>
      </c>
    </row>
    <row r="42" spans="1:75" ht="15.75">
      <c r="BS42" s="27"/>
      <c r="BT42" s="812">
        <v>2015</v>
      </c>
      <c r="BU42" s="812">
        <v>2015</v>
      </c>
      <c r="BV42" s="186" t="s">
        <v>190</v>
      </c>
      <c r="BW42" s="191">
        <v>1.8514023551132506</v>
      </c>
    </row>
    <row r="43" spans="1:75" ht="15.75">
      <c r="BT43" s="812"/>
      <c r="BU43" s="812"/>
      <c r="BV43" s="186" t="s">
        <v>191</v>
      </c>
      <c r="BW43" s="191">
        <v>1.8530624272391261</v>
      </c>
    </row>
    <row r="44" spans="1:75" ht="15.75">
      <c r="BT44" s="812"/>
      <c r="BU44" s="812"/>
      <c r="BV44" s="186" t="s">
        <v>192</v>
      </c>
      <c r="BW44" s="191">
        <v>1.8751956301086747</v>
      </c>
    </row>
    <row r="45" spans="1:75" ht="15.75">
      <c r="BT45" s="812"/>
      <c r="BU45" s="812"/>
      <c r="BV45" s="186" t="s">
        <v>193</v>
      </c>
      <c r="BW45" s="191">
        <v>1.8829485030404771</v>
      </c>
    </row>
    <row r="46" spans="1:75" ht="15.75">
      <c r="BT46" s="812"/>
      <c r="BU46" s="812"/>
      <c r="BV46" s="186" t="s">
        <v>105</v>
      </c>
      <c r="BW46" s="191">
        <v>1.8938560775225306</v>
      </c>
    </row>
    <row r="47" spans="1:75" ht="15.75">
      <c r="BT47" s="812"/>
      <c r="BU47" s="812"/>
      <c r="BV47" s="186" t="s">
        <v>194</v>
      </c>
      <c r="BW47" s="191">
        <v>1.9076463557784595</v>
      </c>
    </row>
    <row r="48" spans="1:75" ht="15.75">
      <c r="BT48" s="812"/>
      <c r="BU48" s="812"/>
      <c r="BV48" s="186" t="s">
        <v>195</v>
      </c>
      <c r="BW48" s="191">
        <v>1.9081244800053327</v>
      </c>
    </row>
    <row r="49" spans="72:75" ht="15.75">
      <c r="BT49" s="812"/>
      <c r="BU49" s="812"/>
      <c r="BV49" s="186" t="s">
        <v>196</v>
      </c>
      <c r="BW49" s="191">
        <v>1.9063213964124766</v>
      </c>
    </row>
    <row r="50" spans="72:75" ht="15.75">
      <c r="BT50" s="812"/>
      <c r="BU50" s="812"/>
      <c r="BV50" s="186" t="s">
        <v>197</v>
      </c>
      <c r="BW50" s="191">
        <v>1.9079291659618034</v>
      </c>
    </row>
    <row r="51" spans="72:75" ht="15.75">
      <c r="BT51" s="812"/>
      <c r="BU51" s="812"/>
      <c r="BV51" s="186" t="s">
        <v>198</v>
      </c>
      <c r="BW51" s="191">
        <v>1.9070015762997694</v>
      </c>
    </row>
    <row r="52" spans="72:75" ht="15.75">
      <c r="BT52" s="812"/>
      <c r="BU52" s="812"/>
      <c r="BV52" s="186" t="s">
        <v>199</v>
      </c>
      <c r="BW52" s="191">
        <v>1.8914473182142144</v>
      </c>
    </row>
    <row r="53" spans="72:75" ht="15.75">
      <c r="BT53" s="812"/>
      <c r="BU53" s="812"/>
      <c r="BV53" s="186" t="s">
        <v>200</v>
      </c>
      <c r="BW53" s="191">
        <v>1.8978763195426711</v>
      </c>
    </row>
    <row r="54" spans="72:75" ht="15.75">
      <c r="BT54" s="812">
        <v>2016</v>
      </c>
      <c r="BU54" s="812">
        <v>2016</v>
      </c>
      <c r="BV54" s="186" t="s">
        <v>190</v>
      </c>
      <c r="BW54" s="191">
        <v>1.8804030685369317</v>
      </c>
    </row>
    <row r="55" spans="72:75" ht="15.75">
      <c r="BT55" s="812"/>
      <c r="BU55" s="812"/>
      <c r="BV55" s="186" t="s">
        <v>191</v>
      </c>
      <c r="BW55" s="191">
        <v>1.879771915964352</v>
      </c>
    </row>
    <row r="56" spans="72:75" ht="15.75">
      <c r="BT56" s="812"/>
      <c r="BU56" s="812"/>
      <c r="BV56" s="186" t="s">
        <v>192</v>
      </c>
      <c r="BW56" s="191">
        <v>1.8734112333054063</v>
      </c>
    </row>
    <row r="57" spans="72:75" ht="15.75">
      <c r="BT57" s="812"/>
      <c r="BU57" s="812"/>
      <c r="BV57" s="186" t="s">
        <v>193</v>
      </c>
      <c r="BW57" s="191">
        <v>1.8695764094018521</v>
      </c>
    </row>
    <row r="58" spans="72:75" ht="15.75">
      <c r="BT58" s="812"/>
      <c r="BU58" s="812"/>
      <c r="BV58" s="186" t="s">
        <v>105</v>
      </c>
      <c r="BW58" s="191">
        <v>1.8662264720209198</v>
      </c>
    </row>
    <row r="59" spans="72:75" ht="15.75">
      <c r="BT59" s="812"/>
      <c r="BU59" s="812"/>
      <c r="BV59" s="186" t="s">
        <v>194</v>
      </c>
      <c r="BW59" s="261">
        <v>1.8736769647953966</v>
      </c>
    </row>
    <row r="60" spans="72:75" ht="15.75">
      <c r="BT60" s="812"/>
      <c r="BU60" s="812"/>
      <c r="BV60" s="186" t="s">
        <v>195</v>
      </c>
      <c r="BW60" s="261">
        <v>1.9030111811197885</v>
      </c>
    </row>
    <row r="61" spans="72:75" ht="15.75">
      <c r="BT61" s="812"/>
      <c r="BU61" s="812"/>
      <c r="BV61" s="186" t="s">
        <v>196</v>
      </c>
      <c r="BW61" s="261">
        <v>1.9224311725288605</v>
      </c>
    </row>
    <row r="62" spans="72:75" ht="15.75">
      <c r="BT62" s="812"/>
      <c r="BU62" s="812"/>
      <c r="BV62" s="186" t="s">
        <v>197</v>
      </c>
      <c r="BW62" s="261">
        <v>1.9443775885761529</v>
      </c>
    </row>
    <row r="63" spans="72:75" ht="15.75">
      <c r="BT63" s="812"/>
      <c r="BU63" s="812"/>
      <c r="BV63" s="186" t="s">
        <v>198</v>
      </c>
      <c r="BW63" s="261">
        <v>1.9662254702924495</v>
      </c>
    </row>
    <row r="64" spans="72:75" ht="15.75">
      <c r="BT64" s="812"/>
      <c r="BU64" s="812"/>
      <c r="BV64" s="186" t="s">
        <v>199</v>
      </c>
      <c r="BW64" s="261">
        <v>1.9923178115490316</v>
      </c>
    </row>
    <row r="65" spans="72:75" ht="15.75">
      <c r="BT65" s="812"/>
      <c r="BU65" s="812"/>
      <c r="BV65" s="186" t="s">
        <v>200</v>
      </c>
      <c r="BW65" s="261">
        <v>2.01602439009101</v>
      </c>
    </row>
    <row r="66" spans="72:75" ht="15.75">
      <c r="BT66" s="812">
        <v>2017</v>
      </c>
      <c r="BU66" s="812">
        <v>2017</v>
      </c>
      <c r="BV66" s="186" t="s">
        <v>190</v>
      </c>
      <c r="BW66" s="261">
        <v>2.0562653827732937</v>
      </c>
    </row>
    <row r="67" spans="72:75" ht="15.75">
      <c r="BT67" s="812"/>
      <c r="BU67" s="812"/>
      <c r="BV67" s="186" t="s">
        <v>191</v>
      </c>
      <c r="BW67" s="261">
        <v>2.064661223217692</v>
      </c>
    </row>
    <row r="68" spans="72:75" ht="15.75">
      <c r="BT68" s="812"/>
      <c r="BU68" s="812"/>
      <c r="BV68" s="186" t="s">
        <v>192</v>
      </c>
      <c r="BW68" s="261">
        <v>2.0716778162868996</v>
      </c>
    </row>
    <row r="69" spans="72:75" ht="15.75">
      <c r="BT69" s="812"/>
      <c r="BU69" s="812"/>
      <c r="BV69" s="186" t="s">
        <v>193</v>
      </c>
      <c r="BW69" s="261">
        <v>2.0793497005975268</v>
      </c>
    </row>
    <row r="70" spans="72:75" ht="15.75">
      <c r="BT70" s="812"/>
      <c r="BU70" s="812"/>
      <c r="BV70" s="186" t="s">
        <v>105</v>
      </c>
      <c r="BW70" s="261">
        <v>2.0846928665591071</v>
      </c>
    </row>
    <row r="71" spans="72:75" ht="15.75">
      <c r="BT71" s="812"/>
      <c r="BU71" s="812"/>
      <c r="BV71" s="186" t="s">
        <v>194</v>
      </c>
      <c r="BW71" s="261">
        <v>2.0925888883795021</v>
      </c>
    </row>
    <row r="72" spans="72:75" ht="15.75">
      <c r="BT72" s="812"/>
      <c r="BU72" s="812"/>
      <c r="BV72" s="186" t="s">
        <v>195</v>
      </c>
      <c r="BW72" s="261">
        <v>2.087625980334908</v>
      </c>
    </row>
    <row r="73" spans="72:75" ht="15.75">
      <c r="BT73" s="812"/>
      <c r="BU73" s="812"/>
      <c r="BV73" s="186" t="s">
        <v>196</v>
      </c>
      <c r="BW73" s="261">
        <v>2.0904566564944025</v>
      </c>
    </row>
    <row r="74" spans="72:75" ht="15.75">
      <c r="BT74" s="812"/>
      <c r="BU74" s="812"/>
      <c r="BV74" s="186" t="s">
        <v>197</v>
      </c>
      <c r="BW74" s="261">
        <v>2.0914959337478929</v>
      </c>
    </row>
    <row r="75" spans="72:75" ht="15.75">
      <c r="BT75" s="812"/>
      <c r="BU75" s="812"/>
      <c r="BV75" s="186" t="s">
        <v>198</v>
      </c>
      <c r="BW75" s="261">
        <v>2.1000270173590834</v>
      </c>
    </row>
    <row r="76" spans="72:75" ht="15.75">
      <c r="BT76" s="812"/>
      <c r="BU76" s="812"/>
      <c r="BV76" s="186" t="s">
        <v>199</v>
      </c>
      <c r="BW76" s="261">
        <v>2.1051292253709297</v>
      </c>
    </row>
    <row r="77" spans="72:75" ht="15.75">
      <c r="BT77" s="812"/>
      <c r="BU77" s="812"/>
      <c r="BV77" s="186" t="s">
        <v>200</v>
      </c>
      <c r="BW77" s="261">
        <v>2.1051936179806225</v>
      </c>
    </row>
    <row r="78" spans="72:75" ht="15.75">
      <c r="BT78" s="812">
        <v>2018</v>
      </c>
      <c r="BU78" s="812">
        <v>2018</v>
      </c>
      <c r="BV78" s="186" t="s">
        <v>190</v>
      </c>
      <c r="BW78" s="261">
        <v>2.11</v>
      </c>
    </row>
    <row r="79" spans="72:75" ht="15.75">
      <c r="BT79" s="812"/>
      <c r="BU79" s="812"/>
      <c r="BV79" s="186" t="s">
        <v>191</v>
      </c>
      <c r="BW79" s="261">
        <v>2.11</v>
      </c>
    </row>
    <row r="80" spans="72:75" ht="15.75">
      <c r="BT80" s="812"/>
      <c r="BU80" s="812"/>
      <c r="BV80" s="186" t="s">
        <v>192</v>
      </c>
      <c r="BW80" s="261">
        <v>2.13</v>
      </c>
    </row>
    <row r="81" spans="72:75" ht="15.75">
      <c r="BT81" s="812"/>
      <c r="BU81" s="812"/>
      <c r="BV81" s="186" t="s">
        <v>193</v>
      </c>
      <c r="BW81" s="261">
        <v>2.13</v>
      </c>
    </row>
    <row r="82" spans="72:75" ht="15.75">
      <c r="BT82" s="812"/>
      <c r="BU82" s="812"/>
      <c r="BV82" s="186" t="s">
        <v>105</v>
      </c>
      <c r="BW82" s="261">
        <v>2.15</v>
      </c>
    </row>
    <row r="83" spans="72:75" ht="15.75">
      <c r="BT83" s="812"/>
      <c r="BU83" s="812"/>
      <c r="BV83" s="186" t="s">
        <v>194</v>
      </c>
      <c r="BW83" s="261">
        <v>2.16</v>
      </c>
    </row>
    <row r="84" spans="72:75" ht="15.75">
      <c r="BT84" s="812"/>
      <c r="BU84" s="812"/>
      <c r="BV84" s="186" t="s">
        <v>195</v>
      </c>
      <c r="BW84" s="261">
        <v>2.16</v>
      </c>
    </row>
    <row r="85" spans="72:75" ht="15.75">
      <c r="BT85" s="812"/>
      <c r="BU85" s="812"/>
      <c r="BV85" s="186" t="s">
        <v>196</v>
      </c>
      <c r="BW85" s="261">
        <v>2.17</v>
      </c>
    </row>
    <row r="86" spans="72:75" ht="15.75">
      <c r="BT86" s="812"/>
      <c r="BU86" s="812"/>
      <c r="BV86" s="186" t="s">
        <v>197</v>
      </c>
      <c r="BW86" s="261">
        <v>2.1800000000000002</v>
      </c>
    </row>
    <row r="87" spans="72:75" ht="15.75">
      <c r="BT87" s="812"/>
      <c r="BU87" s="812"/>
      <c r="BV87" s="186" t="s">
        <v>198</v>
      </c>
      <c r="BW87" s="261">
        <v>2.19</v>
      </c>
    </row>
    <row r="88" spans="72:75" ht="15.75">
      <c r="BT88" s="812"/>
      <c r="BU88" s="812"/>
      <c r="BV88" s="186" t="s">
        <v>199</v>
      </c>
      <c r="BW88" s="261">
        <v>2.2000000000000002</v>
      </c>
    </row>
    <row r="89" spans="72:75" ht="15.75">
      <c r="BT89" s="812"/>
      <c r="BU89" s="812"/>
      <c r="BV89" s="186" t="s">
        <v>200</v>
      </c>
      <c r="BW89" s="261">
        <v>2.21</v>
      </c>
    </row>
    <row r="90" spans="72:75">
      <c r="BT90" s="812">
        <v>2019</v>
      </c>
      <c r="BU90" s="812">
        <v>2019</v>
      </c>
      <c r="BV90" s="10" t="s">
        <v>190</v>
      </c>
      <c r="BW90" s="491">
        <v>2.2128848658002549</v>
      </c>
    </row>
    <row r="91" spans="72:75">
      <c r="BT91" s="812"/>
      <c r="BU91" s="812"/>
      <c r="BV91" s="10" t="s">
        <v>191</v>
      </c>
      <c r="BW91" s="491">
        <v>2.2286478001340324</v>
      </c>
    </row>
    <row r="92" spans="72:75">
      <c r="BT92" s="812"/>
      <c r="BU92" s="812"/>
      <c r="BV92" s="10" t="s">
        <v>192</v>
      </c>
      <c r="BW92" s="491">
        <v>2.22962511060777</v>
      </c>
    </row>
    <row r="93" spans="72:75">
      <c r="BT93" s="812"/>
      <c r="BU93" s="812"/>
      <c r="BV93" s="10" t="s">
        <v>193</v>
      </c>
      <c r="BW93" s="491">
        <v>2.2297570247861436</v>
      </c>
    </row>
    <row r="94" spans="72:75">
      <c r="BT94" s="812"/>
      <c r="BU94" s="812"/>
      <c r="BV94" s="10" t="s">
        <v>105</v>
      </c>
      <c r="BW94" s="491">
        <v>2.2353059964482238</v>
      </c>
    </row>
    <row r="95" spans="72:75">
      <c r="BT95" s="812"/>
      <c r="BU95" s="812"/>
      <c r="BV95" s="10" t="s">
        <v>194</v>
      </c>
      <c r="BW95" s="491">
        <v>2.2539688063452492</v>
      </c>
    </row>
    <row r="96" spans="72:75">
      <c r="BT96" s="812"/>
      <c r="BU96" s="812"/>
      <c r="BV96" s="10" t="s">
        <v>195</v>
      </c>
      <c r="BW96" s="491">
        <v>2.2840909828568532</v>
      </c>
    </row>
    <row r="97" spans="72:75">
      <c r="BT97" s="812"/>
      <c r="BU97" s="812"/>
      <c r="BV97" s="10" t="s">
        <v>196</v>
      </c>
      <c r="BW97" s="491">
        <v>2.3019856522921796</v>
      </c>
    </row>
    <row r="98" spans="72:75">
      <c r="BT98" s="812"/>
      <c r="BU98" s="812"/>
      <c r="BV98" s="10" t="s">
        <v>197</v>
      </c>
      <c r="BW98" s="491">
        <v>2.3070219520261088</v>
      </c>
    </row>
    <row r="99" spans="72:75">
      <c r="BT99" s="812"/>
      <c r="BU99" s="812"/>
      <c r="BV99" s="10" t="s">
        <v>198</v>
      </c>
      <c r="BW99" s="491">
        <v>2.3088079642918733</v>
      </c>
    </row>
    <row r="100" spans="72:75">
      <c r="BT100" s="812"/>
      <c r="BU100" s="812"/>
      <c r="BV100" s="10" t="s">
        <v>199</v>
      </c>
      <c r="BW100" s="491">
        <v>2.313087987848061</v>
      </c>
    </row>
    <row r="101" spans="72:75">
      <c r="BT101" s="812"/>
      <c r="BU101" s="812"/>
      <c r="BV101" s="10" t="s">
        <v>200</v>
      </c>
      <c r="BW101" s="491">
        <v>2.3120899416015783</v>
      </c>
    </row>
    <row r="102" spans="72:75">
      <c r="BT102" s="812">
        <v>2020</v>
      </c>
    </row>
    <row r="103" spans="72:75">
      <c r="BT103" s="812"/>
    </row>
    <row r="104" spans="72:75">
      <c r="BT104" s="812"/>
    </row>
    <row r="105" spans="72:75">
      <c r="BT105" s="812"/>
    </row>
    <row r="106" spans="72:75">
      <c r="BT106" s="812"/>
    </row>
    <row r="107" spans="72:75">
      <c r="BT107" s="812"/>
    </row>
    <row r="108" spans="72:75">
      <c r="BT108" s="812"/>
    </row>
    <row r="109" spans="72:75">
      <c r="BT109" s="812"/>
    </row>
    <row r="110" spans="72:75">
      <c r="BT110" s="812"/>
    </row>
    <row r="111" spans="72:75">
      <c r="BT111" s="812"/>
    </row>
    <row r="112" spans="72:75">
      <c r="BT112" s="812"/>
    </row>
    <row r="113" spans="72:72">
      <c r="BT113" s="812"/>
    </row>
    <row r="114" spans="72:72">
      <c r="BT114" s="812"/>
    </row>
    <row r="115" spans="72:72">
      <c r="BT115" s="812"/>
    </row>
    <row r="116" spans="72:72">
      <c r="BT116" s="812"/>
    </row>
    <row r="117" spans="72:72">
      <c r="BT117" s="812"/>
    </row>
    <row r="118" spans="72:72">
      <c r="BT118" s="812"/>
    </row>
    <row r="119" spans="72:72">
      <c r="BT119" s="812"/>
    </row>
    <row r="120" spans="72:72">
      <c r="BT120" s="812"/>
    </row>
    <row r="121" spans="72:72">
      <c r="BT121" s="812"/>
    </row>
    <row r="122" spans="72:72">
      <c r="BT122" s="812"/>
    </row>
    <row r="123" spans="72:72">
      <c r="BT123" s="812"/>
    </row>
    <row r="124" spans="72:72">
      <c r="BT124" s="812"/>
    </row>
    <row r="125" spans="72:72">
      <c r="BT125" s="812"/>
    </row>
  </sheetData>
  <mergeCells count="22">
    <mergeCell ref="B26:B29"/>
    <mergeCell ref="B6:B9"/>
    <mergeCell ref="B10:B13"/>
    <mergeCell ref="B14:B17"/>
    <mergeCell ref="B18:B21"/>
    <mergeCell ref="B22:B25"/>
    <mergeCell ref="BT102:BT113"/>
    <mergeCell ref="BT114:BT125"/>
    <mergeCell ref="BU78:BU89"/>
    <mergeCell ref="BU90:BU101"/>
    <mergeCell ref="BT18:BT29"/>
    <mergeCell ref="BT30:BT41"/>
    <mergeCell ref="BT42:BT53"/>
    <mergeCell ref="BT54:BT65"/>
    <mergeCell ref="BT66:BT77"/>
    <mergeCell ref="BT78:BT89"/>
    <mergeCell ref="BT90:BT101"/>
    <mergeCell ref="BU18:BU29"/>
    <mergeCell ref="BU30:BU41"/>
    <mergeCell ref="BU42:BU53"/>
    <mergeCell ref="BU54:BU65"/>
    <mergeCell ref="BU66:BU77"/>
  </mergeCells>
  <hyperlinks>
    <hyperlink ref="A1" location="'Contents '!A1" display="Contents "/>
    <hyperlink ref="A2" location="'Background Notes'!A1" display="Background Notes"/>
  </hyperlinks>
  <pageMargins left="0.7" right="0.7" top="0.75" bottom="0.75" header="0.3" footer="0.3"/>
  <pageSetup paperSize="9" scale="58"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showGridLines="0" zoomScaleNormal="100" workbookViewId="0">
      <selection activeCell="F1" sqref="F1:F1048576"/>
    </sheetView>
  </sheetViews>
  <sheetFormatPr defaultColWidth="9.140625" defaultRowHeight="12.75"/>
  <cols>
    <col min="1" max="16384" width="9.140625" style="27"/>
  </cols>
  <sheetData>
    <row r="1" spans="1:13">
      <c r="A1" s="206" t="s">
        <v>172</v>
      </c>
    </row>
    <row r="2" spans="1:13">
      <c r="A2" s="207" t="s">
        <v>317</v>
      </c>
      <c r="M2" s="136"/>
    </row>
    <row r="5" spans="1:13" ht="15">
      <c r="B5" s="189" t="s">
        <v>477</v>
      </c>
      <c r="C5" s="160">
        <v>998.01400000000001</v>
      </c>
    </row>
    <row r="6" spans="1:13" ht="15">
      <c r="B6" s="189" t="s">
        <v>476</v>
      </c>
      <c r="C6" s="160">
        <v>718.75</v>
      </c>
    </row>
    <row r="7" spans="1:13" ht="15">
      <c r="B7" s="189" t="s">
        <v>478</v>
      </c>
      <c r="C7" s="160">
        <v>522.38800000000003</v>
      </c>
    </row>
    <row r="8" spans="1:13" ht="15">
      <c r="B8" s="189" t="s">
        <v>479</v>
      </c>
      <c r="C8" s="160">
        <v>485.73599999999999</v>
      </c>
    </row>
    <row r="9" spans="1:13" ht="15">
      <c r="B9" s="189" t="s">
        <v>482</v>
      </c>
      <c r="C9" s="160">
        <v>466</v>
      </c>
    </row>
    <row r="10" spans="1:13" ht="15">
      <c r="B10" s="189" t="s">
        <v>483</v>
      </c>
      <c r="C10" s="160">
        <v>413.10300000000001</v>
      </c>
    </row>
    <row r="11" spans="1:13" ht="15">
      <c r="B11" s="189" t="s">
        <v>480</v>
      </c>
      <c r="C11" s="160">
        <v>393.65100000000001</v>
      </c>
    </row>
    <row r="12" spans="1:13" ht="15">
      <c r="B12" s="189" t="s">
        <v>481</v>
      </c>
      <c r="C12" s="160">
        <v>277.27199999999999</v>
      </c>
    </row>
    <row r="13" spans="1:13" ht="15">
      <c r="B13" s="189" t="s">
        <v>484</v>
      </c>
      <c r="C13" s="160">
        <v>263.05799999999999</v>
      </c>
    </row>
    <row r="14" spans="1:13" ht="15">
      <c r="B14" s="189" t="s">
        <v>485</v>
      </c>
      <c r="C14" s="160">
        <v>239.392</v>
      </c>
    </row>
    <row r="15" spans="1:13">
      <c r="C15" s="694">
        <f>SUM(C5:C14)</f>
        <v>4777.3639999999996</v>
      </c>
    </row>
    <row r="33" spans="1:1">
      <c r="A33" s="211" t="s">
        <v>486</v>
      </c>
    </row>
    <row r="34" spans="1:1">
      <c r="A34" s="211" t="s">
        <v>524</v>
      </c>
    </row>
    <row r="35" spans="1:1">
      <c r="A35" s="212" t="s">
        <v>173</v>
      </c>
    </row>
  </sheetData>
  <hyperlinks>
    <hyperlink ref="A1" location="Contents!A1" display="Contents"/>
    <hyperlink ref="A35" location="'Background Notes'!A1" display="Further information on survey methodology can be found in the background notes"/>
  </hyperlinks>
  <pageMargins left="0.7" right="0.7" top="0.75" bottom="0.75" header="0.3" footer="0.3"/>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workbookViewId="0">
      <pane xSplit="1" ySplit="5" topLeftCell="B6" activePane="bottomRight" state="frozen"/>
      <selection pane="topRight" activeCell="B1" sqref="B1"/>
      <selection pane="bottomLeft" activeCell="A6" sqref="A6"/>
      <selection pane="bottomRight" activeCell="C2" sqref="C2"/>
    </sheetView>
  </sheetViews>
  <sheetFormatPr defaultColWidth="9.140625" defaultRowHeight="15"/>
  <cols>
    <col min="1" max="1" width="25.28515625" style="10" customWidth="1"/>
    <col min="2" max="2" width="14.42578125" style="10" bestFit="1" customWidth="1"/>
    <col min="3" max="7" width="12.85546875" style="10" bestFit="1" customWidth="1"/>
    <col min="8" max="8" width="14.85546875" style="10" bestFit="1" customWidth="1"/>
    <col min="9" max="9" width="12.5703125" style="10" bestFit="1" customWidth="1"/>
    <col min="10" max="10" width="9.140625" style="10"/>
    <col min="11" max="11" width="10.28515625" style="10" bestFit="1" customWidth="1"/>
    <col min="12" max="16384" width="9.140625" style="10"/>
  </cols>
  <sheetData>
    <row r="1" spans="1:9">
      <c r="A1" s="19" t="s">
        <v>39</v>
      </c>
      <c r="B1" s="19"/>
      <c r="G1" s="42"/>
      <c r="H1" s="42"/>
      <c r="I1" s="42"/>
    </row>
    <row r="2" spans="1:9">
      <c r="A2" s="19" t="s">
        <v>20</v>
      </c>
      <c r="B2" s="19"/>
    </row>
    <row r="3" spans="1:9" ht="15.75">
      <c r="A3" s="20" t="s">
        <v>264</v>
      </c>
      <c r="B3" s="20"/>
    </row>
    <row r="5" spans="1:9" ht="33.75" customHeight="1">
      <c r="A5" s="199"/>
      <c r="B5" s="228">
        <v>2013</v>
      </c>
      <c r="C5" s="220">
        <v>2014</v>
      </c>
      <c r="D5" s="219">
        <v>2015</v>
      </c>
      <c r="E5" s="219">
        <v>2016</v>
      </c>
      <c r="F5" s="219">
        <v>2017</v>
      </c>
      <c r="G5" s="219">
        <v>2018</v>
      </c>
      <c r="H5" s="229">
        <v>2019</v>
      </c>
      <c r="I5" s="315" t="s">
        <v>265</v>
      </c>
    </row>
    <row r="6" spans="1:9" ht="39.6" customHeight="1">
      <c r="A6" s="22" t="s">
        <v>63</v>
      </c>
      <c r="B6" s="48">
        <v>4069440.4235911751</v>
      </c>
      <c r="C6" s="23">
        <v>4513146.4003482983</v>
      </c>
      <c r="D6" s="23">
        <v>4531617.9835282778</v>
      </c>
      <c r="E6" s="23">
        <v>4571100</v>
      </c>
      <c r="F6" s="23">
        <v>4851315.2180042081</v>
      </c>
      <c r="G6" s="23">
        <v>4996938</v>
      </c>
      <c r="H6" s="230">
        <v>5332509.48185944</v>
      </c>
      <c r="I6" s="316">
        <f>(H6-G6)/G6</f>
        <v>6.7155422352536687E-2</v>
      </c>
    </row>
    <row r="7" spans="1:9" ht="39.6" customHeight="1">
      <c r="A7" s="22" t="s">
        <v>204</v>
      </c>
      <c r="B7" s="48">
        <v>14393834.960953232</v>
      </c>
      <c r="C7" s="23">
        <v>15082370.550186926</v>
      </c>
      <c r="D7" s="23">
        <v>15470769.292287581</v>
      </c>
      <c r="E7" s="23">
        <v>15174830</v>
      </c>
      <c r="F7" s="23">
        <v>16866127.323941242</v>
      </c>
      <c r="G7" s="23">
        <v>16296184</v>
      </c>
      <c r="H7" s="230">
        <v>16583419.33636885</v>
      </c>
      <c r="I7" s="316">
        <f>(H7-G7)/G7</f>
        <v>1.7625926190379875E-2</v>
      </c>
    </row>
    <row r="8" spans="1:9" ht="39.6" customHeight="1">
      <c r="A8" s="202" t="s">
        <v>205</v>
      </c>
      <c r="B8" s="203">
        <v>715190933.75330377</v>
      </c>
      <c r="C8" s="33">
        <v>744902295.73088992</v>
      </c>
      <c r="D8" s="33">
        <v>764066271.95568144</v>
      </c>
      <c r="E8" s="33">
        <v>850358144</v>
      </c>
      <c r="F8" s="33">
        <v>926129203.43988383</v>
      </c>
      <c r="G8" s="33">
        <v>968252291</v>
      </c>
      <c r="H8" s="231">
        <v>1043996095.1673036</v>
      </c>
      <c r="I8" s="492">
        <f>(H8-G8)/G8</f>
        <v>7.8227343091619453E-2</v>
      </c>
    </row>
    <row r="9" spans="1:9">
      <c r="E9" s="232"/>
      <c r="F9" s="232"/>
      <c r="G9" s="232"/>
      <c r="H9" s="232"/>
    </row>
    <row r="10" spans="1:9" s="27" customFormat="1" ht="12.75">
      <c r="A10" s="751" t="s">
        <v>40</v>
      </c>
      <c r="B10" s="751"/>
      <c r="C10" s="751"/>
      <c r="D10" s="751"/>
      <c r="E10" s="751"/>
      <c r="F10" s="751"/>
      <c r="G10" s="751"/>
      <c r="H10" s="751"/>
      <c r="I10" s="751"/>
    </row>
    <row r="11" spans="1:9" s="27" customFormat="1" ht="12.75">
      <c r="A11" s="751"/>
      <c r="B11" s="751"/>
      <c r="C11" s="751"/>
      <c r="D11" s="751"/>
      <c r="E11" s="751"/>
      <c r="F11" s="751"/>
      <c r="G11" s="751"/>
      <c r="H11" s="751"/>
      <c r="I11" s="751"/>
    </row>
    <row r="12" spans="1:9" s="27" customFormat="1" ht="12.75">
      <c r="A12" s="751"/>
      <c r="B12" s="751"/>
      <c r="C12" s="751"/>
      <c r="D12" s="751"/>
      <c r="E12" s="751"/>
      <c r="F12" s="751"/>
      <c r="G12" s="751"/>
      <c r="H12" s="751"/>
      <c r="I12" s="751"/>
    </row>
    <row r="13" spans="1:9" s="27" customFormat="1" ht="15" customHeight="1">
      <c r="A13" s="751" t="s">
        <v>41</v>
      </c>
      <c r="B13" s="751"/>
      <c r="C13" s="751"/>
      <c r="D13" s="751"/>
      <c r="E13" s="751"/>
      <c r="F13" s="751"/>
      <c r="G13" s="751"/>
      <c r="H13" s="751"/>
      <c r="I13" s="751"/>
    </row>
    <row r="14" spans="1:9" s="27" customFormat="1" ht="12.75">
      <c r="A14" s="751"/>
      <c r="B14" s="751"/>
      <c r="C14" s="751"/>
      <c r="D14" s="751"/>
      <c r="E14" s="751"/>
      <c r="F14" s="751"/>
      <c r="G14" s="751"/>
      <c r="H14" s="751"/>
      <c r="I14" s="751"/>
    </row>
    <row r="15" spans="1:9" s="27" customFormat="1" ht="12.75">
      <c r="A15" s="751"/>
      <c r="B15" s="751"/>
      <c r="C15" s="751"/>
      <c r="D15" s="751"/>
      <c r="E15" s="751"/>
      <c r="F15" s="751"/>
      <c r="G15" s="751"/>
      <c r="H15" s="751"/>
      <c r="I15" s="751"/>
    </row>
    <row r="16" spans="1:9" s="27" customFormat="1" ht="12.75">
      <c r="A16" s="751"/>
      <c r="B16" s="751"/>
      <c r="C16" s="751"/>
      <c r="D16" s="751"/>
      <c r="E16" s="751"/>
      <c r="F16" s="751"/>
      <c r="G16" s="751"/>
      <c r="H16" s="751"/>
      <c r="I16" s="751"/>
    </row>
    <row r="17" spans="1:9">
      <c r="A17" s="752" t="s">
        <v>78</v>
      </c>
      <c r="B17" s="752"/>
      <c r="C17" s="752"/>
      <c r="D17" s="752"/>
      <c r="E17" s="752"/>
      <c r="F17" s="752"/>
      <c r="G17" s="752"/>
      <c r="H17" s="752"/>
      <c r="I17" s="752"/>
    </row>
    <row r="19" spans="1:9">
      <c r="A19" s="152" t="s">
        <v>266</v>
      </c>
      <c r="B19" s="29"/>
    </row>
    <row r="21" spans="1:9">
      <c r="B21" s="42"/>
    </row>
    <row r="22" spans="1:9">
      <c r="B22" s="42"/>
    </row>
    <row r="23" spans="1:9">
      <c r="B23" s="42"/>
    </row>
    <row r="24" spans="1:9">
      <c r="B24" s="42"/>
    </row>
  </sheetData>
  <mergeCells count="3">
    <mergeCell ref="A10:I12"/>
    <mergeCell ref="A13:I16"/>
    <mergeCell ref="A17:I17"/>
  </mergeCells>
  <hyperlinks>
    <hyperlink ref="A1" location="'Contents '!A1" display="Contents "/>
    <hyperlink ref="A2" location="'Background Notes'!A1" display="Background Notes"/>
  </hyperlinks>
  <pageMargins left="0.7" right="0.7" top="0.75" bottom="0.75" header="0.3" footer="0.3"/>
  <pageSetup paperSize="9" scale="7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showGridLines="0" zoomScale="85" zoomScaleNormal="85" workbookViewId="0">
      <selection activeCell="C1" sqref="C1"/>
    </sheetView>
  </sheetViews>
  <sheetFormatPr defaultColWidth="9.140625" defaultRowHeight="15"/>
  <cols>
    <col min="1" max="1" width="26" style="10" customWidth="1"/>
    <col min="2" max="5" width="18.42578125" style="10" customWidth="1"/>
    <col min="6" max="6" width="19" style="10" customWidth="1"/>
    <col min="7" max="16384" width="9.140625" style="10"/>
  </cols>
  <sheetData>
    <row r="1" spans="1:9">
      <c r="A1" s="19" t="s">
        <v>39</v>
      </c>
    </row>
    <row r="2" spans="1:9">
      <c r="A2" s="19" t="s">
        <v>20</v>
      </c>
    </row>
    <row r="3" spans="1:9" ht="15.75">
      <c r="A3" s="20" t="s">
        <v>318</v>
      </c>
    </row>
    <row r="8" spans="1:9" ht="15.75">
      <c r="B8" s="45" t="s">
        <v>152</v>
      </c>
      <c r="C8" s="192">
        <f>D16</f>
        <v>0.15294549665974605</v>
      </c>
    </row>
    <row r="9" spans="1:9" ht="15.75">
      <c r="B9" s="45" t="s">
        <v>154</v>
      </c>
      <c r="C9" s="192">
        <f t="shared" ref="C9:C12" si="0">D17</f>
        <v>0.59063881473948843</v>
      </c>
    </row>
    <row r="10" spans="1:9" ht="15.75">
      <c r="B10" s="45" t="s">
        <v>153</v>
      </c>
      <c r="C10" s="192">
        <f t="shared" si="0"/>
        <v>6.7412397779755093E-2</v>
      </c>
    </row>
    <row r="11" spans="1:9" ht="15.75">
      <c r="B11" s="45" t="s">
        <v>155</v>
      </c>
      <c r="C11" s="192">
        <f t="shared" si="0"/>
        <v>0.11589904382582659</v>
      </c>
    </row>
    <row r="12" spans="1:9" ht="15.75">
      <c r="B12" s="45" t="s">
        <v>45</v>
      </c>
      <c r="C12" s="192">
        <f t="shared" si="0"/>
        <v>7.3104246995183822E-2</v>
      </c>
    </row>
    <row r="15" spans="1:9">
      <c r="C15" s="10" t="s">
        <v>150</v>
      </c>
    </row>
    <row r="16" spans="1:9" ht="15.75">
      <c r="A16" s="189"/>
      <c r="B16" s="10" t="s">
        <v>215</v>
      </c>
      <c r="C16" s="10">
        <v>10829</v>
      </c>
      <c r="D16" s="30">
        <f>C16/$C$21</f>
        <v>0.15294549665974605</v>
      </c>
      <c r="E16" s="281"/>
      <c r="F16" s="281"/>
      <c r="G16" s="281"/>
      <c r="H16" s="281"/>
      <c r="I16" s="281"/>
    </row>
    <row r="17" spans="2:6">
      <c r="B17" s="10" t="s">
        <v>216</v>
      </c>
      <c r="C17" s="10">
        <v>41819</v>
      </c>
      <c r="D17" s="30">
        <f t="shared" ref="D17:D20" si="1">C17/$C$21</f>
        <v>0.59063881473948843</v>
      </c>
      <c r="E17" s="194"/>
      <c r="F17" s="194"/>
    </row>
    <row r="18" spans="2:6">
      <c r="B18" s="10" t="s">
        <v>217</v>
      </c>
      <c r="C18" s="10">
        <v>4773</v>
      </c>
      <c r="D18" s="30">
        <f t="shared" si="1"/>
        <v>6.7412397779755093E-2</v>
      </c>
      <c r="E18" s="30"/>
      <c r="F18" s="30"/>
    </row>
    <row r="19" spans="2:6">
      <c r="B19" s="10" t="s">
        <v>155</v>
      </c>
      <c r="C19" s="10">
        <v>8206</v>
      </c>
      <c r="D19" s="30">
        <f t="shared" si="1"/>
        <v>0.11589904382582659</v>
      </c>
    </row>
    <row r="20" spans="2:6">
      <c r="B20" s="10" t="s">
        <v>45</v>
      </c>
      <c r="C20" s="10">
        <v>5176</v>
      </c>
      <c r="D20" s="30">
        <f t="shared" si="1"/>
        <v>7.3104246995183822E-2</v>
      </c>
    </row>
    <row r="21" spans="2:6">
      <c r="B21" s="10" t="s">
        <v>218</v>
      </c>
      <c r="C21" s="10">
        <v>70803</v>
      </c>
    </row>
    <row r="22" spans="2:6">
      <c r="B22" s="10" t="s">
        <v>219</v>
      </c>
      <c r="C22" s="10">
        <v>703156</v>
      </c>
    </row>
    <row r="23" spans="2:6">
      <c r="B23" s="10" t="s">
        <v>220</v>
      </c>
      <c r="C23" s="10">
        <v>773959</v>
      </c>
    </row>
    <row r="36" spans="1:6" s="27" customFormat="1" ht="12.75">
      <c r="A36" s="751" t="s">
        <v>40</v>
      </c>
      <c r="B36" s="751"/>
      <c r="C36" s="751"/>
      <c r="D36" s="751"/>
      <c r="E36" s="751"/>
      <c r="F36" s="751"/>
    </row>
    <row r="37" spans="1:6" s="27" customFormat="1" ht="12.75">
      <c r="A37" s="751"/>
      <c r="B37" s="751"/>
      <c r="C37" s="751"/>
      <c r="D37" s="751"/>
      <c r="E37" s="751"/>
      <c r="F37" s="751"/>
    </row>
    <row r="38" spans="1:6" s="27" customFormat="1" ht="12.75">
      <c r="A38" s="751"/>
      <c r="B38" s="751"/>
      <c r="C38" s="751"/>
      <c r="D38" s="751"/>
      <c r="E38" s="751"/>
      <c r="F38" s="751"/>
    </row>
    <row r="39" spans="1:6" s="27" customFormat="1" ht="12.75">
      <c r="A39" s="813" t="s">
        <v>319</v>
      </c>
      <c r="B39" s="813"/>
      <c r="C39" s="813"/>
      <c r="D39" s="813"/>
      <c r="E39" s="813"/>
      <c r="F39" s="813"/>
    </row>
    <row r="41" spans="1:6">
      <c r="A41" s="152" t="s">
        <v>266</v>
      </c>
    </row>
  </sheetData>
  <mergeCells count="2">
    <mergeCell ref="A36:F38"/>
    <mergeCell ref="A39:F39"/>
  </mergeCells>
  <hyperlinks>
    <hyperlink ref="A1" location="'Contents '!A1" display="Contents "/>
    <hyperlink ref="A2" location="'Background Notes'!A1" display="Background Notes"/>
  </hyperlinks>
  <pageMargins left="0.7" right="0.7" top="0.75" bottom="0.75" header="0.3" footer="0.3"/>
  <pageSetup paperSize="9"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2"/>
  <sheetViews>
    <sheetView showGridLines="0" zoomScale="90" zoomScaleNormal="90" workbookViewId="0">
      <selection activeCell="E1" sqref="E1"/>
    </sheetView>
  </sheetViews>
  <sheetFormatPr defaultColWidth="9.140625" defaultRowHeight="15"/>
  <cols>
    <col min="1" max="1" width="10.5703125" style="10" customWidth="1"/>
    <col min="2" max="2" width="16.85546875" style="10" customWidth="1"/>
    <col min="3" max="3" width="12.28515625" style="10" bestFit="1" customWidth="1"/>
    <col min="4" max="16" width="9.140625" style="10"/>
    <col min="17" max="17" width="1.85546875" style="10" customWidth="1"/>
    <col min="18" max="24" width="9.140625" style="10"/>
    <col min="25" max="25" width="11.42578125" style="10" bestFit="1" customWidth="1"/>
    <col min="26" max="26" width="10.42578125" style="10" bestFit="1" customWidth="1"/>
    <col min="27" max="30" width="9.140625" style="10"/>
    <col min="31" max="32" width="9.7109375" style="10" bestFit="1" customWidth="1"/>
    <col min="33" max="16384" width="9.140625" style="10"/>
  </cols>
  <sheetData>
    <row r="1" spans="1:17">
      <c r="A1" s="19" t="s">
        <v>39</v>
      </c>
    </row>
    <row r="2" spans="1:17">
      <c r="A2" s="19" t="s">
        <v>20</v>
      </c>
    </row>
    <row r="3" spans="1:17" ht="15.75">
      <c r="A3" s="20" t="s">
        <v>321</v>
      </c>
    </row>
    <row r="10" spans="1:17">
      <c r="D10" s="45" t="s">
        <v>42</v>
      </c>
      <c r="E10" s="45" t="s">
        <v>156</v>
      </c>
      <c r="F10" s="45" t="s">
        <v>44</v>
      </c>
      <c r="G10" s="45" t="s">
        <v>45</v>
      </c>
      <c r="H10" s="186"/>
    </row>
    <row r="11" spans="1:17" ht="15.75">
      <c r="A11" s="186" t="s">
        <v>329</v>
      </c>
      <c r="B11" s="505">
        <v>0.02</v>
      </c>
      <c r="C11" s="186" t="s">
        <v>334</v>
      </c>
      <c r="D11" s="30">
        <v>0.48260547742413029</v>
      </c>
      <c r="E11" s="30">
        <v>0.24676165803108807</v>
      </c>
      <c r="F11" s="30">
        <v>0.13730569948186527</v>
      </c>
      <c r="G11" s="30">
        <v>0.13323464100666174</v>
      </c>
      <c r="H11" s="283" t="s">
        <v>222</v>
      </c>
      <c r="I11" s="186"/>
      <c r="Q11" s="186" t="s">
        <v>223</v>
      </c>
    </row>
    <row r="12" spans="1:17" ht="15.75">
      <c r="A12" s="186" t="s">
        <v>330</v>
      </c>
      <c r="B12" s="505">
        <v>0.02</v>
      </c>
      <c r="C12" s="186" t="s">
        <v>332</v>
      </c>
      <c r="D12" s="284">
        <v>0.43026546581320607</v>
      </c>
      <c r="E12" s="284">
        <v>0.30890649180943819</v>
      </c>
      <c r="F12" s="284">
        <v>0.19508363328693321</v>
      </c>
      <c r="G12" s="284">
        <v>6.5744409090421535E-2</v>
      </c>
      <c r="H12" s="78" t="s">
        <v>177</v>
      </c>
      <c r="I12" s="186" t="s">
        <v>178</v>
      </c>
    </row>
    <row r="13" spans="1:17">
      <c r="A13" s="186" t="s">
        <v>331</v>
      </c>
      <c r="B13" s="505">
        <v>7.0000000000000007E-2</v>
      </c>
      <c r="C13" s="186" t="s">
        <v>333</v>
      </c>
      <c r="D13" s="284">
        <v>0.39</v>
      </c>
      <c r="E13" s="284">
        <v>0.43</v>
      </c>
      <c r="F13" s="284">
        <v>0.12532918944192237</v>
      </c>
      <c r="G13" s="284">
        <v>0.05</v>
      </c>
      <c r="H13" s="186" t="s">
        <v>221</v>
      </c>
    </row>
    <row r="17" spans="1:21" ht="15.75">
      <c r="A17">
        <v>0.60381235096975927</v>
      </c>
      <c r="B17">
        <v>0.30930026419957518</v>
      </c>
      <c r="C17">
        <v>5.3675172540901837E-2</v>
      </c>
      <c r="D17">
        <v>3.3212212289763648E-2</v>
      </c>
      <c r="E17"/>
      <c r="F17"/>
      <c r="G17"/>
    </row>
    <row r="18" spans="1:21" ht="15.75">
      <c r="B18" s="194"/>
      <c r="C18" s="30"/>
      <c r="D18"/>
      <c r="E18"/>
      <c r="F18"/>
      <c r="G18"/>
    </row>
    <row r="19" spans="1:21" ht="15.75">
      <c r="B19" s="194"/>
      <c r="C19" s="30"/>
      <c r="D19"/>
      <c r="E19"/>
      <c r="F19"/>
      <c r="G19"/>
    </row>
    <row r="20" spans="1:21" ht="15.75">
      <c r="B20" s="194"/>
      <c r="C20" s="30"/>
      <c r="D20"/>
      <c r="E20"/>
      <c r="F20"/>
      <c r="G20"/>
    </row>
    <row r="21" spans="1:21" ht="15.75">
      <c r="A21"/>
      <c r="B21" s="194"/>
      <c r="C21" s="30"/>
      <c r="D21"/>
      <c r="E21"/>
      <c r="F21"/>
      <c r="G21"/>
    </row>
    <row r="22" spans="1:21" ht="15.75">
      <c r="A22"/>
      <c r="B22" s="194"/>
      <c r="C22" s="30"/>
      <c r="D22" s="225"/>
      <c r="E22"/>
      <c r="F22"/>
      <c r="G22"/>
    </row>
    <row r="23" spans="1:21">
      <c r="B23" s="194"/>
      <c r="C23" s="30"/>
    </row>
    <row r="24" spans="1:21">
      <c r="B24" s="194"/>
      <c r="C24" s="30"/>
    </row>
    <row r="25" spans="1:21">
      <c r="B25" s="194"/>
      <c r="C25" s="30"/>
    </row>
    <row r="26" spans="1:21">
      <c r="B26" s="194"/>
      <c r="C26" s="30"/>
    </row>
    <row r="27" spans="1:21" ht="17.25" customHeight="1">
      <c r="B27" s="194"/>
      <c r="C27" s="30"/>
    </row>
    <row r="28" spans="1:21">
      <c r="B28" s="194"/>
    </row>
    <row r="29" spans="1:21" ht="15" customHeight="1">
      <c r="A29" s="751" t="s">
        <v>40</v>
      </c>
      <c r="B29" s="751"/>
      <c r="C29" s="751"/>
      <c r="D29" s="751"/>
      <c r="E29" s="751"/>
      <c r="F29" s="751"/>
      <c r="G29" s="751"/>
      <c r="H29" s="751"/>
      <c r="I29" s="751"/>
    </row>
    <row r="30" spans="1:21">
      <c r="A30" s="751"/>
      <c r="B30" s="751"/>
      <c r="C30" s="751"/>
      <c r="D30" s="751"/>
      <c r="E30" s="751"/>
      <c r="F30" s="751"/>
      <c r="G30" s="751"/>
      <c r="H30" s="751"/>
      <c r="I30" s="751"/>
    </row>
    <row r="31" spans="1:21">
      <c r="A31" s="751"/>
      <c r="B31" s="751"/>
      <c r="C31" s="751"/>
      <c r="D31" s="751"/>
      <c r="E31" s="751"/>
      <c r="F31" s="751"/>
      <c r="G31" s="751"/>
      <c r="H31" s="751"/>
      <c r="I31" s="751"/>
      <c r="M31" s="24"/>
      <c r="N31" s="24"/>
      <c r="O31" s="24"/>
      <c r="P31" s="24"/>
      <c r="T31" s="24"/>
      <c r="U31" s="24"/>
    </row>
    <row r="32" spans="1:21" ht="15" customHeight="1">
      <c r="A32" s="751" t="s">
        <v>157</v>
      </c>
      <c r="B32" s="751"/>
      <c r="C32" s="751"/>
      <c r="D32" s="751"/>
      <c r="E32" s="751"/>
      <c r="F32" s="751"/>
      <c r="G32" s="751"/>
      <c r="H32" s="751"/>
      <c r="I32" s="751"/>
    </row>
    <row r="33" spans="1:12">
      <c r="A33" s="751"/>
      <c r="B33" s="751"/>
      <c r="C33" s="751"/>
      <c r="D33" s="751"/>
      <c r="E33" s="751"/>
      <c r="F33" s="751"/>
      <c r="G33" s="751"/>
      <c r="H33" s="751"/>
      <c r="I33" s="751"/>
    </row>
    <row r="34" spans="1:12">
      <c r="A34" s="751"/>
      <c r="B34" s="751"/>
      <c r="C34" s="751"/>
      <c r="D34" s="751"/>
      <c r="E34" s="751"/>
      <c r="F34" s="751"/>
      <c r="G34" s="751"/>
      <c r="H34" s="751"/>
      <c r="I34" s="751"/>
      <c r="L34" s="186"/>
    </row>
    <row r="35" spans="1:12">
      <c r="A35" s="751"/>
      <c r="B35" s="751"/>
      <c r="C35" s="751"/>
      <c r="D35" s="751"/>
      <c r="E35" s="751"/>
      <c r="F35" s="751"/>
      <c r="G35" s="751"/>
      <c r="H35" s="751"/>
      <c r="I35" s="751"/>
      <c r="L35" s="186"/>
    </row>
    <row r="36" spans="1:12">
      <c r="A36" s="751"/>
      <c r="B36" s="751"/>
      <c r="C36" s="751"/>
      <c r="D36" s="751"/>
      <c r="E36" s="751"/>
      <c r="F36" s="751"/>
      <c r="G36" s="751"/>
      <c r="H36" s="751"/>
      <c r="I36" s="751"/>
    </row>
    <row r="37" spans="1:12" ht="15" customHeight="1">
      <c r="A37" s="751" t="s">
        <v>158</v>
      </c>
      <c r="B37" s="751"/>
      <c r="C37" s="751"/>
      <c r="D37" s="751"/>
      <c r="E37" s="751"/>
      <c r="F37" s="751"/>
      <c r="G37" s="751"/>
      <c r="H37" s="751"/>
      <c r="I37" s="751"/>
    </row>
    <row r="38" spans="1:12">
      <c r="A38" s="751"/>
      <c r="B38" s="751"/>
      <c r="C38" s="751"/>
      <c r="D38" s="751"/>
      <c r="E38" s="751"/>
      <c r="F38" s="751"/>
      <c r="G38" s="751"/>
      <c r="H38" s="751"/>
      <c r="I38" s="751"/>
    </row>
    <row r="39" spans="1:12">
      <c r="A39" s="751" t="s">
        <v>159</v>
      </c>
      <c r="B39" s="751"/>
      <c r="C39" s="751"/>
      <c r="D39" s="751"/>
      <c r="E39" s="751"/>
      <c r="F39" s="751"/>
      <c r="G39" s="751"/>
      <c r="H39" s="751"/>
      <c r="I39" s="751"/>
    </row>
    <row r="40" spans="1:12">
      <c r="A40" s="751"/>
      <c r="B40" s="751"/>
      <c r="C40" s="751"/>
      <c r="D40" s="751"/>
      <c r="E40" s="751"/>
      <c r="F40" s="751"/>
      <c r="G40" s="751"/>
      <c r="H40" s="751"/>
      <c r="I40" s="751"/>
    </row>
    <row r="41" spans="1:12" ht="15.75">
      <c r="A41" s="78" t="s">
        <v>176</v>
      </c>
    </row>
    <row r="42" spans="1:12">
      <c r="A42" s="152" t="s">
        <v>266</v>
      </c>
    </row>
  </sheetData>
  <mergeCells count="4">
    <mergeCell ref="A29:I31"/>
    <mergeCell ref="A32:I36"/>
    <mergeCell ref="A37:I38"/>
    <mergeCell ref="A39:I40"/>
  </mergeCells>
  <hyperlinks>
    <hyperlink ref="A1" location="'Contents '!A1" display="Contents "/>
    <hyperlink ref="A2" location="'Background Notes'!A1" display="Background Notes"/>
    <hyperlink ref="A41" r:id="rId1"/>
    <hyperlink ref="H11" r:id="rId2"/>
    <hyperlink ref="H12" r:id="rId3"/>
  </hyperlinks>
  <pageMargins left="0.7" right="0.7" top="0.75" bottom="0.75" header="0.3" footer="0.3"/>
  <pageSetup paperSize="9" scale="38" fitToHeight="0" orientation="landscape" r:id="rId4"/>
  <drawing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85" zoomScaleNormal="85" workbookViewId="0">
      <selection activeCell="G2" sqref="G2"/>
    </sheetView>
  </sheetViews>
  <sheetFormatPr defaultColWidth="8.7109375" defaultRowHeight="15"/>
  <cols>
    <col min="1" max="1" width="8.7109375" style="496"/>
    <col min="2" max="2" width="12" style="496" bestFit="1" customWidth="1"/>
    <col min="3" max="4" width="14" style="496" customWidth="1"/>
    <col min="5" max="5" width="13.42578125" style="496" customWidth="1"/>
    <col min="6" max="6" width="8.7109375" style="496"/>
    <col min="7" max="8" width="12" style="496" bestFit="1" customWidth="1"/>
    <col min="9" max="16384" width="8.7109375" style="496"/>
  </cols>
  <sheetData>
    <row r="1" spans="1:11">
      <c r="A1" s="493" t="s">
        <v>39</v>
      </c>
    </row>
    <row r="2" spans="1:11">
      <c r="A2" s="493" t="s">
        <v>20</v>
      </c>
    </row>
    <row r="3" spans="1:11" ht="15.75">
      <c r="A3" s="495" t="s">
        <v>322</v>
      </c>
    </row>
    <row r="6" spans="1:11" s="494" customFormat="1" ht="31.5" customHeight="1">
      <c r="C6" s="496" t="s">
        <v>327</v>
      </c>
      <c r="D6" s="496" t="s">
        <v>328</v>
      </c>
    </row>
    <row r="7" spans="1:11" s="494" customFormat="1">
      <c r="A7" s="499"/>
      <c r="B7" s="503" t="s">
        <v>326</v>
      </c>
      <c r="C7" s="498">
        <v>138079.42120244066</v>
      </c>
      <c r="D7" s="498">
        <v>76959.895340967341</v>
      </c>
      <c r="E7" s="498">
        <f>D7+C7</f>
        <v>215039.316543408</v>
      </c>
      <c r="F7" s="504">
        <f>C7/$E7</f>
        <v>0.64211244446811588</v>
      </c>
      <c r="G7" s="504">
        <f>D7/$E7</f>
        <v>0.35788755553188412</v>
      </c>
      <c r="I7" s="497"/>
      <c r="J7" s="498"/>
      <c r="K7" s="498"/>
    </row>
    <row r="8" spans="1:11" s="494" customFormat="1">
      <c r="A8" s="499"/>
      <c r="B8" s="503" t="s">
        <v>325</v>
      </c>
      <c r="C8" s="498">
        <v>394947.23819547781</v>
      </c>
      <c r="D8" s="498">
        <v>66264.414043619108</v>
      </c>
      <c r="E8" s="498">
        <f t="shared" ref="E8:E10" si="0">D8+C8</f>
        <v>461211.65223909693</v>
      </c>
      <c r="F8" s="504">
        <f t="shared" ref="F8:G10" si="1">C8/$E8</f>
        <v>0.8563253687934429</v>
      </c>
      <c r="G8" s="504">
        <f t="shared" si="1"/>
        <v>0.14367463120655707</v>
      </c>
      <c r="I8" s="497"/>
      <c r="J8" s="498"/>
      <c r="K8" s="498"/>
    </row>
    <row r="9" spans="1:11" s="494" customFormat="1">
      <c r="A9" s="499"/>
      <c r="B9" s="503" t="s">
        <v>324</v>
      </c>
      <c r="C9" s="498">
        <v>1293125.9687979836</v>
      </c>
      <c r="D9" s="498">
        <v>672015.90911059768</v>
      </c>
      <c r="E9" s="498">
        <f t="shared" si="0"/>
        <v>1965141.8779085814</v>
      </c>
      <c r="F9" s="504">
        <f t="shared" si="1"/>
        <v>0.65803186188989249</v>
      </c>
      <c r="G9" s="504">
        <f t="shared" si="1"/>
        <v>0.34196813811010746</v>
      </c>
      <c r="I9" s="497"/>
      <c r="J9" s="498"/>
      <c r="K9" s="498"/>
    </row>
    <row r="10" spans="1:11" s="494" customFormat="1">
      <c r="A10" s="499"/>
      <c r="B10" s="503" t="s">
        <v>323</v>
      </c>
      <c r="C10" s="498">
        <v>1174550.5866202293</v>
      </c>
      <c r="D10" s="498">
        <v>1516566.048548125</v>
      </c>
      <c r="E10" s="498">
        <f t="shared" si="0"/>
        <v>2691116.635168354</v>
      </c>
      <c r="F10" s="504">
        <f t="shared" si="1"/>
        <v>0.4364547308246825</v>
      </c>
      <c r="G10" s="504">
        <f t="shared" si="1"/>
        <v>0.56354526917531755</v>
      </c>
      <c r="I10" s="497"/>
      <c r="J10" s="498"/>
      <c r="K10" s="498"/>
    </row>
    <row r="11" spans="1:11" s="494" customFormat="1" ht="15.75">
      <c r="A11" s="501"/>
      <c r="B11" s="500" t="s">
        <v>63</v>
      </c>
      <c r="C11" s="498">
        <v>3000703.2148161312</v>
      </c>
      <c r="D11" s="498">
        <v>2331806.2670433093</v>
      </c>
    </row>
    <row r="12" spans="1:11" s="494" customFormat="1" ht="27" customHeight="1">
      <c r="A12" s="502"/>
      <c r="B12" s="501"/>
    </row>
    <row r="13" spans="1:11" s="494" customFormat="1">
      <c r="A13" s="502"/>
      <c r="B13" s="501"/>
    </row>
    <row r="14" spans="1:11" s="494" customFormat="1">
      <c r="A14" s="502"/>
      <c r="B14" s="501"/>
    </row>
    <row r="15" spans="1:11" s="494" customFormat="1">
      <c r="A15" s="502"/>
      <c r="B15" s="501"/>
    </row>
    <row r="16" spans="1:11" s="494" customFormat="1">
      <c r="A16" s="502"/>
      <c r="B16" s="501"/>
    </row>
    <row r="17" spans="1:7" s="494" customFormat="1" ht="24" customHeight="1">
      <c r="A17" s="502"/>
    </row>
    <row r="18" spans="1:7" s="494" customFormat="1"/>
    <row r="19" spans="1:7" s="494" customFormat="1"/>
    <row r="20" spans="1:7" s="494" customFormat="1"/>
    <row r="21" spans="1:7" s="494" customFormat="1"/>
    <row r="22" spans="1:7" s="494" customFormat="1" ht="23.25" customHeight="1">
      <c r="A22" s="751" t="s">
        <v>40</v>
      </c>
      <c r="B22" s="751"/>
      <c r="C22" s="751"/>
      <c r="D22" s="751"/>
      <c r="E22" s="751"/>
      <c r="F22" s="751"/>
      <c r="G22" s="751"/>
    </row>
    <row r="23" spans="1:7" s="494" customFormat="1">
      <c r="A23" s="751"/>
      <c r="B23" s="751"/>
      <c r="C23" s="751"/>
      <c r="D23" s="751"/>
      <c r="E23" s="751"/>
      <c r="F23" s="751"/>
      <c r="G23" s="751"/>
    </row>
    <row r="24" spans="1:7" s="494" customFormat="1">
      <c r="A24" s="751"/>
      <c r="B24" s="751"/>
      <c r="C24" s="751"/>
      <c r="D24" s="751"/>
      <c r="E24" s="751"/>
      <c r="F24" s="751"/>
      <c r="G24" s="751"/>
    </row>
    <row r="25" spans="1:7" s="494" customFormat="1">
      <c r="A25" s="751" t="s">
        <v>41</v>
      </c>
      <c r="B25" s="751"/>
      <c r="C25" s="751"/>
      <c r="D25" s="751"/>
      <c r="E25" s="751"/>
      <c r="F25" s="751"/>
      <c r="G25" s="751"/>
    </row>
    <row r="26" spans="1:7" s="494" customFormat="1">
      <c r="A26" s="751"/>
      <c r="B26" s="751"/>
      <c r="C26" s="751"/>
      <c r="D26" s="751"/>
      <c r="E26" s="751"/>
      <c r="F26" s="751"/>
      <c r="G26" s="751"/>
    </row>
    <row r="27" spans="1:7" s="494" customFormat="1" ht="30" customHeight="1">
      <c r="A27" s="751"/>
      <c r="B27" s="751"/>
      <c r="C27" s="751"/>
      <c r="D27" s="751"/>
      <c r="E27" s="751"/>
      <c r="F27" s="751"/>
      <c r="G27" s="751"/>
    </row>
    <row r="28" spans="1:7" s="494" customFormat="1">
      <c r="A28" s="751"/>
      <c r="B28" s="751"/>
      <c r="C28" s="751"/>
      <c r="D28" s="751"/>
      <c r="E28" s="751"/>
      <c r="F28" s="751"/>
      <c r="G28" s="751"/>
    </row>
    <row r="29" spans="1:7" s="494" customFormat="1">
      <c r="A29" s="10"/>
      <c r="B29" s="10"/>
      <c r="C29" s="10"/>
      <c r="D29" s="10"/>
      <c r="E29" s="10"/>
      <c r="F29" s="10"/>
      <c r="G29" s="10"/>
    </row>
    <row r="30" spans="1:7" s="494" customFormat="1">
      <c r="A30" s="152" t="s">
        <v>266</v>
      </c>
      <c r="B30" s="10"/>
      <c r="C30" s="10"/>
      <c r="D30" s="10"/>
      <c r="E30" s="10"/>
      <c r="F30" s="10"/>
      <c r="G30" s="10"/>
    </row>
    <row r="31" spans="1:7" s="494" customFormat="1">
      <c r="A31" s="498"/>
      <c r="B31" s="498"/>
      <c r="C31" s="498"/>
    </row>
  </sheetData>
  <mergeCells count="2">
    <mergeCell ref="A22:G24"/>
    <mergeCell ref="A25:G28"/>
  </mergeCells>
  <hyperlinks>
    <hyperlink ref="A1" location="'Contents '!A1" display="Contents "/>
    <hyperlink ref="A2" location="'Background Notes'!A1" display="Background Notes"/>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election activeCell="E1" sqref="E1"/>
    </sheetView>
  </sheetViews>
  <sheetFormatPr defaultColWidth="8.7109375" defaultRowHeight="15"/>
  <cols>
    <col min="1" max="1" width="8.7109375" style="506"/>
    <col min="2" max="2" width="12.5703125" style="506" bestFit="1" customWidth="1"/>
    <col min="3" max="3" width="11.140625" style="506" bestFit="1" customWidth="1"/>
    <col min="4" max="7" width="10" style="506" bestFit="1" customWidth="1"/>
    <col min="8" max="16384" width="8.7109375" style="506"/>
  </cols>
  <sheetData>
    <row r="1" spans="1:8" s="496" customFormat="1">
      <c r="A1" s="493" t="s">
        <v>39</v>
      </c>
    </row>
    <row r="2" spans="1:8" s="496" customFormat="1">
      <c r="A2" s="493" t="s">
        <v>20</v>
      </c>
    </row>
    <row r="3" spans="1:8" s="496" customFormat="1">
      <c r="A3" s="493"/>
    </row>
    <row r="4" spans="1:8">
      <c r="A4" s="543" t="s">
        <v>369</v>
      </c>
    </row>
    <row r="7" spans="1:8">
      <c r="B7" s="506" t="s">
        <v>63</v>
      </c>
      <c r="C7" s="506" t="s">
        <v>363</v>
      </c>
      <c r="D7" s="506" t="s">
        <v>364</v>
      </c>
      <c r="E7" s="506" t="s">
        <v>365</v>
      </c>
      <c r="F7" s="506" t="s">
        <v>366</v>
      </c>
      <c r="G7" s="506" t="s">
        <v>367</v>
      </c>
    </row>
    <row r="8" spans="1:8">
      <c r="A8" s="506">
        <v>2013</v>
      </c>
      <c r="B8" s="594">
        <f>'Table 1.1'!B6</f>
        <v>4069440.4235911751</v>
      </c>
      <c r="C8" s="594">
        <v>-273853.99015261792</v>
      </c>
      <c r="D8" s="545">
        <f>B8-C8</f>
        <v>4343294.413743793</v>
      </c>
      <c r="E8" s="545">
        <f>B8+C8</f>
        <v>3795586.4334385572</v>
      </c>
      <c r="F8" s="594">
        <f>B8</f>
        <v>4069440.4235911751</v>
      </c>
      <c r="G8" s="545">
        <f>$E$14</f>
        <v>5135629.6622729963</v>
      </c>
    </row>
    <row r="9" spans="1:8">
      <c r="A9" s="506">
        <v>2014</v>
      </c>
      <c r="B9" s="594">
        <f>'Table 1.1'!C6</f>
        <v>4513146.4003482983</v>
      </c>
      <c r="C9" s="594">
        <v>-253802.31468923949</v>
      </c>
      <c r="D9" s="545">
        <f t="shared" ref="D9:D14" si="0">B9-C9</f>
        <v>4766948.7150375377</v>
      </c>
      <c r="E9" s="545">
        <f t="shared" ref="E9:E14" si="1">B9+C9</f>
        <v>4259344.0856590588</v>
      </c>
      <c r="F9" s="594">
        <f t="shared" ref="F9:F14" si="2">B9</f>
        <v>4513146.4003482983</v>
      </c>
      <c r="G9" s="545">
        <f t="shared" ref="G9:G14" si="3">$E$14</f>
        <v>5135629.6622729963</v>
      </c>
      <c r="H9" s="593"/>
    </row>
    <row r="10" spans="1:8">
      <c r="A10" s="506">
        <v>2015</v>
      </c>
      <c r="B10" s="594">
        <f>'Table 1.1'!D6</f>
        <v>4531617.9835282778</v>
      </c>
      <c r="C10" s="594">
        <v>-242149.0148546854</v>
      </c>
      <c r="D10" s="545">
        <f t="shared" si="0"/>
        <v>4773766.9983829632</v>
      </c>
      <c r="E10" s="545">
        <f t="shared" si="1"/>
        <v>4289468.9686735924</v>
      </c>
      <c r="F10" s="594">
        <f t="shared" si="2"/>
        <v>4531617.9835282778</v>
      </c>
      <c r="G10" s="545">
        <f t="shared" si="3"/>
        <v>5135629.6622729963</v>
      </c>
    </row>
    <row r="11" spans="1:8">
      <c r="A11" s="506">
        <v>2016</v>
      </c>
      <c r="B11" s="594">
        <f>'Table 1.1'!E6</f>
        <v>4571100</v>
      </c>
      <c r="C11" s="594">
        <v>-256194.15647812933</v>
      </c>
      <c r="D11" s="545">
        <f t="shared" si="0"/>
        <v>4827294.1564781293</v>
      </c>
      <c r="E11" s="545">
        <f t="shared" si="1"/>
        <v>4314905.8435218707</v>
      </c>
      <c r="F11" s="594">
        <f t="shared" si="2"/>
        <v>4571100</v>
      </c>
      <c r="G11" s="545">
        <f t="shared" si="3"/>
        <v>5135629.6622729963</v>
      </c>
    </row>
    <row r="12" spans="1:8">
      <c r="A12" s="506">
        <v>2017</v>
      </c>
      <c r="B12" s="594">
        <f>'Table 1.1'!F6</f>
        <v>4851315.2180042081</v>
      </c>
      <c r="C12" s="594">
        <v>-225708.77957447525</v>
      </c>
      <c r="D12" s="545">
        <f t="shared" si="0"/>
        <v>5077023.9975786833</v>
      </c>
      <c r="E12" s="545">
        <f t="shared" si="1"/>
        <v>4625606.4384297328</v>
      </c>
      <c r="F12" s="594">
        <f t="shared" si="2"/>
        <v>4851315.2180042081</v>
      </c>
      <c r="G12" s="545">
        <f t="shared" si="3"/>
        <v>5135629.6622729963</v>
      </c>
    </row>
    <row r="13" spans="1:8">
      <c r="A13" s="506">
        <v>2018</v>
      </c>
      <c r="B13" s="594">
        <f>'Table 1.1'!G6</f>
        <v>4996938</v>
      </c>
      <c r="C13" s="594">
        <v>-186937.08199114446</v>
      </c>
      <c r="D13" s="545">
        <f t="shared" si="0"/>
        <v>5183875.0819911445</v>
      </c>
      <c r="E13" s="545">
        <f t="shared" si="1"/>
        <v>4810000.9180088555</v>
      </c>
      <c r="F13" s="594">
        <f t="shared" si="2"/>
        <v>4996938</v>
      </c>
      <c r="G13" s="545">
        <f t="shared" si="3"/>
        <v>5135629.6622729963</v>
      </c>
    </row>
    <row r="14" spans="1:8">
      <c r="A14" s="506">
        <v>2019</v>
      </c>
      <c r="B14" s="594">
        <f>'Table 1.1'!H6</f>
        <v>5332509.48185944</v>
      </c>
      <c r="C14" s="594">
        <v>-196879.81958644371</v>
      </c>
      <c r="D14" s="545">
        <f t="shared" si="0"/>
        <v>5529389.3014458837</v>
      </c>
      <c r="E14" s="545">
        <f t="shared" si="1"/>
        <v>5135629.6622729963</v>
      </c>
      <c r="F14" s="594">
        <f t="shared" si="2"/>
        <v>5332509.48185944</v>
      </c>
      <c r="G14" s="545">
        <f t="shared" si="3"/>
        <v>5135629.6622729963</v>
      </c>
    </row>
    <row r="25" spans="1:17">
      <c r="A25" s="814" t="s">
        <v>40</v>
      </c>
      <c r="B25" s="814"/>
      <c r="C25" s="814"/>
      <c r="D25" s="814"/>
      <c r="E25" s="814"/>
      <c r="F25" s="814"/>
      <c r="G25" s="814"/>
      <c r="H25" s="814"/>
      <c r="I25" s="814"/>
      <c r="J25" s="814"/>
      <c r="K25" s="814"/>
      <c r="L25" s="814"/>
      <c r="M25" s="814"/>
      <c r="N25" s="814"/>
      <c r="O25" s="814"/>
      <c r="P25" s="814"/>
      <c r="Q25" s="814"/>
    </row>
    <row r="26" spans="1:17">
      <c r="A26" s="814" t="s">
        <v>41</v>
      </c>
      <c r="B26" s="815"/>
      <c r="C26" s="815"/>
      <c r="D26" s="815"/>
      <c r="E26" s="815"/>
      <c r="F26" s="815"/>
      <c r="G26" s="815"/>
      <c r="H26" s="815"/>
      <c r="I26" s="815"/>
      <c r="J26" s="815"/>
      <c r="K26" s="815"/>
      <c r="L26" s="815"/>
      <c r="M26" s="815"/>
      <c r="N26" s="815"/>
      <c r="O26" s="815"/>
      <c r="P26" s="815"/>
      <c r="Q26" s="815"/>
    </row>
    <row r="27" spans="1:17" ht="15.75">
      <c r="A27" s="582" t="s">
        <v>304</v>
      </c>
      <c r="B27" s="494"/>
      <c r="C27" s="494"/>
      <c r="D27" s="494"/>
      <c r="E27" s="494"/>
      <c r="F27" s="494"/>
      <c r="G27" s="494"/>
      <c r="H27" s="494"/>
      <c r="I27" s="494"/>
      <c r="J27" s="494"/>
      <c r="K27" s="494"/>
      <c r="L27" s="494"/>
      <c r="M27" s="494"/>
      <c r="N27" s="494"/>
      <c r="O27" s="494"/>
      <c r="P27" s="494"/>
      <c r="Q27" s="494"/>
    </row>
    <row r="28" spans="1:17" ht="15.75">
      <c r="A28" s="664" t="s">
        <v>266</v>
      </c>
      <c r="B28" s="494"/>
      <c r="C28" s="494"/>
      <c r="D28" s="494"/>
      <c r="E28" s="494"/>
      <c r="F28" s="494"/>
      <c r="G28" s="494"/>
      <c r="H28" s="494"/>
      <c r="I28" s="494"/>
      <c r="J28" s="494"/>
      <c r="K28" s="494"/>
      <c r="L28" s="494"/>
      <c r="M28" s="494"/>
      <c r="N28" s="494"/>
      <c r="O28" s="494"/>
      <c r="P28" s="494"/>
      <c r="Q28" s="494"/>
    </row>
  </sheetData>
  <mergeCells count="2">
    <mergeCell ref="A25:Q25"/>
    <mergeCell ref="A26:Q26"/>
  </mergeCells>
  <hyperlinks>
    <hyperlink ref="A1" location="'Contents '!A1" display="Contents "/>
    <hyperlink ref="A2" location="'Background Notes'!A1" display="Background Notes"/>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election activeCell="C2" sqref="C2"/>
    </sheetView>
  </sheetViews>
  <sheetFormatPr defaultColWidth="8.7109375" defaultRowHeight="15"/>
  <cols>
    <col min="1" max="1" width="8.7109375" style="546"/>
    <col min="2" max="5" width="13.5703125" style="546" bestFit="1" customWidth="1"/>
    <col min="6" max="6" width="28.5703125" style="546" bestFit="1" customWidth="1"/>
    <col min="7" max="16384" width="8.7109375" style="546"/>
  </cols>
  <sheetData>
    <row r="1" spans="1:7" s="496" customFormat="1">
      <c r="A1" s="493" t="s">
        <v>39</v>
      </c>
    </row>
    <row r="2" spans="1:7" s="496" customFormat="1">
      <c r="A2" s="493" t="s">
        <v>20</v>
      </c>
    </row>
    <row r="3" spans="1:7" s="496" customFormat="1">
      <c r="A3" s="493"/>
    </row>
    <row r="4" spans="1:7">
      <c r="A4" s="543" t="s">
        <v>370</v>
      </c>
    </row>
    <row r="7" spans="1:7">
      <c r="B7" s="546" t="s">
        <v>368</v>
      </c>
      <c r="C7" s="546" t="s">
        <v>364</v>
      </c>
      <c r="D7" s="546" t="s">
        <v>365</v>
      </c>
      <c r="E7" s="546" t="s">
        <v>366</v>
      </c>
      <c r="F7" s="546" t="s">
        <v>367</v>
      </c>
    </row>
    <row r="8" spans="1:7">
      <c r="A8" s="546">
        <v>2013</v>
      </c>
      <c r="B8" s="594">
        <f>'Table 1.1'!B8</f>
        <v>715190933.75330377</v>
      </c>
      <c r="C8" s="545">
        <v>793861936.46616721</v>
      </c>
      <c r="D8" s="545">
        <v>636519931.04044032</v>
      </c>
      <c r="E8" s="594">
        <f>B8</f>
        <v>715190933.75330377</v>
      </c>
      <c r="F8" s="545">
        <f>$D$14</f>
        <v>983869365.31095469</v>
      </c>
    </row>
    <row r="9" spans="1:7">
      <c r="A9" s="546">
        <v>2014</v>
      </c>
      <c r="B9" s="594">
        <f>'Table 1.1'!C8</f>
        <v>744902295.73088992</v>
      </c>
      <c r="C9" s="545">
        <v>826841548.26128781</v>
      </c>
      <c r="D9" s="545">
        <v>662963043.20049202</v>
      </c>
      <c r="E9" s="594">
        <f t="shared" ref="E9:E14" si="0">B9</f>
        <v>744902295.73088992</v>
      </c>
      <c r="F9" s="545">
        <f t="shared" ref="F9:F14" si="1">$D$14</f>
        <v>983869365.31095469</v>
      </c>
      <c r="G9" s="593"/>
    </row>
    <row r="10" spans="1:7">
      <c r="A10" s="546">
        <v>2015</v>
      </c>
      <c r="B10" s="594">
        <f>'Table 1.1'!D8</f>
        <v>764066271.95568144</v>
      </c>
      <c r="C10" s="545">
        <v>848113561.87080646</v>
      </c>
      <c r="D10" s="545">
        <v>680018982.04055643</v>
      </c>
      <c r="E10" s="594">
        <f t="shared" si="0"/>
        <v>764066271.95568144</v>
      </c>
      <c r="F10" s="545">
        <f t="shared" si="1"/>
        <v>983869365.31095469</v>
      </c>
    </row>
    <row r="11" spans="1:7">
      <c r="A11" s="546">
        <v>2016</v>
      </c>
      <c r="B11" s="594">
        <f>'Table 1.1'!E8</f>
        <v>850358144</v>
      </c>
      <c r="C11" s="545">
        <v>943897540.36455119</v>
      </c>
      <c r="D11" s="545">
        <v>756818748.58058619</v>
      </c>
      <c r="E11" s="594">
        <f t="shared" si="0"/>
        <v>850358144</v>
      </c>
      <c r="F11" s="545">
        <f t="shared" si="1"/>
        <v>983869365.31095469</v>
      </c>
    </row>
    <row r="12" spans="1:7">
      <c r="A12" s="546">
        <v>2017</v>
      </c>
      <c r="B12" s="594">
        <f>'Table 1.1'!F8</f>
        <v>926129203.43988383</v>
      </c>
      <c r="C12" s="545">
        <v>980999056.32692969</v>
      </c>
      <c r="D12" s="545">
        <v>871259350.55283689</v>
      </c>
      <c r="E12" s="594">
        <f t="shared" si="0"/>
        <v>926129203.43988383</v>
      </c>
      <c r="F12" s="545">
        <f t="shared" si="1"/>
        <v>983869365.31095469</v>
      </c>
    </row>
    <row r="13" spans="1:7">
      <c r="A13" s="546">
        <v>2018</v>
      </c>
      <c r="B13" s="594">
        <f>'Table 1.1'!G8</f>
        <v>968252291</v>
      </c>
      <c r="C13" s="545">
        <v>1014461436.3776413</v>
      </c>
      <c r="D13" s="545">
        <v>922043146.52293539</v>
      </c>
      <c r="E13" s="594">
        <f t="shared" si="0"/>
        <v>968252291</v>
      </c>
      <c r="F13" s="545">
        <f t="shared" si="1"/>
        <v>983869365.31095469</v>
      </c>
    </row>
    <row r="14" spans="1:7">
      <c r="A14" s="546">
        <v>2019</v>
      </c>
      <c r="B14" s="594">
        <f>'Table 1.1'!H8</f>
        <v>1043996095.1673036</v>
      </c>
      <c r="C14" s="545">
        <v>1104122825.0236526</v>
      </c>
      <c r="D14" s="545">
        <v>983869365.31095469</v>
      </c>
      <c r="E14" s="594">
        <f t="shared" si="0"/>
        <v>1043996095.1673036</v>
      </c>
      <c r="F14" s="545">
        <f t="shared" si="1"/>
        <v>983869365.31095469</v>
      </c>
    </row>
    <row r="29" spans="1:17">
      <c r="A29" s="814" t="s">
        <v>40</v>
      </c>
      <c r="B29" s="814"/>
      <c r="C29" s="814"/>
      <c r="D29" s="814"/>
      <c r="E29" s="814"/>
      <c r="F29" s="814"/>
      <c r="G29" s="814"/>
      <c r="H29" s="814"/>
      <c r="I29" s="814"/>
      <c r="J29" s="814"/>
      <c r="K29" s="814"/>
      <c r="L29" s="814"/>
      <c r="M29" s="814"/>
      <c r="N29" s="814"/>
      <c r="O29" s="814"/>
      <c r="P29" s="814"/>
      <c r="Q29" s="814"/>
    </row>
    <row r="30" spans="1:17">
      <c r="A30" s="814" t="s">
        <v>41</v>
      </c>
      <c r="B30" s="815"/>
      <c r="C30" s="815"/>
      <c r="D30" s="815"/>
      <c r="E30" s="815"/>
      <c r="F30" s="815"/>
      <c r="G30" s="815"/>
      <c r="H30" s="815"/>
      <c r="I30" s="815"/>
      <c r="J30" s="815"/>
      <c r="K30" s="815"/>
      <c r="L30" s="815"/>
      <c r="M30" s="815"/>
      <c r="N30" s="815"/>
      <c r="O30" s="815"/>
      <c r="P30" s="815"/>
      <c r="Q30" s="815"/>
    </row>
    <row r="31" spans="1:17" ht="15.75">
      <c r="A31" s="582" t="s">
        <v>304</v>
      </c>
      <c r="B31" s="494"/>
      <c r="C31" s="494"/>
      <c r="D31" s="494"/>
      <c r="E31" s="494"/>
      <c r="F31" s="494"/>
      <c r="G31" s="494"/>
      <c r="H31" s="494"/>
      <c r="I31" s="494"/>
      <c r="J31" s="494"/>
      <c r="K31" s="494"/>
      <c r="L31" s="494"/>
      <c r="M31" s="494"/>
      <c r="N31" s="494"/>
      <c r="O31" s="494"/>
      <c r="P31" s="494"/>
      <c r="Q31" s="494"/>
    </row>
    <row r="32" spans="1:17" ht="15.75">
      <c r="A32" s="664" t="s">
        <v>266</v>
      </c>
      <c r="B32" s="494"/>
      <c r="C32" s="494"/>
      <c r="D32" s="494"/>
      <c r="E32" s="494"/>
      <c r="F32" s="494"/>
      <c r="G32" s="494"/>
      <c r="H32" s="494"/>
      <c r="I32" s="494"/>
      <c r="J32" s="494"/>
      <c r="K32" s="494"/>
      <c r="L32" s="494"/>
      <c r="M32" s="494"/>
      <c r="N32" s="494"/>
      <c r="O32" s="494"/>
      <c r="P32" s="494"/>
      <c r="Q32" s="494"/>
    </row>
  </sheetData>
  <mergeCells count="2">
    <mergeCell ref="A29:Q29"/>
    <mergeCell ref="A30:Q30"/>
  </mergeCells>
  <hyperlinks>
    <hyperlink ref="A1" location="'Contents '!A1" display="Contents "/>
    <hyperlink ref="A2" location="'Background Notes'!A1" display="Background Notes"/>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I3" sqref="I3"/>
    </sheetView>
  </sheetViews>
  <sheetFormatPr defaultColWidth="8.7109375" defaultRowHeight="14.25"/>
  <cols>
    <col min="1" max="1" width="8.7109375" style="539"/>
    <col min="2" max="2" width="10.85546875" style="539" bestFit="1" customWidth="1"/>
    <col min="3" max="3" width="10.85546875" style="539" customWidth="1"/>
    <col min="4" max="4" width="8.7109375" style="539" customWidth="1"/>
    <col min="5" max="7" width="10.85546875" style="539" customWidth="1"/>
    <col min="8" max="8" width="12.85546875" style="539" bestFit="1" customWidth="1"/>
    <col min="9" max="16384" width="8.7109375" style="539"/>
  </cols>
  <sheetData>
    <row r="1" spans="1:8" s="496" customFormat="1" ht="15">
      <c r="A1" s="493" t="s">
        <v>39</v>
      </c>
    </row>
    <row r="2" spans="1:8" s="496" customFormat="1" ht="15">
      <c r="A2" s="493" t="s">
        <v>20</v>
      </c>
    </row>
    <row r="3" spans="1:8" s="496" customFormat="1" ht="15">
      <c r="A3" s="493"/>
    </row>
    <row r="4" spans="1:8" ht="15">
      <c r="A4" s="543" t="s">
        <v>371</v>
      </c>
    </row>
    <row r="6" spans="1:8" ht="51">
      <c r="A6" s="595"/>
      <c r="B6" s="596" t="s">
        <v>373</v>
      </c>
      <c r="C6" s="596" t="s">
        <v>374</v>
      </c>
      <c r="D6" s="597" t="s">
        <v>372</v>
      </c>
      <c r="E6" s="595" t="s">
        <v>365</v>
      </c>
      <c r="F6" s="595" t="s">
        <v>364</v>
      </c>
      <c r="G6" s="595" t="s">
        <v>366</v>
      </c>
    </row>
    <row r="7" spans="1:8">
      <c r="A7" s="598">
        <v>2013</v>
      </c>
      <c r="B7" s="599">
        <v>532900081.28013772</v>
      </c>
      <c r="C7" s="599">
        <v>523642698.6081174</v>
      </c>
      <c r="D7" s="600">
        <v>0.14375856307838161</v>
      </c>
      <c r="E7" s="601">
        <v>456291131.33095235</v>
      </c>
      <c r="F7" s="601">
        <v>609509031.22932315</v>
      </c>
      <c r="G7" s="601">
        <v>532900081.28013772</v>
      </c>
      <c r="H7" s="539">
        <v>544712095.731408</v>
      </c>
    </row>
    <row r="8" spans="1:8">
      <c r="A8" s="598">
        <v>2014</v>
      </c>
      <c r="B8" s="599">
        <v>509075594.90225941</v>
      </c>
      <c r="C8" s="599">
        <v>507291498.40919256</v>
      </c>
      <c r="D8" s="600">
        <v>6.9944062114084715E-2</v>
      </c>
      <c r="E8" s="601">
        <v>473468779.87165117</v>
      </c>
      <c r="F8" s="601">
        <v>544682409.93286765</v>
      </c>
      <c r="G8" s="601">
        <v>509075594.90225941</v>
      </c>
      <c r="H8" s="539">
        <v>544712095.731408</v>
      </c>
    </row>
    <row r="9" spans="1:8">
      <c r="A9" s="598">
        <v>2015</v>
      </c>
      <c r="B9" s="599">
        <v>544481843.20443583</v>
      </c>
      <c r="C9" s="599">
        <v>544712095.731408</v>
      </c>
      <c r="D9" s="600">
        <v>7.9194524809444153E-2</v>
      </c>
      <c r="E9" s="601">
        <v>501361862.36449027</v>
      </c>
      <c r="F9" s="601">
        <v>587601824.04438138</v>
      </c>
      <c r="G9" s="601">
        <v>544481843.20443583</v>
      </c>
      <c r="H9" s="539">
        <v>544712095.731408</v>
      </c>
    </row>
    <row r="10" spans="1:8">
      <c r="A10" s="598">
        <v>2016</v>
      </c>
      <c r="B10" s="599">
        <v>606619788.18383598</v>
      </c>
      <c r="C10" s="599">
        <v>613203430.44470179</v>
      </c>
      <c r="D10" s="600">
        <v>9.3530651456212838E-2</v>
      </c>
      <c r="E10" s="601">
        <v>549882244.20877194</v>
      </c>
      <c r="F10" s="601">
        <v>663357332.15890002</v>
      </c>
      <c r="G10" s="601">
        <v>606619788.18383598</v>
      </c>
      <c r="H10" s="539">
        <v>544712095.731408</v>
      </c>
    </row>
    <row r="11" spans="1:8">
      <c r="A11" s="598">
        <v>2017</v>
      </c>
      <c r="B11" s="599">
        <v>633177090.67692971</v>
      </c>
      <c r="C11" s="599">
        <v>656626132.78879261</v>
      </c>
      <c r="D11" s="600">
        <v>7.1790475689841343E-2</v>
      </c>
      <c r="E11" s="601">
        <v>587721006.14132309</v>
      </c>
      <c r="F11" s="601">
        <v>678633175.21253633</v>
      </c>
      <c r="G11" s="601">
        <v>633177090.67692971</v>
      </c>
      <c r="H11" s="539">
        <v>544712095.731408</v>
      </c>
    </row>
    <row r="12" spans="1:8">
      <c r="A12" s="598">
        <v>2018</v>
      </c>
      <c r="B12" s="599">
        <v>630666276.78412807</v>
      </c>
      <c r="C12" s="599">
        <v>668874186.15641236</v>
      </c>
      <c r="D12" s="600">
        <v>5.380924210312929E-2</v>
      </c>
      <c r="E12" s="601">
        <v>596730602.41037178</v>
      </c>
      <c r="F12" s="601">
        <v>664601951.15788436</v>
      </c>
      <c r="G12" s="601">
        <v>630666276.78412807</v>
      </c>
      <c r="H12" s="539">
        <v>544712095.731408</v>
      </c>
    </row>
    <row r="13" spans="1:8">
      <c r="A13" s="598">
        <v>2019</v>
      </c>
      <c r="B13" s="599">
        <v>686755228.1985141</v>
      </c>
      <c r="C13" s="599">
        <v>741216857.07948875</v>
      </c>
      <c r="D13" s="600">
        <v>5.7413649279862006E-2</v>
      </c>
      <c r="E13" s="601">
        <v>647326104.38561296</v>
      </c>
      <c r="F13" s="601">
        <v>726184352.01141524</v>
      </c>
      <c r="G13" s="601">
        <v>686755228.1985141</v>
      </c>
      <c r="H13" s="539">
        <v>544712095.731408</v>
      </c>
    </row>
    <row r="24" spans="1:1">
      <c r="A24" s="539" t="s">
        <v>7</v>
      </c>
    </row>
    <row r="25" spans="1:1" ht="15">
      <c r="A25" s="493" t="s">
        <v>435</v>
      </c>
    </row>
  </sheetData>
  <hyperlinks>
    <hyperlink ref="A1" location="'Contents '!A1" display="Contents "/>
    <hyperlink ref="A2" location="'Background Notes'!A1" display="Background Notes"/>
    <hyperlink ref="A25" r:id="rId1"/>
  </hyperlinks>
  <pageMargins left="0.7" right="0.7" top="0.75" bottom="0.75" header="0.3" footer="0.3"/>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5"/>
  <sheetViews>
    <sheetView showGridLines="0" zoomScale="85" zoomScaleNormal="85" workbookViewId="0">
      <selection activeCell="A47" sqref="A47"/>
    </sheetView>
  </sheetViews>
  <sheetFormatPr defaultColWidth="199.140625" defaultRowHeight="15"/>
  <cols>
    <col min="1" max="1" width="183.140625" style="740" customWidth="1"/>
    <col min="2" max="16384" width="199.140625" style="138"/>
  </cols>
  <sheetData>
    <row r="1" spans="1:1" ht="15.75">
      <c r="A1" s="744" t="s">
        <v>20</v>
      </c>
    </row>
    <row r="2" spans="1:1" ht="60">
      <c r="A2" s="745" t="s">
        <v>539</v>
      </c>
    </row>
    <row r="3" spans="1:1">
      <c r="A3" s="745"/>
    </row>
    <row r="4" spans="1:1">
      <c r="A4" s="745" t="s">
        <v>540</v>
      </c>
    </row>
    <row r="5" spans="1:1" ht="60">
      <c r="A5" s="746" t="s">
        <v>541</v>
      </c>
    </row>
    <row r="7" spans="1:1" ht="90">
      <c r="A7" s="747" t="s">
        <v>542</v>
      </c>
    </row>
    <row r="8" spans="1:1" ht="180">
      <c r="A8" s="740" t="s">
        <v>527</v>
      </c>
    </row>
    <row r="9" spans="1:1" ht="90">
      <c r="A9" s="747" t="s">
        <v>543</v>
      </c>
    </row>
    <row r="10" spans="1:1" ht="30">
      <c r="A10" s="740" t="s">
        <v>528</v>
      </c>
    </row>
    <row r="12" spans="1:1" ht="45">
      <c r="A12" s="747" t="s">
        <v>544</v>
      </c>
    </row>
    <row r="14" spans="1:1" ht="45">
      <c r="A14" s="748" t="s">
        <v>545</v>
      </c>
    </row>
    <row r="16" spans="1:1" ht="60">
      <c r="A16" s="747" t="s">
        <v>546</v>
      </c>
    </row>
    <row r="17" spans="1:1" ht="30">
      <c r="A17" s="741" t="s">
        <v>529</v>
      </c>
    </row>
    <row r="19" spans="1:1">
      <c r="A19" s="747" t="s">
        <v>547</v>
      </c>
    </row>
    <row r="20" spans="1:1" ht="45">
      <c r="A20" s="745" t="s">
        <v>548</v>
      </c>
    </row>
    <row r="21" spans="1:1" ht="45">
      <c r="A21" s="745" t="s">
        <v>549</v>
      </c>
    </row>
    <row r="23" spans="1:1" ht="75">
      <c r="A23" s="740" t="s">
        <v>530</v>
      </c>
    </row>
    <row r="24" spans="1:1" ht="60">
      <c r="A24" s="740" t="s">
        <v>531</v>
      </c>
    </row>
    <row r="26" spans="1:1" ht="75">
      <c r="A26" s="747" t="s">
        <v>550</v>
      </c>
    </row>
    <row r="27" spans="1:1" ht="90">
      <c r="A27" s="747" t="s">
        <v>551</v>
      </c>
    </row>
    <row r="28" spans="1:1">
      <c r="A28" s="742" t="s">
        <v>552</v>
      </c>
    </row>
    <row r="29" spans="1:1">
      <c r="A29" s="747" t="s">
        <v>532</v>
      </c>
    </row>
    <row r="30" spans="1:1">
      <c r="A30" s="747" t="s">
        <v>533</v>
      </c>
    </row>
    <row r="31" spans="1:1">
      <c r="A31" s="747" t="s">
        <v>534</v>
      </c>
    </row>
    <row r="33" spans="1:1">
      <c r="A33" s="748" t="s">
        <v>553</v>
      </c>
    </row>
    <row r="34" spans="1:1">
      <c r="A34" s="743" t="s">
        <v>535</v>
      </c>
    </row>
    <row r="35" spans="1:1">
      <c r="A35" s="743" t="s">
        <v>554</v>
      </c>
    </row>
    <row r="36" spans="1:1">
      <c r="A36" s="743" t="s">
        <v>555</v>
      </c>
    </row>
    <row r="37" spans="1:1">
      <c r="A37" s="743" t="s">
        <v>556</v>
      </c>
    </row>
    <row r="38" spans="1:1">
      <c r="A38" s="741" t="s">
        <v>536</v>
      </c>
    </row>
    <row r="40" spans="1:1" ht="60">
      <c r="A40" s="740" t="s">
        <v>537</v>
      </c>
    </row>
    <row r="42" spans="1:1">
      <c r="A42" s="747" t="s">
        <v>557</v>
      </c>
    </row>
    <row r="43" spans="1:1" ht="30">
      <c r="A43" s="747" t="s">
        <v>558</v>
      </c>
    </row>
    <row r="44" spans="1:1" ht="46.5">
      <c r="A44" s="741" t="s">
        <v>538</v>
      </c>
    </row>
    <row r="45" spans="1:1" ht="46.5" customHeight="1">
      <c r="A45" s="745" t="s">
        <v>559</v>
      </c>
    </row>
  </sheetData>
  <hyperlinks>
    <hyperlink ref="A2" r:id="rId1" display="https://www.nisra.gov.uk/publications/annual-tourism-statistics-publications"/>
    <hyperlink ref="A4" r:id="rId2" display="https://www.nisra.gov.uk/publications/tourism-statistics-guide-surveys"/>
    <hyperlink ref="A5" r:id="rId3" display="https://www.nisra.gov.uk/publications/tourism-statistics-data-quality"/>
    <hyperlink ref="A7" r:id="rId4" display="https://code.statisticsauthority.gov.uk/"/>
    <hyperlink ref="A9" r:id="rId5" display="http://www.cso.ie/en/media/csoie/newsevents/documents/liasiongroups/tourism/Presentationallisland.pptx"/>
    <hyperlink ref="A12" r:id="rId6"/>
    <hyperlink ref="A14" r:id="rId7" display="https://www.nisra.gov.uk/publications/local-government-district-tourism-statistics-publications"/>
    <hyperlink ref="A16" r:id="rId8"/>
    <hyperlink ref="A19" location="'Tourism related SIC codes'!A1" display="10. This report includes a section on “Jobs in Tourism Related Industries”. The definition of tourism related industries can be found at this link. "/>
    <hyperlink ref="A20" r:id="rId9" display="https://www.nisra.gov.uk/statistics/labour-market-and-social-welfare/annual-employee-jobs-surveys"/>
    <hyperlink ref="A21" r:id="rId10" display="https://www.ons.gov.uk/peoplepopulationandcommunity/leisureandtourism/datasets/monthlyoverseastravelandtourismreferencetables"/>
    <hyperlink ref="A26" r:id="rId11" display="https://www.nisra.gov.uk/publications/tourism-statistics-branch-statistics-revision-policy"/>
    <hyperlink ref="A27" r:id="rId12" display="https://www.nisra.gov.uk/publications/tourism-statistics-data-quality"/>
    <hyperlink ref="A29" r:id="rId13"/>
    <hyperlink ref="A30" r:id="rId14"/>
    <hyperlink ref="A31" r:id="rId15"/>
    <hyperlink ref="A33" r:id="rId16" display="https://consultations.nidirect.gov.uk/dof-nisra-tourism-statistics/f20dfe8b/"/>
    <hyperlink ref="A42" r:id="rId17"/>
    <hyperlink ref="A43" r:id="rId18"/>
    <hyperlink ref="A45" r:id="rId19" location=":~:text=Key%20findings%3A&amp;text=Northern%20Ireland%20achieved%20a%20Nation,came%20from%20Japan%20(51.28)." display="https://www.executiveoffice-ni.gov.uk/news/anholt-ipsos-nation-brands-index-2019-report-northern-ireland - :~:text=Key%20findings%3A&amp;text=Northern%20Ireland%20achieved%20a%20Nation,came%20from%20Japan%20(51.28)."/>
  </hyperlinks>
  <pageMargins left="0.7" right="0.7" top="0.75" bottom="0.75" header="0.3" footer="0.3"/>
  <pageSetup paperSize="9" scale="10" fitToHeight="0" orientation="landscape" r:id="rId2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workbookViewId="0">
      <selection activeCell="I10" sqref="I10"/>
    </sheetView>
  </sheetViews>
  <sheetFormatPr defaultColWidth="8.7109375" defaultRowHeight="15"/>
  <cols>
    <col min="1" max="1" width="10" style="546" customWidth="1"/>
    <col min="2" max="2" width="52.5703125" style="546" bestFit="1" customWidth="1"/>
    <col min="3" max="3" width="8.140625" style="546" bestFit="1" customWidth="1"/>
    <col min="4" max="4" width="6.85546875" style="546" bestFit="1" customWidth="1"/>
    <col min="5" max="16384" width="8.7109375" style="546"/>
  </cols>
  <sheetData>
    <row r="1" spans="1:4">
      <c r="A1" s="602" t="s">
        <v>375</v>
      </c>
      <c r="B1" s="602"/>
    </row>
    <row r="2" spans="1:4">
      <c r="A2" s="604" t="s">
        <v>376</v>
      </c>
      <c r="B2" s="604" t="s">
        <v>377</v>
      </c>
    </row>
    <row r="3" spans="1:4">
      <c r="B3" s="605" t="s">
        <v>378</v>
      </c>
      <c r="C3" s="606" t="s">
        <v>379</v>
      </c>
      <c r="D3" s="606" t="s">
        <v>380</v>
      </c>
    </row>
    <row r="4" spans="1:4">
      <c r="A4" s="607">
        <v>55100</v>
      </c>
      <c r="B4" s="546" t="s">
        <v>381</v>
      </c>
      <c r="C4" s="608" t="s">
        <v>382</v>
      </c>
      <c r="D4" s="608" t="s">
        <v>383</v>
      </c>
    </row>
    <row r="5" spans="1:4">
      <c r="A5" s="607">
        <v>55202</v>
      </c>
      <c r="B5" s="546" t="s">
        <v>384</v>
      </c>
      <c r="C5" s="608" t="s">
        <v>382</v>
      </c>
      <c r="D5" s="608" t="s">
        <v>383</v>
      </c>
    </row>
    <row r="6" spans="1:4">
      <c r="A6" s="607">
        <v>55300</v>
      </c>
      <c r="B6" s="546" t="s">
        <v>385</v>
      </c>
      <c r="C6" s="608" t="s">
        <v>382</v>
      </c>
      <c r="D6" s="608" t="s">
        <v>383</v>
      </c>
    </row>
    <row r="7" spans="1:4">
      <c r="A7" s="607">
        <v>55201</v>
      </c>
      <c r="B7" s="546" t="s">
        <v>386</v>
      </c>
      <c r="C7" s="608" t="s">
        <v>382</v>
      </c>
      <c r="D7" s="608" t="s">
        <v>383</v>
      </c>
    </row>
    <row r="8" spans="1:4">
      <c r="A8" s="607">
        <v>55209</v>
      </c>
      <c r="B8" s="546" t="s">
        <v>387</v>
      </c>
      <c r="C8" s="608" t="s">
        <v>382</v>
      </c>
      <c r="D8" s="608" t="s">
        <v>383</v>
      </c>
    </row>
    <row r="9" spans="1:4">
      <c r="A9" s="607">
        <v>55900</v>
      </c>
      <c r="B9" s="546" t="s">
        <v>388</v>
      </c>
      <c r="C9" s="608" t="s">
        <v>382</v>
      </c>
      <c r="D9" s="608" t="s">
        <v>383</v>
      </c>
    </row>
    <row r="10" spans="1:4">
      <c r="A10" s="609"/>
      <c r="B10" s="605" t="s">
        <v>389</v>
      </c>
      <c r="C10" s="608"/>
      <c r="D10" s="608"/>
    </row>
    <row r="11" spans="1:4">
      <c r="A11" s="607">
        <v>56101</v>
      </c>
      <c r="B11" s="546" t="s">
        <v>390</v>
      </c>
      <c r="C11" s="608" t="s">
        <v>382</v>
      </c>
      <c r="D11" s="608" t="s">
        <v>383</v>
      </c>
    </row>
    <row r="12" spans="1:4">
      <c r="A12" s="607">
        <v>56102</v>
      </c>
      <c r="B12" s="546" t="s">
        <v>391</v>
      </c>
      <c r="C12" s="608" t="s">
        <v>382</v>
      </c>
      <c r="D12" s="608" t="s">
        <v>383</v>
      </c>
    </row>
    <row r="13" spans="1:4">
      <c r="A13" s="607">
        <v>56103</v>
      </c>
      <c r="B13" s="546" t="s">
        <v>392</v>
      </c>
      <c r="C13" s="608" t="s">
        <v>382</v>
      </c>
      <c r="D13" s="608" t="s">
        <v>383</v>
      </c>
    </row>
    <row r="14" spans="1:4">
      <c r="A14" s="607">
        <v>56290</v>
      </c>
      <c r="B14" s="546" t="s">
        <v>393</v>
      </c>
      <c r="C14" s="608" t="s">
        <v>382</v>
      </c>
      <c r="D14" s="608" t="s">
        <v>383</v>
      </c>
    </row>
    <row r="15" spans="1:4">
      <c r="A15" s="607">
        <v>56210</v>
      </c>
      <c r="B15" s="546" t="s">
        <v>394</v>
      </c>
      <c r="C15" s="608" t="s">
        <v>382</v>
      </c>
      <c r="D15" s="608" t="s">
        <v>383</v>
      </c>
    </row>
    <row r="16" spans="1:4">
      <c r="A16" s="607">
        <v>56301</v>
      </c>
      <c r="B16" s="546" t="s">
        <v>395</v>
      </c>
      <c r="C16" s="608" t="s">
        <v>382</v>
      </c>
      <c r="D16" s="608" t="s">
        <v>383</v>
      </c>
    </row>
    <row r="17" spans="1:4">
      <c r="A17" s="607">
        <v>56302</v>
      </c>
      <c r="B17" s="546" t="s">
        <v>396</v>
      </c>
      <c r="C17" s="608" t="s">
        <v>382</v>
      </c>
      <c r="D17" s="608" t="s">
        <v>383</v>
      </c>
    </row>
    <row r="18" spans="1:4">
      <c r="A18" s="609"/>
      <c r="B18" s="605" t="s">
        <v>397</v>
      </c>
      <c r="C18" s="608"/>
      <c r="D18" s="608"/>
    </row>
    <row r="19" spans="1:4">
      <c r="A19" s="607">
        <v>49100</v>
      </c>
      <c r="B19" s="546" t="s">
        <v>398</v>
      </c>
      <c r="C19" s="608" t="s">
        <v>382</v>
      </c>
      <c r="D19" s="608" t="s">
        <v>399</v>
      </c>
    </row>
    <row r="20" spans="1:4">
      <c r="A20" s="607">
        <v>49320</v>
      </c>
      <c r="B20" s="546" t="s">
        <v>400</v>
      </c>
      <c r="C20" s="608" t="s">
        <v>382</v>
      </c>
      <c r="D20" s="608" t="s">
        <v>399</v>
      </c>
    </row>
    <row r="21" spans="1:4">
      <c r="A21" s="607">
        <v>49390</v>
      </c>
      <c r="B21" s="546" t="s">
        <v>401</v>
      </c>
      <c r="C21" s="608" t="s">
        <v>382</v>
      </c>
      <c r="D21" s="608" t="s">
        <v>399</v>
      </c>
    </row>
    <row r="22" spans="1:4">
      <c r="A22" s="607">
        <v>50100</v>
      </c>
      <c r="B22" s="546" t="s">
        <v>402</v>
      </c>
      <c r="C22" s="608" t="s">
        <v>382</v>
      </c>
      <c r="D22" s="608" t="s">
        <v>399</v>
      </c>
    </row>
    <row r="23" spans="1:4">
      <c r="A23" s="607">
        <v>50300</v>
      </c>
      <c r="B23" s="546" t="s">
        <v>403</v>
      </c>
      <c r="C23" s="608" t="s">
        <v>382</v>
      </c>
      <c r="D23" s="608" t="s">
        <v>399</v>
      </c>
    </row>
    <row r="24" spans="1:4">
      <c r="A24" s="607">
        <v>51101</v>
      </c>
      <c r="B24" s="546" t="s">
        <v>404</v>
      </c>
      <c r="C24" s="608" t="s">
        <v>382</v>
      </c>
      <c r="D24" s="608" t="s">
        <v>399</v>
      </c>
    </row>
    <row r="25" spans="1:4">
      <c r="A25" s="607">
        <v>51102</v>
      </c>
      <c r="B25" s="546" t="s">
        <v>405</v>
      </c>
      <c r="C25" s="608" t="s">
        <v>382</v>
      </c>
      <c r="D25" s="608" t="s">
        <v>399</v>
      </c>
    </row>
    <row r="26" spans="1:4">
      <c r="A26" s="607">
        <v>77110</v>
      </c>
      <c r="B26" s="546" t="s">
        <v>406</v>
      </c>
      <c r="C26" s="608" t="s">
        <v>382</v>
      </c>
      <c r="D26" s="608" t="s">
        <v>407</v>
      </c>
    </row>
    <row r="27" spans="1:4">
      <c r="A27" s="607">
        <v>77341</v>
      </c>
      <c r="B27" s="546" t="s">
        <v>408</v>
      </c>
      <c r="C27" s="608" t="s">
        <v>382</v>
      </c>
      <c r="D27" s="608" t="s">
        <v>407</v>
      </c>
    </row>
    <row r="28" spans="1:4">
      <c r="A28" s="607">
        <v>77351</v>
      </c>
      <c r="B28" s="546" t="s">
        <v>409</v>
      </c>
      <c r="C28" s="608" t="s">
        <v>382</v>
      </c>
      <c r="D28" s="608" t="s">
        <v>407</v>
      </c>
    </row>
    <row r="29" spans="1:4">
      <c r="A29" s="609"/>
      <c r="B29" s="605" t="s">
        <v>410</v>
      </c>
      <c r="C29" s="608"/>
      <c r="D29" s="608"/>
    </row>
    <row r="30" spans="1:4">
      <c r="A30" s="607">
        <v>92000</v>
      </c>
      <c r="B30" s="546" t="s">
        <v>411</v>
      </c>
      <c r="C30" s="608" t="s">
        <v>382</v>
      </c>
      <c r="D30" s="608" t="s">
        <v>412</v>
      </c>
    </row>
    <row r="31" spans="1:4">
      <c r="A31" s="607">
        <v>93110</v>
      </c>
      <c r="B31" s="546" t="s">
        <v>413</v>
      </c>
      <c r="C31" s="608" t="s">
        <v>382</v>
      </c>
      <c r="D31" s="608" t="s">
        <v>412</v>
      </c>
    </row>
    <row r="32" spans="1:4">
      <c r="A32" s="607">
        <v>93199</v>
      </c>
      <c r="B32" s="546" t="s">
        <v>414</v>
      </c>
      <c r="C32" s="608" t="s">
        <v>382</v>
      </c>
      <c r="D32" s="608" t="s">
        <v>412</v>
      </c>
    </row>
    <row r="33" spans="1:4">
      <c r="A33" s="607">
        <v>93210</v>
      </c>
      <c r="B33" s="546" t="s">
        <v>415</v>
      </c>
      <c r="C33" s="608" t="s">
        <v>382</v>
      </c>
      <c r="D33" s="608" t="s">
        <v>412</v>
      </c>
    </row>
    <row r="34" spans="1:4">
      <c r="A34" s="607">
        <v>93290</v>
      </c>
      <c r="B34" s="546" t="s">
        <v>416</v>
      </c>
      <c r="C34" s="608" t="s">
        <v>382</v>
      </c>
      <c r="D34" s="608" t="s">
        <v>412</v>
      </c>
    </row>
    <row r="35" spans="1:4">
      <c r="A35" s="607">
        <v>77210</v>
      </c>
      <c r="B35" s="546" t="s">
        <v>417</v>
      </c>
      <c r="C35" s="608" t="s">
        <v>382</v>
      </c>
      <c r="D35" s="608" t="s">
        <v>407</v>
      </c>
    </row>
    <row r="36" spans="1:4">
      <c r="A36" s="609"/>
      <c r="B36" s="605" t="s">
        <v>418</v>
      </c>
      <c r="C36" s="608"/>
      <c r="D36" s="608"/>
    </row>
    <row r="37" spans="1:4">
      <c r="A37" s="607">
        <v>79110</v>
      </c>
      <c r="B37" s="546" t="s">
        <v>419</v>
      </c>
      <c r="C37" s="608" t="s">
        <v>382</v>
      </c>
      <c r="D37" s="608" t="s">
        <v>407</v>
      </c>
    </row>
    <row r="38" spans="1:4">
      <c r="A38" s="607">
        <v>79120</v>
      </c>
      <c r="B38" s="546" t="s">
        <v>420</v>
      </c>
      <c r="C38" s="608" t="s">
        <v>382</v>
      </c>
      <c r="D38" s="608" t="s">
        <v>407</v>
      </c>
    </row>
    <row r="39" spans="1:4">
      <c r="A39" s="607">
        <v>79901</v>
      </c>
      <c r="B39" s="546" t="s">
        <v>421</v>
      </c>
      <c r="C39" s="608" t="s">
        <v>382</v>
      </c>
      <c r="D39" s="608" t="s">
        <v>407</v>
      </c>
    </row>
    <row r="40" spans="1:4">
      <c r="A40" s="607">
        <v>79909</v>
      </c>
      <c r="B40" s="546" t="s">
        <v>422</v>
      </c>
      <c r="C40" s="608" t="s">
        <v>382</v>
      </c>
      <c r="D40" s="608" t="s">
        <v>407</v>
      </c>
    </row>
    <row r="41" spans="1:4">
      <c r="A41" s="607">
        <v>90010</v>
      </c>
      <c r="B41" s="546" t="s">
        <v>423</v>
      </c>
      <c r="C41" s="608" t="s">
        <v>382</v>
      </c>
      <c r="D41" s="608" t="s">
        <v>412</v>
      </c>
    </row>
    <row r="42" spans="1:4">
      <c r="A42" s="607">
        <v>90020</v>
      </c>
      <c r="B42" s="546" t="s">
        <v>424</v>
      </c>
      <c r="C42" s="608" t="s">
        <v>382</v>
      </c>
      <c r="D42" s="608" t="s">
        <v>412</v>
      </c>
    </row>
    <row r="43" spans="1:4">
      <c r="A43" s="607">
        <v>90030</v>
      </c>
      <c r="B43" s="546" t="s">
        <v>425</v>
      </c>
      <c r="C43" s="608" t="s">
        <v>382</v>
      </c>
      <c r="D43" s="608" t="s">
        <v>412</v>
      </c>
    </row>
    <row r="44" spans="1:4">
      <c r="A44" s="607">
        <v>90040</v>
      </c>
      <c r="B44" s="546" t="s">
        <v>426</v>
      </c>
      <c r="C44" s="608" t="s">
        <v>382</v>
      </c>
      <c r="D44" s="608" t="s">
        <v>412</v>
      </c>
    </row>
    <row r="45" spans="1:4">
      <c r="A45" s="607">
        <v>91020</v>
      </c>
      <c r="B45" s="546" t="s">
        <v>427</v>
      </c>
      <c r="C45" s="608" t="s">
        <v>382</v>
      </c>
      <c r="D45" s="608" t="s">
        <v>412</v>
      </c>
    </row>
    <row r="46" spans="1:4">
      <c r="A46" s="607">
        <v>91030</v>
      </c>
      <c r="B46" s="546" t="s">
        <v>428</v>
      </c>
      <c r="C46" s="608" t="s">
        <v>382</v>
      </c>
      <c r="D46" s="608" t="s">
        <v>412</v>
      </c>
    </row>
    <row r="47" spans="1:4">
      <c r="A47" s="607">
        <v>91040</v>
      </c>
      <c r="B47" s="546" t="s">
        <v>429</v>
      </c>
      <c r="C47" s="608" t="s">
        <v>382</v>
      </c>
      <c r="D47" s="608" t="s">
        <v>412</v>
      </c>
    </row>
    <row r="48" spans="1:4">
      <c r="A48" s="607">
        <v>82301</v>
      </c>
      <c r="B48" s="546" t="s">
        <v>430</v>
      </c>
      <c r="C48" s="608" t="s">
        <v>382</v>
      </c>
      <c r="D48" s="608" t="s">
        <v>407</v>
      </c>
    </row>
    <row r="49" spans="1:4">
      <c r="A49" s="607">
        <v>82302</v>
      </c>
      <c r="B49" s="546" t="s">
        <v>431</v>
      </c>
      <c r="C49" s="608" t="s">
        <v>382</v>
      </c>
      <c r="D49" s="608" t="s">
        <v>407</v>
      </c>
    </row>
    <row r="50" spans="1:4">
      <c r="A50" s="607">
        <v>68202</v>
      </c>
      <c r="B50" s="546" t="s">
        <v>432</v>
      </c>
      <c r="C50" s="608" t="s">
        <v>382</v>
      </c>
      <c r="D50" s="608" t="s">
        <v>433</v>
      </c>
    </row>
    <row r="53" spans="1:4">
      <c r="A53" s="610"/>
    </row>
    <row r="57" spans="1:4">
      <c r="A57" s="603"/>
      <c r="B57" s="611"/>
      <c r="C57" s="611"/>
      <c r="D57" s="6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showGridLines="0" workbookViewId="0">
      <pane xSplit="1" ySplit="5" topLeftCell="B6" activePane="bottomRight" state="frozen"/>
      <selection pane="topRight" activeCell="B1" sqref="B1"/>
      <selection pane="bottomLeft" activeCell="A6" sqref="A6"/>
      <selection pane="bottomRight" activeCell="C2" sqref="C2"/>
    </sheetView>
  </sheetViews>
  <sheetFormatPr defaultColWidth="9.140625" defaultRowHeight="15"/>
  <cols>
    <col min="1" max="1" width="28.42578125" style="10" customWidth="1"/>
    <col min="2" max="8" width="16.85546875" style="10" bestFit="1" customWidth="1"/>
    <col min="9" max="9" width="12.5703125" style="10" bestFit="1" customWidth="1"/>
    <col min="10" max="12" width="9.140625" style="10"/>
    <col min="13" max="13" width="27.85546875" style="10" bestFit="1" customWidth="1"/>
    <col min="14" max="14" width="11.42578125" style="10" bestFit="1" customWidth="1"/>
    <col min="15" max="16384" width="9.140625" style="10"/>
  </cols>
  <sheetData>
    <row r="1" spans="1:14">
      <c r="A1" s="19" t="s">
        <v>39</v>
      </c>
      <c r="B1" s="19"/>
    </row>
    <row r="2" spans="1:14">
      <c r="A2" s="19" t="s">
        <v>20</v>
      </c>
      <c r="B2" s="19"/>
    </row>
    <row r="3" spans="1:14" ht="15.75">
      <c r="A3" s="20" t="s">
        <v>268</v>
      </c>
      <c r="B3" s="20"/>
    </row>
    <row r="5" spans="1:14" ht="33.75" customHeight="1">
      <c r="A5" s="199"/>
      <c r="B5" s="228">
        <v>2013</v>
      </c>
      <c r="C5" s="220">
        <v>2014</v>
      </c>
      <c r="D5" s="219">
        <v>2015</v>
      </c>
      <c r="E5" s="219">
        <v>2016</v>
      </c>
      <c r="F5" s="266">
        <v>2017</v>
      </c>
      <c r="G5" s="266">
        <v>2018</v>
      </c>
      <c r="H5" s="229">
        <v>2019</v>
      </c>
      <c r="I5" s="315" t="s">
        <v>269</v>
      </c>
    </row>
    <row r="6" spans="1:14" ht="21.95" customHeight="1">
      <c r="A6" s="237" t="s">
        <v>42</v>
      </c>
      <c r="B6" s="48">
        <v>1690498.8762771841</v>
      </c>
      <c r="C6" s="23">
        <v>2037091.1628175112</v>
      </c>
      <c r="D6" s="23">
        <v>1939259.249488113</v>
      </c>
      <c r="E6" s="23">
        <v>2133535.4924780154</v>
      </c>
      <c r="F6" s="201">
        <v>2465651.9850909379</v>
      </c>
      <c r="G6" s="201">
        <v>2369535.9713094332</v>
      </c>
      <c r="H6" s="230">
        <v>2691116.635168354</v>
      </c>
      <c r="I6" s="316">
        <f>(H6-G6)/G6</f>
        <v>0.13571461575289426</v>
      </c>
      <c r="J6" s="30"/>
      <c r="M6" s="22"/>
      <c r="N6" s="24"/>
    </row>
    <row r="7" spans="1:14" ht="21.95" customHeight="1">
      <c r="A7" s="237" t="s">
        <v>43</v>
      </c>
      <c r="B7" s="48">
        <v>1663050.9069841115</v>
      </c>
      <c r="C7" s="23">
        <v>1894784.4144652784</v>
      </c>
      <c r="D7" s="23">
        <v>1924021.7884895992</v>
      </c>
      <c r="E7" s="23">
        <v>1839764.179633592</v>
      </c>
      <c r="F7" s="201">
        <v>1834491.7050946122</v>
      </c>
      <c r="G7" s="201">
        <v>1977838.4321604511</v>
      </c>
      <c r="H7" s="230">
        <v>1965141.8779085812</v>
      </c>
      <c r="I7" s="316">
        <f>(H7-G7)/G7</f>
        <v>-6.4194092123091616E-3</v>
      </c>
      <c r="J7" s="30"/>
      <c r="M7" s="22"/>
      <c r="N7" s="23"/>
    </row>
    <row r="8" spans="1:14" ht="21.95" customHeight="1">
      <c r="A8" s="237" t="s">
        <v>44</v>
      </c>
      <c r="B8" s="48">
        <v>416666.10354424047</v>
      </c>
      <c r="C8" s="23">
        <v>373139.97668661614</v>
      </c>
      <c r="D8" s="23">
        <v>458622.92809940083</v>
      </c>
      <c r="E8" s="23">
        <v>425307.71553303662</v>
      </c>
      <c r="F8" s="201">
        <v>389496.57846890442</v>
      </c>
      <c r="G8" s="201">
        <v>469516.60573749978</v>
      </c>
      <c r="H8" s="230">
        <v>461211.65223909693</v>
      </c>
      <c r="I8" s="316">
        <f>(H8-G8)/G8</f>
        <v>-1.7688306221582347E-2</v>
      </c>
      <c r="J8" s="30"/>
      <c r="M8" s="22"/>
      <c r="N8" s="24"/>
    </row>
    <row r="9" spans="1:14" ht="21.95" customHeight="1">
      <c r="A9" s="237" t="s">
        <v>45</v>
      </c>
      <c r="B9" s="48">
        <v>299224.53678563901</v>
      </c>
      <c r="C9" s="23">
        <v>208130.84637889187</v>
      </c>
      <c r="D9" s="23">
        <v>209714.01745116455</v>
      </c>
      <c r="E9" s="23">
        <v>172493.02006496646</v>
      </c>
      <c r="F9" s="201">
        <v>161674.94934975333</v>
      </c>
      <c r="G9" s="201">
        <v>180037.44299505765</v>
      </c>
      <c r="H9" s="230">
        <v>215039.31654340803</v>
      </c>
      <c r="I9" s="316">
        <f>(H9-G9)/G9</f>
        <v>0.19441441161387329</v>
      </c>
      <c r="J9" s="30"/>
      <c r="M9" s="22"/>
      <c r="N9" s="24"/>
    </row>
    <row r="10" spans="1:14" ht="25.5" customHeight="1">
      <c r="A10" s="32" t="s">
        <v>46</v>
      </c>
      <c r="B10" s="246">
        <f>B6+B7+B8+B9</f>
        <v>4069440.4235911747</v>
      </c>
      <c r="C10" s="246">
        <f>C6+C7+C8+C9</f>
        <v>4513146.4003482973</v>
      </c>
      <c r="D10" s="246">
        <f>D6+D7+D8+D9</f>
        <v>4531617.9835282778</v>
      </c>
      <c r="E10" s="246">
        <f>E6+E7+E8+E9</f>
        <v>4571100.4077096106</v>
      </c>
      <c r="F10" s="267">
        <f>F6+F7+F8+F9</f>
        <v>4851315.218004209</v>
      </c>
      <c r="G10" s="267">
        <v>4996928.4522024421</v>
      </c>
      <c r="H10" s="247">
        <f>H6+H7+H8+H9</f>
        <v>5332509.48185944</v>
      </c>
      <c r="I10" s="317">
        <f>(H10-G10)/G10</f>
        <v>6.7157461401931309E-2</v>
      </c>
    </row>
    <row r="11" spans="1:14" ht="6.6" customHeight="1">
      <c r="E11" s="232"/>
      <c r="F11" s="232"/>
      <c r="G11" s="232"/>
      <c r="H11" s="232"/>
    </row>
    <row r="12" spans="1:14" s="27" customFormat="1" ht="15" customHeight="1">
      <c r="A12" s="751" t="s">
        <v>40</v>
      </c>
      <c r="B12" s="751"/>
      <c r="C12" s="751"/>
      <c r="D12" s="751"/>
      <c r="E12" s="751"/>
      <c r="F12" s="751"/>
      <c r="G12" s="751"/>
      <c r="H12" s="751"/>
      <c r="I12" s="751"/>
    </row>
    <row r="13" spans="1:14" s="27" customFormat="1" ht="12.75">
      <c r="A13" s="751"/>
      <c r="B13" s="751"/>
      <c r="C13" s="751"/>
      <c r="D13" s="751"/>
      <c r="E13" s="751"/>
      <c r="F13" s="751"/>
      <c r="G13" s="751"/>
      <c r="H13" s="751"/>
      <c r="I13" s="751"/>
    </row>
    <row r="14" spans="1:14" s="27" customFormat="1" ht="15" customHeight="1">
      <c r="A14" s="751" t="s">
        <v>41</v>
      </c>
      <c r="B14" s="751"/>
      <c r="C14" s="751"/>
      <c r="D14" s="751"/>
      <c r="E14" s="751"/>
      <c r="F14" s="751"/>
      <c r="G14" s="751"/>
      <c r="H14" s="751"/>
      <c r="I14" s="751"/>
    </row>
    <row r="15" spans="1:14" s="27" customFormat="1" ht="12.75">
      <c r="A15" s="751"/>
      <c r="B15" s="751"/>
      <c r="C15" s="751"/>
      <c r="D15" s="751"/>
      <c r="E15" s="751"/>
      <c r="F15" s="751"/>
      <c r="G15" s="751"/>
      <c r="H15" s="751"/>
      <c r="I15" s="751"/>
    </row>
    <row r="16" spans="1:14">
      <c r="A16" s="752" t="s">
        <v>78</v>
      </c>
      <c r="B16" s="752"/>
      <c r="C16" s="752"/>
      <c r="D16" s="752"/>
      <c r="E16" s="752"/>
      <c r="F16" s="752"/>
      <c r="G16" s="752"/>
      <c r="H16" s="752"/>
      <c r="I16" s="752"/>
    </row>
    <row r="17" spans="1:9" ht="7.5" customHeight="1">
      <c r="A17" s="28"/>
      <c r="B17" s="28"/>
      <c r="C17" s="28"/>
      <c r="D17" s="28"/>
      <c r="E17" s="28"/>
      <c r="F17" s="28"/>
      <c r="G17" s="28"/>
      <c r="H17" s="28"/>
      <c r="I17" s="28"/>
    </row>
    <row r="18" spans="1:9">
      <c r="A18" s="152" t="s">
        <v>266</v>
      </c>
      <c r="B18" s="29"/>
    </row>
    <row r="20" spans="1:9">
      <c r="B20" s="42"/>
      <c r="C20" s="42"/>
    </row>
    <row r="21" spans="1:9">
      <c r="B21" s="42"/>
      <c r="C21" s="42"/>
    </row>
    <row r="22" spans="1:9">
      <c r="B22" s="42"/>
      <c r="C22" s="42"/>
    </row>
    <row r="23" spans="1:9">
      <c r="B23" s="42"/>
      <c r="C23" s="42"/>
    </row>
    <row r="24" spans="1:9">
      <c r="B24" s="42"/>
      <c r="C24" s="42"/>
    </row>
  </sheetData>
  <mergeCells count="3">
    <mergeCell ref="A12:I13"/>
    <mergeCell ref="A14:I15"/>
    <mergeCell ref="A16:I16"/>
  </mergeCells>
  <hyperlinks>
    <hyperlink ref="A1" location="'Contents '!A1" display="Contents "/>
    <hyperlink ref="A2" location="'Background Notes'!A1" display="Background Notes"/>
  </hyperlink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showGridLines="0" workbookViewId="0">
      <pane xSplit="1" ySplit="5" topLeftCell="B6" activePane="bottomRight" state="frozen"/>
      <selection pane="topRight" activeCell="B1" sqref="B1"/>
      <selection pane="bottomLeft" activeCell="A6" sqref="A6"/>
      <selection pane="bottomRight" activeCell="B2" sqref="B2"/>
    </sheetView>
  </sheetViews>
  <sheetFormatPr defaultColWidth="9.140625" defaultRowHeight="15"/>
  <cols>
    <col min="1" max="1" width="50.42578125" style="10" customWidth="1"/>
    <col min="2" max="8" width="12.7109375" style="10" customWidth="1"/>
    <col min="9" max="9" width="11.28515625" style="322" bestFit="1" customWidth="1"/>
    <col min="10" max="14" width="9.140625" style="10"/>
    <col min="15" max="15" width="28.7109375" style="10" bestFit="1" customWidth="1"/>
    <col min="16" max="16384" width="9.140625" style="10"/>
  </cols>
  <sheetData>
    <row r="1" spans="1:16">
      <c r="A1" s="19" t="s">
        <v>39</v>
      </c>
      <c r="B1" s="19"/>
    </row>
    <row r="2" spans="1:16">
      <c r="A2" s="19" t="s">
        <v>20</v>
      </c>
      <c r="B2" s="19"/>
    </row>
    <row r="3" spans="1:16" ht="15.75">
      <c r="A3" s="20" t="s">
        <v>270</v>
      </c>
      <c r="B3" s="20"/>
    </row>
    <row r="5" spans="1:16" ht="63">
      <c r="A5" s="199"/>
      <c r="B5" s="228">
        <v>2013</v>
      </c>
      <c r="C5" s="220">
        <v>2014</v>
      </c>
      <c r="D5" s="220">
        <v>2015</v>
      </c>
      <c r="E5" s="220">
        <v>2016</v>
      </c>
      <c r="F5" s="340">
        <v>2017</v>
      </c>
      <c r="G5" s="340">
        <v>2018</v>
      </c>
      <c r="H5" s="315">
        <v>2019</v>
      </c>
      <c r="I5" s="315" t="s">
        <v>269</v>
      </c>
    </row>
    <row r="6" spans="1:16" ht="24" customHeight="1">
      <c r="A6" s="338" t="s">
        <v>180</v>
      </c>
      <c r="B6" s="341">
        <v>1165002.4802542191</v>
      </c>
      <c r="C6" s="223">
        <v>1174608.3278934194</v>
      </c>
      <c r="D6" s="223">
        <v>1295418.5370815136</v>
      </c>
      <c r="E6" s="269">
        <v>1389410.540009446</v>
      </c>
      <c r="F6" s="269">
        <v>1397919.5718932708</v>
      </c>
      <c r="G6" s="269">
        <v>1424582.5891732052</v>
      </c>
      <c r="H6" s="243">
        <v>1461439.7458169335</v>
      </c>
      <c r="I6" s="326">
        <f t="shared" ref="I6:I12" si="0">(H6-G6)/G6</f>
        <v>2.5872249825206205E-2</v>
      </c>
      <c r="J6" s="30"/>
      <c r="L6" s="217"/>
      <c r="M6" s="217"/>
      <c r="N6" s="187"/>
      <c r="P6" s="280"/>
    </row>
    <row r="7" spans="1:16" ht="24" customHeight="1">
      <c r="A7" s="338" t="s">
        <v>181</v>
      </c>
      <c r="B7" s="341">
        <v>527909.09709759871</v>
      </c>
      <c r="C7" s="223">
        <v>614154.24694110057</v>
      </c>
      <c r="D7" s="223">
        <v>669600.33395212737</v>
      </c>
      <c r="E7" s="269">
        <v>743165.77420739643</v>
      </c>
      <c r="F7" s="269">
        <v>777586.23993157025</v>
      </c>
      <c r="G7" s="269">
        <v>793743.76830960205</v>
      </c>
      <c r="H7" s="243">
        <v>783468.46899919771</v>
      </c>
      <c r="I7" s="326">
        <f t="shared" si="0"/>
        <v>-1.2945360607097618E-2</v>
      </c>
      <c r="J7" s="30"/>
      <c r="L7" s="217"/>
      <c r="M7" s="217"/>
      <c r="N7" s="187"/>
      <c r="P7" s="280"/>
    </row>
    <row r="8" spans="1:16" ht="24" customHeight="1">
      <c r="A8" s="339" t="s">
        <v>183</v>
      </c>
      <c r="B8" s="342">
        <f>B6+B7</f>
        <v>1692911.5773518179</v>
      </c>
      <c r="C8" s="342">
        <f>C6+C7</f>
        <v>1788762.57483452</v>
      </c>
      <c r="D8" s="342">
        <f>D6+D7</f>
        <v>1965018.871033641</v>
      </c>
      <c r="E8" s="343">
        <f>E6+E7</f>
        <v>2132576.3142168424</v>
      </c>
      <c r="F8" s="343">
        <f>F6+F7</f>
        <v>2175505.811824841</v>
      </c>
      <c r="G8" s="343">
        <v>2218326.3574828072</v>
      </c>
      <c r="H8" s="344">
        <f>H6+H7</f>
        <v>2244908.2148161312</v>
      </c>
      <c r="I8" s="327">
        <f t="shared" si="0"/>
        <v>1.198284339166715E-2</v>
      </c>
      <c r="J8" s="30"/>
      <c r="L8" s="217"/>
      <c r="M8" s="217"/>
    </row>
    <row r="9" spans="1:16" ht="24" customHeight="1">
      <c r="A9" s="338" t="s">
        <v>252</v>
      </c>
      <c r="B9" s="341">
        <v>396359</v>
      </c>
      <c r="C9" s="223">
        <v>389757</v>
      </c>
      <c r="D9" s="223">
        <v>336383</v>
      </c>
      <c r="E9" s="269">
        <v>454132</v>
      </c>
      <c r="F9" s="269">
        <v>482381</v>
      </c>
      <c r="G9" s="269">
        <v>591085</v>
      </c>
      <c r="H9" s="243">
        <v>755795</v>
      </c>
      <c r="I9" s="326">
        <f t="shared" si="0"/>
        <v>0.2786570459409391</v>
      </c>
      <c r="J9" s="30"/>
      <c r="K9" s="30"/>
      <c r="L9" s="217"/>
      <c r="M9" s="217"/>
    </row>
    <row r="10" spans="1:16" ht="24" customHeight="1">
      <c r="A10" s="339" t="s">
        <v>278</v>
      </c>
      <c r="B10" s="342">
        <f>B8+B9</f>
        <v>2089270.5773518179</v>
      </c>
      <c r="C10" s="342">
        <f>C8+C9</f>
        <v>2178519.57483452</v>
      </c>
      <c r="D10" s="342">
        <f>D8+D9</f>
        <v>2301401.871033641</v>
      </c>
      <c r="E10" s="343">
        <f>E8+E9</f>
        <v>2586708.3142168424</v>
      </c>
      <c r="F10" s="343">
        <f>F8+F9</f>
        <v>2657886.811824841</v>
      </c>
      <c r="G10" s="343">
        <v>2809411.3574828072</v>
      </c>
      <c r="H10" s="344">
        <f>H8+H9</f>
        <v>3000703.2148161312</v>
      </c>
      <c r="I10" s="327">
        <f t="shared" si="0"/>
        <v>6.8089657580340496E-2</v>
      </c>
      <c r="J10" s="30"/>
      <c r="K10" s="30"/>
      <c r="L10" s="217"/>
      <c r="M10" s="217"/>
    </row>
    <row r="11" spans="1:16" ht="24" customHeight="1">
      <c r="A11" s="338" t="s">
        <v>182</v>
      </c>
      <c r="B11" s="345">
        <v>1980169.8462393573</v>
      </c>
      <c r="C11" s="346">
        <v>2334626.8255137778</v>
      </c>
      <c r="D11" s="346">
        <v>2230216.1124946363</v>
      </c>
      <c r="E11" s="347">
        <v>1984392</v>
      </c>
      <c r="F11" s="347">
        <v>2193428.4061793666</v>
      </c>
      <c r="G11" s="347">
        <v>2187517.0947196344</v>
      </c>
      <c r="H11" s="348">
        <v>2331806.2670433093</v>
      </c>
      <c r="I11" s="328">
        <f t="shared" si="0"/>
        <v>6.5960249029353477E-2</v>
      </c>
      <c r="J11" s="30"/>
      <c r="L11" s="217"/>
      <c r="M11" s="217"/>
    </row>
    <row r="12" spans="1:16" ht="24" customHeight="1">
      <c r="A12" s="32" t="s">
        <v>46</v>
      </c>
      <c r="B12" s="349">
        <f>B10+B11</f>
        <v>4069440.4235911751</v>
      </c>
      <c r="C12" s="349">
        <f>C10+C11</f>
        <v>4513146.4003482983</v>
      </c>
      <c r="D12" s="349">
        <f>D10+D11</f>
        <v>4531617.9835282769</v>
      </c>
      <c r="E12" s="350">
        <f>E10+E11</f>
        <v>4571100.3142168429</v>
      </c>
      <c r="F12" s="350">
        <f>F10+F11</f>
        <v>4851315.2180042081</v>
      </c>
      <c r="G12" s="350">
        <v>4996928.4522024412</v>
      </c>
      <c r="H12" s="351">
        <f>H10+H11</f>
        <v>5332509.48185944</v>
      </c>
      <c r="I12" s="352">
        <f t="shared" si="0"/>
        <v>6.7157461401931517E-2</v>
      </c>
      <c r="J12" s="30"/>
    </row>
    <row r="14" spans="1:16" ht="15" customHeight="1">
      <c r="A14" s="751" t="s">
        <v>40</v>
      </c>
      <c r="B14" s="751"/>
      <c r="C14" s="751"/>
      <c r="D14" s="751"/>
      <c r="E14" s="751"/>
      <c r="F14" s="751"/>
      <c r="G14" s="751"/>
      <c r="H14" s="751"/>
      <c r="I14" s="751"/>
    </row>
    <row r="15" spans="1:16">
      <c r="A15" s="751"/>
      <c r="B15" s="751"/>
      <c r="C15" s="751"/>
      <c r="D15" s="751"/>
      <c r="E15" s="751"/>
      <c r="F15" s="751"/>
      <c r="G15" s="751"/>
      <c r="H15" s="751"/>
      <c r="I15" s="751"/>
    </row>
    <row r="16" spans="1:16" ht="15" customHeight="1">
      <c r="A16" s="751" t="s">
        <v>47</v>
      </c>
      <c r="B16" s="751"/>
      <c r="C16" s="751"/>
      <c r="D16" s="751"/>
      <c r="E16" s="751"/>
      <c r="F16" s="751"/>
      <c r="G16" s="751"/>
      <c r="H16" s="751"/>
      <c r="I16" s="751"/>
    </row>
    <row r="17" spans="1:9">
      <c r="A17" s="751"/>
      <c r="B17" s="751"/>
      <c r="C17" s="751"/>
      <c r="D17" s="751"/>
      <c r="E17" s="751"/>
      <c r="F17" s="751"/>
      <c r="G17" s="751"/>
      <c r="H17" s="751"/>
      <c r="I17" s="751"/>
    </row>
    <row r="18" spans="1:9" ht="18" customHeight="1">
      <c r="A18" s="751" t="s">
        <v>48</v>
      </c>
      <c r="B18" s="751"/>
      <c r="C18" s="751"/>
      <c r="D18" s="751"/>
      <c r="E18" s="751"/>
      <c r="F18" s="751"/>
      <c r="G18" s="751"/>
      <c r="H18" s="751"/>
      <c r="I18" s="751"/>
    </row>
    <row r="19" spans="1:9" ht="15" customHeight="1">
      <c r="A19" s="751" t="s">
        <v>49</v>
      </c>
      <c r="B19" s="751"/>
      <c r="C19" s="751"/>
      <c r="D19" s="751"/>
      <c r="E19" s="751"/>
      <c r="F19" s="751"/>
      <c r="G19" s="751"/>
      <c r="H19" s="751"/>
      <c r="I19" s="751"/>
    </row>
    <row r="20" spans="1:9" ht="15" customHeight="1">
      <c r="A20" s="43" t="s">
        <v>79</v>
      </c>
      <c r="B20" s="43"/>
      <c r="C20" s="43"/>
      <c r="D20" s="43"/>
      <c r="E20" s="154"/>
      <c r="F20" s="265"/>
      <c r="G20" s="311"/>
      <c r="H20" s="195"/>
      <c r="I20" s="329"/>
    </row>
    <row r="21" spans="1:9" ht="15" customHeight="1">
      <c r="A21" s="296"/>
      <c r="B21" s="296"/>
      <c r="C21" s="296"/>
      <c r="D21" s="296"/>
      <c r="E21" s="296"/>
      <c r="F21" s="296"/>
      <c r="G21" s="311"/>
      <c r="H21" s="296"/>
      <c r="I21" s="329"/>
    </row>
    <row r="22" spans="1:9" ht="15" customHeight="1">
      <c r="A22" s="582" t="s">
        <v>362</v>
      </c>
      <c r="B22" s="296"/>
      <c r="C22" s="296"/>
      <c r="D22" s="296"/>
      <c r="E22" s="296"/>
      <c r="F22" s="296"/>
      <c r="G22" s="311"/>
      <c r="H22" s="296"/>
      <c r="I22" s="329"/>
    </row>
    <row r="24" spans="1:9">
      <c r="A24" s="152" t="s">
        <v>266</v>
      </c>
      <c r="B24" s="24"/>
      <c r="C24" s="24"/>
      <c r="D24" s="24"/>
      <c r="E24" s="24"/>
      <c r="F24" s="24"/>
      <c r="G24" s="24"/>
      <c r="H24" s="24"/>
    </row>
    <row r="25" spans="1:9">
      <c r="B25" s="66"/>
      <c r="C25" s="66"/>
      <c r="D25" s="66"/>
      <c r="E25" s="66"/>
      <c r="F25" s="66"/>
      <c r="G25" s="66"/>
      <c r="H25" s="66"/>
    </row>
    <row r="26" spans="1:9">
      <c r="B26" s="153"/>
      <c r="C26" s="153"/>
      <c r="D26" s="153"/>
      <c r="E26" s="153"/>
      <c r="F26" s="153"/>
      <c r="G26" s="153"/>
      <c r="H26" s="153"/>
    </row>
    <row r="29" spans="1:9">
      <c r="B29" s="42"/>
      <c r="C29" s="42"/>
    </row>
    <row r="30" spans="1:9">
      <c r="B30" s="42"/>
      <c r="C30" s="42"/>
    </row>
    <row r="31" spans="1:9">
      <c r="B31" s="42"/>
      <c r="C31" s="42"/>
    </row>
    <row r="32" spans="1:9">
      <c r="B32" s="42"/>
      <c r="C32" s="42"/>
    </row>
    <row r="33" spans="2:3">
      <c r="B33" s="42"/>
      <c r="C33" s="42"/>
    </row>
  </sheetData>
  <mergeCells count="4">
    <mergeCell ref="A14:I15"/>
    <mergeCell ref="A16:I17"/>
    <mergeCell ref="A18:I18"/>
    <mergeCell ref="A19:I19"/>
  </mergeCells>
  <hyperlinks>
    <hyperlink ref="A1" location="'Contents '!A1" display="Contents "/>
    <hyperlink ref="A2" location="'Background Notes'!A1" display="Background Notes"/>
  </hyperlinks>
  <pageMargins left="0.7" right="0.7" top="0.75" bottom="0.75" header="0.3" footer="0.3"/>
  <pageSetup paperSize="9" scale="7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pane xSplit="1" ySplit="5" topLeftCell="B6" activePane="bottomRight" state="frozen"/>
      <selection pane="topRight" activeCell="B1" sqref="B1"/>
      <selection pane="bottomLeft" activeCell="A6" sqref="A6"/>
      <selection pane="bottomRight" activeCell="J10" sqref="A10:XFD15"/>
    </sheetView>
  </sheetViews>
  <sheetFormatPr defaultColWidth="9.140625" defaultRowHeight="15"/>
  <cols>
    <col min="1" max="1" width="25.7109375" style="10" customWidth="1"/>
    <col min="2" max="2" width="14.42578125" style="10" bestFit="1" customWidth="1"/>
    <col min="3" max="8" width="12.85546875" style="10" bestFit="1" customWidth="1"/>
    <col min="9" max="9" width="12.5703125" style="322" bestFit="1" customWidth="1"/>
    <col min="10" max="10" width="9.140625" style="10"/>
    <col min="11" max="11" width="9.140625" style="10" customWidth="1"/>
    <col min="12" max="16384" width="9.140625" style="10"/>
  </cols>
  <sheetData>
    <row r="1" spans="1:9">
      <c r="A1" s="19" t="s">
        <v>39</v>
      </c>
      <c r="B1" s="19"/>
    </row>
    <row r="2" spans="1:9">
      <c r="A2" s="19" t="s">
        <v>20</v>
      </c>
      <c r="B2" s="19"/>
    </row>
    <row r="3" spans="1:9" ht="15.75">
      <c r="A3" s="20" t="s">
        <v>271</v>
      </c>
      <c r="B3" s="20"/>
    </row>
    <row r="5" spans="1:9" ht="46.5" customHeight="1">
      <c r="A5" s="199"/>
      <c r="B5" s="228">
        <v>2013</v>
      </c>
      <c r="C5" s="220">
        <v>2014</v>
      </c>
      <c r="D5" s="219">
        <v>2015</v>
      </c>
      <c r="E5" s="219">
        <v>2016</v>
      </c>
      <c r="F5" s="266">
        <v>2017</v>
      </c>
      <c r="G5" s="266">
        <v>2018</v>
      </c>
      <c r="H5" s="229">
        <v>2019</v>
      </c>
      <c r="I5" s="315" t="s">
        <v>269</v>
      </c>
    </row>
    <row r="6" spans="1:9" ht="28.5" customHeight="1">
      <c r="A6" s="22" t="s">
        <v>63</v>
      </c>
      <c r="B6" s="48">
        <v>2089270.5773518179</v>
      </c>
      <c r="C6" s="23">
        <v>2178519.57483452</v>
      </c>
      <c r="D6" s="23">
        <v>2301401.871033641</v>
      </c>
      <c r="E6" s="23">
        <v>2586708.3142168429</v>
      </c>
      <c r="F6" s="201">
        <v>2657886.8118248405</v>
      </c>
      <c r="G6" s="201">
        <v>2809411.3574828068</v>
      </c>
      <c r="H6" s="230">
        <v>3000703.2148161312</v>
      </c>
      <c r="I6" s="323">
        <f>(H6-G6)/G6</f>
        <v>6.8089657580340676E-2</v>
      </c>
    </row>
    <row r="7" spans="1:9" ht="28.5" customHeight="1">
      <c r="A7" s="22" t="s">
        <v>204</v>
      </c>
      <c r="B7" s="48">
        <v>9816905.2326545473</v>
      </c>
      <c r="C7" s="23">
        <v>10033132.879182857</v>
      </c>
      <c r="D7" s="23">
        <v>10680185.115623372</v>
      </c>
      <c r="E7" s="23">
        <v>11360634.774015848</v>
      </c>
      <c r="F7" s="201">
        <v>11645692.53888071</v>
      </c>
      <c r="G7" s="201">
        <v>11775815.335728828</v>
      </c>
      <c r="H7" s="230">
        <v>11814923.814398848</v>
      </c>
      <c r="I7" s="323">
        <f>(H7-G7)/G7</f>
        <v>3.3210845750409482E-3</v>
      </c>
    </row>
    <row r="8" spans="1:9" ht="28.5" customHeight="1">
      <c r="A8" s="202" t="s">
        <v>205</v>
      </c>
      <c r="B8" s="203">
        <v>523642698.60811734</v>
      </c>
      <c r="C8" s="33">
        <v>507291498.40919268</v>
      </c>
      <c r="D8" s="33">
        <v>544712095.73140788</v>
      </c>
      <c r="E8" s="33">
        <v>613203430.44470167</v>
      </c>
      <c r="F8" s="268">
        <v>656626132.78879249</v>
      </c>
      <c r="G8" s="268">
        <v>668874186.15641236</v>
      </c>
      <c r="H8" s="231">
        <v>730731110.57544565</v>
      </c>
      <c r="I8" s="324">
        <f>(H8-G8)/G8</f>
        <v>9.247916229879502E-2</v>
      </c>
    </row>
    <row r="10" spans="1:9">
      <c r="A10" s="751" t="s">
        <v>40</v>
      </c>
      <c r="B10" s="751"/>
      <c r="C10" s="751"/>
      <c r="D10" s="751"/>
      <c r="E10" s="751"/>
      <c r="F10" s="751"/>
      <c r="G10" s="751"/>
      <c r="H10" s="751"/>
      <c r="I10" s="751"/>
    </row>
    <row r="11" spans="1:9">
      <c r="A11" s="751"/>
      <c r="B11" s="751"/>
      <c r="C11" s="751"/>
      <c r="D11" s="751"/>
      <c r="E11" s="751"/>
      <c r="F11" s="751"/>
      <c r="G11" s="751"/>
      <c r="H11" s="751"/>
      <c r="I11" s="751"/>
    </row>
    <row r="12" spans="1:9" ht="15" customHeight="1">
      <c r="A12" s="751" t="s">
        <v>41</v>
      </c>
      <c r="B12" s="751"/>
      <c r="C12" s="751"/>
      <c r="D12" s="751"/>
      <c r="E12" s="751"/>
      <c r="F12" s="751"/>
      <c r="G12" s="751"/>
      <c r="H12" s="751"/>
      <c r="I12" s="751"/>
    </row>
    <row r="13" spans="1:9">
      <c r="A13" s="751"/>
      <c r="B13" s="751"/>
      <c r="C13" s="751"/>
      <c r="D13" s="751"/>
      <c r="E13" s="751"/>
      <c r="F13" s="751"/>
      <c r="G13" s="751"/>
      <c r="H13" s="751"/>
      <c r="I13" s="751"/>
    </row>
    <row r="14" spans="1:9">
      <c r="A14" s="751"/>
      <c r="B14" s="751"/>
      <c r="C14" s="751"/>
      <c r="D14" s="751"/>
      <c r="E14" s="751"/>
      <c r="F14" s="751"/>
      <c r="G14" s="751"/>
      <c r="H14" s="751"/>
      <c r="I14" s="751"/>
    </row>
    <row r="15" spans="1:9">
      <c r="A15" s="752" t="s">
        <v>78</v>
      </c>
      <c r="B15" s="752"/>
      <c r="C15" s="752"/>
      <c r="D15" s="752"/>
      <c r="E15" s="752"/>
      <c r="F15" s="752"/>
      <c r="G15" s="752"/>
      <c r="H15" s="752"/>
      <c r="I15" s="752"/>
    </row>
    <row r="16" spans="1:9">
      <c r="A16" s="28"/>
      <c r="B16" s="28"/>
      <c r="C16" s="28"/>
      <c r="D16" s="28"/>
      <c r="E16" s="28"/>
      <c r="F16" s="28"/>
      <c r="G16" s="28"/>
      <c r="H16" s="28"/>
      <c r="I16" s="325"/>
    </row>
    <row r="17" spans="1:8">
      <c r="A17" s="152" t="s">
        <v>266</v>
      </c>
      <c r="B17" s="47"/>
    </row>
    <row r="19" spans="1:8">
      <c r="B19" s="42"/>
      <c r="C19" s="194"/>
      <c r="D19" s="194"/>
      <c r="E19" s="194"/>
      <c r="F19" s="194"/>
      <c r="G19" s="194"/>
      <c r="H19" s="194"/>
    </row>
    <row r="20" spans="1:8">
      <c r="B20" s="42"/>
      <c r="C20" s="194"/>
      <c r="D20" s="194"/>
      <c r="E20" s="194"/>
      <c r="F20" s="194"/>
      <c r="G20" s="194"/>
      <c r="H20" s="194"/>
    </row>
    <row r="21" spans="1:8">
      <c r="B21" s="42"/>
      <c r="E21" s="194"/>
      <c r="F21" s="194"/>
      <c r="G21" s="194"/>
      <c r="H21" s="194"/>
    </row>
    <row r="22" spans="1:8">
      <c r="B22" s="42"/>
    </row>
    <row r="23" spans="1:8">
      <c r="B23" s="42"/>
    </row>
  </sheetData>
  <mergeCells count="3">
    <mergeCell ref="A10:I11"/>
    <mergeCell ref="A12:I14"/>
    <mergeCell ref="A15:I15"/>
  </mergeCells>
  <hyperlinks>
    <hyperlink ref="A1" location="'Contents '!A1" display="Contents "/>
    <hyperlink ref="A2" location="'Background Notes'!A1" display="Background Notes"/>
  </hyperlinks>
  <pageMargins left="0.7" right="0.7" top="0.75" bottom="0.75" header="0.3" footer="0.3"/>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zoomScaleNormal="100" workbookViewId="0">
      <pane xSplit="1" ySplit="5" topLeftCell="B6" activePane="bottomRight" state="frozen"/>
      <selection pane="topRight" activeCell="B1" sqref="B1"/>
      <selection pane="bottomLeft" activeCell="A6" sqref="A6"/>
      <selection pane="bottomRight" activeCell="B2" sqref="B2"/>
    </sheetView>
  </sheetViews>
  <sheetFormatPr defaultColWidth="9.140625" defaultRowHeight="15"/>
  <cols>
    <col min="1" max="1" width="42.5703125" style="10" customWidth="1"/>
    <col min="2" max="5" width="12" style="10" bestFit="1" customWidth="1"/>
    <col min="6" max="8" width="12" style="196" bestFit="1" customWidth="1"/>
    <col min="9" max="9" width="12.5703125" style="10" customWidth="1"/>
    <col min="10" max="10" width="13.7109375" style="10" bestFit="1" customWidth="1"/>
    <col min="11" max="11" width="16.140625" style="10" bestFit="1" customWidth="1"/>
    <col min="12" max="14" width="12.85546875" style="10" bestFit="1" customWidth="1"/>
    <col min="15" max="16384" width="9.140625" style="10"/>
  </cols>
  <sheetData>
    <row r="1" spans="1:13">
      <c r="A1" s="19" t="s">
        <v>39</v>
      </c>
      <c r="B1" s="19"/>
    </row>
    <row r="2" spans="1:13">
      <c r="A2" s="19" t="s">
        <v>20</v>
      </c>
      <c r="B2" s="19"/>
      <c r="H2" s="695"/>
    </row>
    <row r="3" spans="1:13" ht="15.75">
      <c r="A3" s="20" t="s">
        <v>276</v>
      </c>
      <c r="B3" s="20"/>
    </row>
    <row r="5" spans="1:13" ht="31.5" customHeight="1">
      <c r="A5" s="199"/>
      <c r="B5" s="200">
        <v>2013</v>
      </c>
      <c r="C5" s="219">
        <v>2014</v>
      </c>
      <c r="D5" s="219">
        <v>2015</v>
      </c>
      <c r="E5" s="219">
        <v>2016</v>
      </c>
      <c r="F5" s="219">
        <v>2017</v>
      </c>
      <c r="G5" s="219">
        <v>2018</v>
      </c>
      <c r="H5" s="219">
        <v>2019</v>
      </c>
      <c r="I5" s="220" t="s">
        <v>269</v>
      </c>
    </row>
    <row r="6" spans="1:13">
      <c r="A6" s="25" t="s">
        <v>42</v>
      </c>
      <c r="B6" s="49">
        <v>203277.56491713086</v>
      </c>
      <c r="C6" s="49">
        <v>227677.14403896677</v>
      </c>
      <c r="D6" s="49">
        <v>267987.42166119308</v>
      </c>
      <c r="E6" s="49">
        <v>314311.2599287387</v>
      </c>
      <c r="F6" s="53">
        <v>320529.5584855171</v>
      </c>
      <c r="G6" s="53">
        <v>352186.76061805949</v>
      </c>
      <c r="H6" s="53">
        <v>400278.41980980645</v>
      </c>
      <c r="I6" s="26">
        <f t="shared" ref="I6:I30" si="0">(H6-G6)/G6</f>
        <v>0.13655158163058134</v>
      </c>
      <c r="J6" s="66"/>
      <c r="K6" s="66"/>
      <c r="L6" s="227"/>
      <c r="M6" s="194"/>
    </row>
    <row r="7" spans="1:13">
      <c r="A7" s="25" t="s">
        <v>43</v>
      </c>
      <c r="B7" s="49">
        <v>716114.08448557858</v>
      </c>
      <c r="C7" s="49">
        <v>701528.897593976</v>
      </c>
      <c r="D7" s="49">
        <v>764837.8116855491</v>
      </c>
      <c r="E7" s="49">
        <v>812484.29169581691</v>
      </c>
      <c r="F7" s="53">
        <v>814889.05505834694</v>
      </c>
      <c r="G7" s="53">
        <v>804972.89682484861</v>
      </c>
      <c r="H7" s="53">
        <v>757944.68763127096</v>
      </c>
      <c r="I7" s="26">
        <f t="shared" si="0"/>
        <v>-5.8422102631127903E-2</v>
      </c>
      <c r="J7" s="66"/>
      <c r="K7" s="66"/>
      <c r="L7" s="227"/>
      <c r="M7" s="194"/>
    </row>
    <row r="8" spans="1:13">
      <c r="A8" s="25" t="s">
        <v>44</v>
      </c>
      <c r="B8" s="49">
        <v>219398.60653426859</v>
      </c>
      <c r="C8" s="49">
        <v>221988.8844371934</v>
      </c>
      <c r="D8" s="49">
        <v>243368.89121422588</v>
      </c>
      <c r="E8" s="49">
        <v>245750.47773433564</v>
      </c>
      <c r="F8" s="53">
        <v>239250.30051415547</v>
      </c>
      <c r="G8" s="53">
        <v>247562.05307761641</v>
      </c>
      <c r="H8" s="53">
        <v>282773.52229068812</v>
      </c>
      <c r="I8" s="26">
        <f t="shared" si="0"/>
        <v>0.14223290191422072</v>
      </c>
      <c r="J8" s="66"/>
      <c r="K8" s="66"/>
      <c r="L8" s="227"/>
      <c r="M8" s="194"/>
    </row>
    <row r="9" spans="1:13">
      <c r="A9" s="25" t="s">
        <v>45</v>
      </c>
      <c r="B9" s="49">
        <v>26212.224317241009</v>
      </c>
      <c r="C9" s="49">
        <v>23413.401823283355</v>
      </c>
      <c r="D9" s="49">
        <v>19224.412520545622</v>
      </c>
      <c r="E9" s="49">
        <v>16864.510650554595</v>
      </c>
      <c r="F9" s="53">
        <v>23250.657835251201</v>
      </c>
      <c r="G9" s="53">
        <v>19860.878652680476</v>
      </c>
      <c r="H9" s="53">
        <v>20443.11608516804</v>
      </c>
      <c r="I9" s="26">
        <f t="shared" si="0"/>
        <v>2.9315794264166826E-2</v>
      </c>
      <c r="J9" s="66"/>
      <c r="K9" s="66"/>
      <c r="L9" s="227"/>
      <c r="M9" s="194"/>
    </row>
    <row r="10" spans="1:13" ht="18.75">
      <c r="A10" s="331" t="s">
        <v>272</v>
      </c>
      <c r="B10" s="330">
        <f t="shared" ref="B10:H10" si="1">SUM(B6:B9)</f>
        <v>1165002.4802542189</v>
      </c>
      <c r="C10" s="330">
        <f t="shared" si="1"/>
        <v>1174608.3278934194</v>
      </c>
      <c r="D10" s="330">
        <f t="shared" si="1"/>
        <v>1295418.5370815136</v>
      </c>
      <c r="E10" s="330">
        <f t="shared" si="1"/>
        <v>1389410.540009446</v>
      </c>
      <c r="F10" s="330">
        <f t="shared" si="1"/>
        <v>1397919.5718932708</v>
      </c>
      <c r="G10" s="330">
        <f t="shared" si="1"/>
        <v>1424582.589173205</v>
      </c>
      <c r="H10" s="330">
        <f t="shared" si="1"/>
        <v>1461439.7458169335</v>
      </c>
      <c r="I10" s="54">
        <f t="shared" si="0"/>
        <v>2.5872249825206372E-2</v>
      </c>
      <c r="J10" s="66"/>
      <c r="K10" s="66"/>
      <c r="L10" s="30"/>
      <c r="M10" s="30"/>
    </row>
    <row r="11" spans="1:13" ht="27" customHeight="1">
      <c r="A11" s="199" t="s">
        <v>42</v>
      </c>
      <c r="B11" s="204">
        <v>284940.15641839989</v>
      </c>
      <c r="C11" s="204">
        <v>316038.3668012392</v>
      </c>
      <c r="D11" s="204">
        <v>327436.33779126807</v>
      </c>
      <c r="E11" s="204">
        <v>369818.3547075846</v>
      </c>
      <c r="F11" s="55">
        <v>388570.00522796379</v>
      </c>
      <c r="G11" s="55">
        <v>441955.37094217347</v>
      </c>
      <c r="H11" s="55">
        <v>451734.16681042273</v>
      </c>
      <c r="I11" s="26">
        <f t="shared" si="0"/>
        <v>2.2126206651595919E-2</v>
      </c>
      <c r="K11" s="194"/>
      <c r="L11" s="194"/>
      <c r="M11" s="30"/>
    </row>
    <row r="12" spans="1:13">
      <c r="A12" s="25" t="s">
        <v>43</v>
      </c>
      <c r="B12" s="49">
        <v>147949.9506452207</v>
      </c>
      <c r="C12" s="49">
        <v>216657.50039335067</v>
      </c>
      <c r="D12" s="49">
        <v>237619.03989286724</v>
      </c>
      <c r="E12" s="49">
        <v>293940.90659720416</v>
      </c>
      <c r="F12" s="53">
        <v>291886.80578988284</v>
      </c>
      <c r="G12" s="53">
        <v>274464.91999773239</v>
      </c>
      <c r="H12" s="53">
        <v>265018.28116671252</v>
      </c>
      <c r="I12" s="26">
        <f t="shared" si="0"/>
        <v>-3.4418383344209942E-2</v>
      </c>
      <c r="K12" s="194"/>
      <c r="L12" s="194"/>
      <c r="M12" s="30"/>
    </row>
    <row r="13" spans="1:13">
      <c r="A13" s="25" t="s">
        <v>44</v>
      </c>
      <c r="B13" s="49">
        <v>73299.991873475054</v>
      </c>
      <c r="C13" s="49">
        <v>62564.283990459371</v>
      </c>
      <c r="D13" s="49">
        <v>79202.066043573213</v>
      </c>
      <c r="E13" s="49">
        <v>61156.405483426592</v>
      </c>
      <c r="F13" s="53">
        <v>75815.85062999322</v>
      </c>
      <c r="G13" s="53">
        <v>64306.195164634613</v>
      </c>
      <c r="H13" s="53">
        <v>46262.715904789708</v>
      </c>
      <c r="I13" s="26">
        <f t="shared" si="0"/>
        <v>-0.28058695143835805</v>
      </c>
      <c r="K13" s="194"/>
      <c r="L13" s="194"/>
      <c r="M13" s="30"/>
    </row>
    <row r="14" spans="1:13">
      <c r="A14" s="25" t="s">
        <v>45</v>
      </c>
      <c r="B14" s="49">
        <v>21718.998160503073</v>
      </c>
      <c r="C14" s="49">
        <v>18894.095756051207</v>
      </c>
      <c r="D14" s="49">
        <v>25342.89022441885</v>
      </c>
      <c r="E14" s="52">
        <v>18250.107419181142</v>
      </c>
      <c r="F14" s="52">
        <v>21313.578283730258</v>
      </c>
      <c r="G14" s="52">
        <v>13017.282205061669</v>
      </c>
      <c r="H14" s="52">
        <v>20453.305117272619</v>
      </c>
      <c r="I14" s="333">
        <f t="shared" si="0"/>
        <v>0.5712423526717052</v>
      </c>
      <c r="K14" s="194"/>
      <c r="L14" s="194"/>
      <c r="M14" s="30"/>
    </row>
    <row r="15" spans="1:13" ht="21">
      <c r="A15" s="331" t="s">
        <v>279</v>
      </c>
      <c r="B15" s="330">
        <f t="shared" ref="B15" si="2">SUM(B11:B14)</f>
        <v>527909.09709759871</v>
      </c>
      <c r="C15" s="330">
        <f t="shared" ref="C15" si="3">SUM(C11:C14)</f>
        <v>614154.24694110057</v>
      </c>
      <c r="D15" s="330">
        <f t="shared" ref="D15:H15" si="4">SUM(D11:D14)</f>
        <v>669600.33395212737</v>
      </c>
      <c r="E15" s="330">
        <f t="shared" si="4"/>
        <v>743165.77420739655</v>
      </c>
      <c r="F15" s="330">
        <f t="shared" si="4"/>
        <v>777586.23993157025</v>
      </c>
      <c r="G15" s="330">
        <f t="shared" si="4"/>
        <v>793743.76830960216</v>
      </c>
      <c r="H15" s="330">
        <f t="shared" si="4"/>
        <v>783468.46899919759</v>
      </c>
      <c r="I15" s="54">
        <f t="shared" si="0"/>
        <v>-1.294536060709791E-2</v>
      </c>
      <c r="L15" s="194"/>
      <c r="M15" s="30"/>
    </row>
    <row r="16" spans="1:13" ht="24" customHeight="1">
      <c r="A16" s="199" t="s">
        <v>42</v>
      </c>
      <c r="B16" s="55">
        <v>150542</v>
      </c>
      <c r="C16" s="55">
        <v>164323</v>
      </c>
      <c r="D16" s="205">
        <v>134452</v>
      </c>
      <c r="E16" s="55">
        <v>159375</v>
      </c>
      <c r="F16" s="55">
        <v>236899</v>
      </c>
      <c r="G16" s="55">
        <v>254544</v>
      </c>
      <c r="H16" s="55">
        <v>322538</v>
      </c>
      <c r="I16" s="26">
        <f t="shared" si="0"/>
        <v>0.26712081211892641</v>
      </c>
      <c r="L16" s="194"/>
    </row>
    <row r="17" spans="1:14">
      <c r="A17" s="25" t="s">
        <v>43</v>
      </c>
      <c r="B17" s="53">
        <v>180010</v>
      </c>
      <c r="C17" s="53">
        <v>167696</v>
      </c>
      <c r="D17" s="52">
        <v>112860</v>
      </c>
      <c r="E17" s="53">
        <v>198186</v>
      </c>
      <c r="F17" s="53">
        <v>162834</v>
      </c>
      <c r="G17" s="53">
        <v>221801</v>
      </c>
      <c r="H17" s="53">
        <v>270163</v>
      </c>
      <c r="I17" s="26">
        <f t="shared" si="0"/>
        <v>0.21804229917809206</v>
      </c>
    </row>
    <row r="18" spans="1:14">
      <c r="A18" s="25" t="s">
        <v>44</v>
      </c>
      <c r="B18" s="57">
        <v>29296</v>
      </c>
      <c r="C18" s="57">
        <v>17376</v>
      </c>
      <c r="D18" s="51">
        <v>34091</v>
      </c>
      <c r="E18" s="57">
        <v>35379</v>
      </c>
      <c r="F18" s="57">
        <v>28932</v>
      </c>
      <c r="G18" s="57">
        <v>40233</v>
      </c>
      <c r="H18" s="57">
        <v>65911</v>
      </c>
      <c r="I18" s="335">
        <f t="shared" si="0"/>
        <v>0.63823229687072802</v>
      </c>
    </row>
    <row r="19" spans="1:14">
      <c r="A19" s="25" t="s">
        <v>45</v>
      </c>
      <c r="B19" s="51">
        <v>36511</v>
      </c>
      <c r="C19" s="51">
        <v>40362</v>
      </c>
      <c r="D19" s="52">
        <v>54980</v>
      </c>
      <c r="E19" s="51">
        <v>61192</v>
      </c>
      <c r="F19" s="51">
        <v>53716</v>
      </c>
      <c r="G19" s="52">
        <v>74507</v>
      </c>
      <c r="H19" s="52">
        <v>97183</v>
      </c>
      <c r="I19" s="333">
        <f t="shared" si="0"/>
        <v>0.30434724254096929</v>
      </c>
    </row>
    <row r="20" spans="1:14" ht="18.75">
      <c r="A20" s="331" t="s">
        <v>273</v>
      </c>
      <c r="B20" s="330">
        <f t="shared" ref="B20" si="5">SUM(B16:B19)</f>
        <v>396359</v>
      </c>
      <c r="C20" s="330">
        <f t="shared" ref="C20" si="6">SUM(C16:C19)</f>
        <v>389757</v>
      </c>
      <c r="D20" s="330">
        <f t="shared" ref="D20:H20" si="7">SUM(D16:D19)</f>
        <v>336383</v>
      </c>
      <c r="E20" s="330">
        <f t="shared" si="7"/>
        <v>454132</v>
      </c>
      <c r="F20" s="330">
        <f t="shared" si="7"/>
        <v>482381</v>
      </c>
      <c r="G20" s="330">
        <f t="shared" si="7"/>
        <v>591085</v>
      </c>
      <c r="H20" s="330">
        <f t="shared" si="7"/>
        <v>755795</v>
      </c>
      <c r="I20" s="54">
        <f t="shared" si="0"/>
        <v>0.2786570459409391</v>
      </c>
    </row>
    <row r="21" spans="1:14" ht="23.25" customHeight="1">
      <c r="A21" s="25" t="s">
        <v>42</v>
      </c>
      <c r="B21" s="53">
        <v>1051739.1549416531</v>
      </c>
      <c r="C21" s="53">
        <v>1329052.6519773051</v>
      </c>
      <c r="D21" s="53">
        <v>1209383.4900356517</v>
      </c>
      <c r="E21" s="53">
        <v>1290030.877841692</v>
      </c>
      <c r="F21" s="53">
        <v>1519653.4213774572</v>
      </c>
      <c r="G21" s="53">
        <v>1320849.8397492</v>
      </c>
      <c r="H21" s="53">
        <v>1516566.048548125</v>
      </c>
      <c r="I21" s="26">
        <f t="shared" si="0"/>
        <v>0.14817445776886121</v>
      </c>
      <c r="J21" s="65"/>
      <c r="K21" s="30"/>
      <c r="L21" s="194"/>
    </row>
    <row r="22" spans="1:14">
      <c r="A22" s="25" t="s">
        <v>43</v>
      </c>
      <c r="B22" s="53">
        <v>618976.87185331236</v>
      </c>
      <c r="C22" s="53">
        <v>808902.01647795178</v>
      </c>
      <c r="D22" s="53">
        <v>808704.93691118294</v>
      </c>
      <c r="E22" s="53">
        <v>535152.98134057107</v>
      </c>
      <c r="F22" s="53">
        <v>564881.84424638201</v>
      </c>
      <c r="G22" s="53">
        <v>676599.61533787008</v>
      </c>
      <c r="H22" s="53">
        <v>672015.90911059768</v>
      </c>
      <c r="I22" s="26">
        <f t="shared" si="0"/>
        <v>-6.7746213910917725E-3</v>
      </c>
      <c r="J22" s="65"/>
      <c r="K22" s="30"/>
      <c r="L22" s="194"/>
    </row>
    <row r="23" spans="1:14">
      <c r="A23" s="25" t="s">
        <v>44</v>
      </c>
      <c r="B23" s="57">
        <v>94671.505136496824</v>
      </c>
      <c r="C23" s="57">
        <v>71210.8082589634</v>
      </c>
      <c r="D23" s="57">
        <v>101960.97084160175</v>
      </c>
      <c r="E23" s="57">
        <v>83021.83231527434</v>
      </c>
      <c r="F23" s="57">
        <v>45498.427324755736</v>
      </c>
      <c r="G23" s="51">
        <v>117415.35749524868</v>
      </c>
      <c r="H23" s="51">
        <v>66264.414043619108</v>
      </c>
      <c r="I23" s="334">
        <f t="shared" si="0"/>
        <v>-0.43564099741977486</v>
      </c>
      <c r="J23" s="65"/>
      <c r="K23" s="30"/>
      <c r="L23" s="194"/>
    </row>
    <row r="24" spans="1:14">
      <c r="A24" s="25" t="s">
        <v>45</v>
      </c>
      <c r="B24" s="51">
        <v>214782.31430789491</v>
      </c>
      <c r="C24" s="57">
        <v>125461.34879955729</v>
      </c>
      <c r="D24" s="57">
        <v>110166.71470620003</v>
      </c>
      <c r="E24" s="57">
        <v>76186.401995230757</v>
      </c>
      <c r="F24" s="57">
        <v>63394.713230771886</v>
      </c>
      <c r="G24" s="57">
        <v>72652.282137315517</v>
      </c>
      <c r="H24" s="57">
        <v>76959.895340967341</v>
      </c>
      <c r="I24" s="335">
        <f t="shared" si="0"/>
        <v>5.929081753426927E-2</v>
      </c>
      <c r="J24" s="65"/>
      <c r="K24" s="30"/>
      <c r="L24" s="194"/>
    </row>
    <row r="25" spans="1:14" ht="18.75">
      <c r="A25" s="202" t="s">
        <v>274</v>
      </c>
      <c r="B25" s="330">
        <f t="shared" ref="B25" si="8">SUM(B21:B24)</f>
        <v>1980169.8462393573</v>
      </c>
      <c r="C25" s="330">
        <f t="shared" ref="C25" si="9">SUM(C21:C24)</f>
        <v>2334626.8255137778</v>
      </c>
      <c r="D25" s="330">
        <f t="shared" ref="D25:H25" si="10">SUM(D21:D24)</f>
        <v>2230216.1124946368</v>
      </c>
      <c r="E25" s="330">
        <f t="shared" si="10"/>
        <v>1984392.093492768</v>
      </c>
      <c r="F25" s="330">
        <f t="shared" si="10"/>
        <v>2193428.4061793666</v>
      </c>
      <c r="G25" s="330">
        <f t="shared" si="10"/>
        <v>2187517.0947196344</v>
      </c>
      <c r="H25" s="330">
        <f t="shared" si="10"/>
        <v>2331806.2670433093</v>
      </c>
      <c r="I25" s="54">
        <f t="shared" si="0"/>
        <v>6.5960249029353477E-2</v>
      </c>
      <c r="J25" s="65"/>
      <c r="L25" s="194"/>
    </row>
    <row r="26" spans="1:14" ht="30" customHeight="1">
      <c r="A26" s="25" t="s">
        <v>42</v>
      </c>
      <c r="B26" s="53">
        <f t="shared" ref="B26:D26" si="11">B6+B11+B16+B21</f>
        <v>1690498.8762771839</v>
      </c>
      <c r="C26" s="53">
        <f t="shared" si="11"/>
        <v>2037091.162817511</v>
      </c>
      <c r="D26" s="53">
        <f t="shared" si="11"/>
        <v>1939259.249488113</v>
      </c>
      <c r="E26" s="53">
        <f t="shared" ref="E26:F26" si="12">E6+E11+E16+E21</f>
        <v>2133535.4924780154</v>
      </c>
      <c r="F26" s="53">
        <f t="shared" si="12"/>
        <v>2465651.9850909384</v>
      </c>
      <c r="G26" s="53">
        <f t="shared" ref="G26:H29" si="13">G6+G11+G16+G21</f>
        <v>2369535.9713094328</v>
      </c>
      <c r="H26" s="53">
        <f t="shared" si="13"/>
        <v>2691116.635168354</v>
      </c>
      <c r="I26" s="26">
        <f t="shared" si="0"/>
        <v>0.13571461575289448</v>
      </c>
      <c r="J26" s="30"/>
      <c r="K26" s="66"/>
      <c r="L26" s="66"/>
      <c r="M26" s="66"/>
      <c r="N26" s="66"/>
    </row>
    <row r="27" spans="1:14">
      <c r="A27" s="25" t="s">
        <v>43</v>
      </c>
      <c r="B27" s="53">
        <f t="shared" ref="B27:F30" si="14">B7+B12+B17+B22</f>
        <v>1663050.9069841118</v>
      </c>
      <c r="C27" s="53">
        <f t="shared" si="14"/>
        <v>1894784.4144652784</v>
      </c>
      <c r="D27" s="53">
        <f t="shared" si="14"/>
        <v>1924021.7884895992</v>
      </c>
      <c r="E27" s="53">
        <f t="shared" ref="E27:F27" si="15">E7+E12+E17+E22</f>
        <v>1839764.179633592</v>
      </c>
      <c r="F27" s="53">
        <f t="shared" si="15"/>
        <v>1834491.7050946117</v>
      </c>
      <c r="G27" s="53">
        <f t="shared" ref="G27" si="16">G7+G12+G17+G22</f>
        <v>1977838.4321604511</v>
      </c>
      <c r="H27" s="53">
        <f t="shared" si="13"/>
        <v>1965141.8779085814</v>
      </c>
      <c r="I27" s="26">
        <f t="shared" si="0"/>
        <v>-6.4194092123090437E-3</v>
      </c>
      <c r="J27" s="30"/>
      <c r="K27" s="66"/>
      <c r="L27" s="66"/>
      <c r="M27" s="66"/>
      <c r="N27" s="66"/>
    </row>
    <row r="28" spans="1:14">
      <c r="A28" s="25" t="s">
        <v>44</v>
      </c>
      <c r="B28" s="53">
        <f t="shared" si="14"/>
        <v>416666.10354424047</v>
      </c>
      <c r="C28" s="53">
        <f t="shared" si="14"/>
        <v>373139.9766866162</v>
      </c>
      <c r="D28" s="53">
        <f t="shared" si="14"/>
        <v>458622.92809940083</v>
      </c>
      <c r="E28" s="53">
        <f t="shared" ref="E28:F28" si="17">E8+E13+E18+E23</f>
        <v>425307.71553303656</v>
      </c>
      <c r="F28" s="53">
        <f t="shared" si="17"/>
        <v>389496.57846890442</v>
      </c>
      <c r="G28" s="53">
        <f t="shared" ref="G28" si="18">G8+G13+G18+G23</f>
        <v>469516.60573749966</v>
      </c>
      <c r="H28" s="53">
        <f t="shared" si="13"/>
        <v>461211.65223909693</v>
      </c>
      <c r="I28" s="26">
        <f t="shared" si="0"/>
        <v>-1.7688306221582104E-2</v>
      </c>
      <c r="J28" s="30"/>
      <c r="K28" s="66"/>
      <c r="L28" s="66"/>
      <c r="M28" s="66"/>
      <c r="N28" s="66"/>
    </row>
    <row r="29" spans="1:14">
      <c r="A29" s="25" t="s">
        <v>45</v>
      </c>
      <c r="B29" s="53">
        <f t="shared" si="14"/>
        <v>299224.53678563901</v>
      </c>
      <c r="C29" s="53">
        <f t="shared" si="14"/>
        <v>208130.84637889185</v>
      </c>
      <c r="D29" s="53">
        <f t="shared" si="14"/>
        <v>209714.01745116449</v>
      </c>
      <c r="E29" s="53">
        <f t="shared" ref="E29:F29" si="19">E9+E14+E19+E24</f>
        <v>172493.02006496649</v>
      </c>
      <c r="F29" s="53">
        <f t="shared" si="19"/>
        <v>161674.94934975333</v>
      </c>
      <c r="G29" s="53">
        <f t="shared" ref="G29" si="20">G9+G14+G19+G24</f>
        <v>180037.44299505767</v>
      </c>
      <c r="H29" s="53">
        <f t="shared" si="13"/>
        <v>215039.316543408</v>
      </c>
      <c r="I29" s="26">
        <f t="shared" si="0"/>
        <v>0.19441441161387293</v>
      </c>
      <c r="J29" s="30"/>
      <c r="K29" s="66"/>
      <c r="L29" s="66"/>
      <c r="M29" s="66"/>
      <c r="N29" s="66"/>
    </row>
    <row r="30" spans="1:14" ht="19.5" thickBot="1">
      <c r="A30" s="336" t="s">
        <v>275</v>
      </c>
      <c r="B30" s="337">
        <f t="shared" si="14"/>
        <v>4069440.4235911751</v>
      </c>
      <c r="C30" s="337">
        <f t="shared" si="14"/>
        <v>4513146.4003482983</v>
      </c>
      <c r="D30" s="337">
        <f t="shared" si="14"/>
        <v>4531617.9835282778</v>
      </c>
      <c r="E30" s="337">
        <f t="shared" si="14"/>
        <v>4571100.4077096106</v>
      </c>
      <c r="F30" s="337">
        <f t="shared" si="14"/>
        <v>4851315.2180042081</v>
      </c>
      <c r="G30" s="337">
        <f t="shared" ref="G30:H30" si="21">G10+G15+G20+G25</f>
        <v>4996928.4522024412</v>
      </c>
      <c r="H30" s="337">
        <f t="shared" si="21"/>
        <v>5332509.48185944</v>
      </c>
      <c r="I30" s="332">
        <f t="shared" si="0"/>
        <v>6.7157461401931517E-2</v>
      </c>
      <c r="J30" s="30"/>
      <c r="K30" s="66"/>
      <c r="L30" s="66"/>
      <c r="M30" s="66"/>
      <c r="N30" s="66"/>
    </row>
    <row r="31" spans="1:14" ht="15.75" thickTop="1"/>
    <row r="32" spans="1:14" ht="15" customHeight="1">
      <c r="A32" s="751" t="s">
        <v>40</v>
      </c>
      <c r="B32" s="751"/>
      <c r="C32" s="751"/>
      <c r="D32" s="751"/>
      <c r="E32" s="751"/>
      <c r="F32" s="751"/>
      <c r="G32" s="751"/>
      <c r="H32" s="751"/>
      <c r="I32" s="751"/>
    </row>
    <row r="33" spans="1:9">
      <c r="A33" s="751"/>
      <c r="B33" s="751"/>
      <c r="C33" s="751"/>
      <c r="D33" s="751"/>
      <c r="E33" s="751"/>
      <c r="F33" s="751"/>
      <c r="G33" s="751"/>
      <c r="H33" s="751"/>
      <c r="I33" s="751"/>
    </row>
    <row r="34" spans="1:9">
      <c r="A34" s="751" t="s">
        <v>47</v>
      </c>
      <c r="B34" s="751"/>
      <c r="C34" s="751"/>
      <c r="D34" s="751"/>
      <c r="E34" s="751"/>
      <c r="F34" s="751"/>
      <c r="G34" s="751"/>
      <c r="H34" s="751"/>
      <c r="I34" s="751"/>
    </row>
    <row r="35" spans="1:9">
      <c r="A35" s="751"/>
      <c r="B35" s="751"/>
      <c r="C35" s="751"/>
      <c r="D35" s="751"/>
      <c r="E35" s="751"/>
      <c r="F35" s="751"/>
      <c r="G35" s="751"/>
      <c r="H35" s="751"/>
      <c r="I35" s="751"/>
    </row>
    <row r="36" spans="1:9" ht="25.5" customHeight="1">
      <c r="A36" s="751" t="s">
        <v>50</v>
      </c>
      <c r="B36" s="751"/>
      <c r="C36" s="751"/>
      <c r="D36" s="751"/>
      <c r="E36" s="751"/>
      <c r="F36" s="751"/>
      <c r="G36" s="751"/>
      <c r="H36" s="751"/>
      <c r="I36" s="751"/>
    </row>
    <row r="37" spans="1:9">
      <c r="A37" s="56" t="s">
        <v>51</v>
      </c>
      <c r="B37" s="34"/>
      <c r="C37" s="27"/>
      <c r="D37" s="27"/>
      <c r="E37" s="27"/>
      <c r="F37" s="197"/>
      <c r="G37" s="197"/>
      <c r="H37" s="197"/>
      <c r="I37" s="27"/>
    </row>
    <row r="38" spans="1:9">
      <c r="A38" s="59" t="s">
        <v>202</v>
      </c>
      <c r="B38" s="34"/>
      <c r="C38" s="27"/>
      <c r="D38" s="27"/>
      <c r="E38" s="27"/>
      <c r="F38" s="197"/>
      <c r="G38" s="197"/>
      <c r="H38" s="197"/>
      <c r="I38" s="27"/>
    </row>
    <row r="39" spans="1:9">
      <c r="A39" s="58" t="s">
        <v>203</v>
      </c>
      <c r="B39" s="34"/>
      <c r="C39" s="27"/>
      <c r="D39" s="27"/>
      <c r="E39" s="27"/>
      <c r="F39" s="197"/>
      <c r="G39" s="197"/>
      <c r="H39" s="197"/>
      <c r="I39" s="27"/>
    </row>
    <row r="40" spans="1:9">
      <c r="A40" s="752" t="s">
        <v>80</v>
      </c>
      <c r="B40" s="752"/>
      <c r="C40" s="752"/>
      <c r="D40" s="752"/>
      <c r="E40" s="752"/>
      <c r="F40" s="752"/>
      <c r="G40" s="752"/>
      <c r="H40" s="752"/>
      <c r="I40" s="752"/>
    </row>
    <row r="41" spans="1:9" ht="15" customHeight="1">
      <c r="A41" s="34" t="s">
        <v>259</v>
      </c>
      <c r="B41" s="31"/>
      <c r="C41" s="31"/>
      <c r="D41" s="31"/>
      <c r="E41" s="155"/>
      <c r="F41" s="198"/>
      <c r="G41" s="198"/>
      <c r="H41" s="198"/>
      <c r="I41" s="31"/>
    </row>
    <row r="42" spans="1:9">
      <c r="A42" s="152" t="s">
        <v>266</v>
      </c>
      <c r="B42" s="47"/>
    </row>
    <row r="44" spans="1:9">
      <c r="A44" s="582" t="s">
        <v>362</v>
      </c>
    </row>
  </sheetData>
  <mergeCells count="4">
    <mergeCell ref="A32:I33"/>
    <mergeCell ref="A34:I35"/>
    <mergeCell ref="A36:I36"/>
    <mergeCell ref="A40:I40"/>
  </mergeCells>
  <hyperlinks>
    <hyperlink ref="A1" location="'Contents '!A1" display="Contents "/>
    <hyperlink ref="A2" location="'Background Notes'!A1" display="Background Notes"/>
  </hyperlinks>
  <pageMargins left="0.7" right="0.7" top="0.75" bottom="0.75" header="0.3" footer="0.3"/>
  <pageSetup paperSize="9"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showGridLines="0" workbookViewId="0">
      <pane xSplit="1" ySplit="5" topLeftCell="B6" activePane="bottomRight" state="frozen"/>
      <selection pane="topRight" activeCell="B1" sqref="B1"/>
      <selection pane="bottomLeft" activeCell="A6" sqref="A6"/>
      <selection pane="bottomRight" activeCell="B1" sqref="B1"/>
    </sheetView>
  </sheetViews>
  <sheetFormatPr defaultColWidth="9.140625" defaultRowHeight="15"/>
  <cols>
    <col min="1" max="1" width="38.140625" style="10" customWidth="1"/>
    <col min="2" max="8" width="14" style="10" bestFit="1" customWidth="1"/>
    <col min="9" max="9" width="14.140625" style="10" customWidth="1"/>
    <col min="10" max="16384" width="9.140625" style="10"/>
  </cols>
  <sheetData>
    <row r="1" spans="1:11">
      <c r="A1" s="19" t="s">
        <v>39</v>
      </c>
      <c r="B1" s="19"/>
    </row>
    <row r="2" spans="1:11">
      <c r="A2" s="19" t="s">
        <v>20</v>
      </c>
      <c r="B2" s="19"/>
    </row>
    <row r="3" spans="1:11" ht="15.75">
      <c r="A3" s="20" t="s">
        <v>277</v>
      </c>
      <c r="B3" s="20"/>
    </row>
    <row r="5" spans="1:11" ht="35.25" customHeight="1">
      <c r="A5" s="199"/>
      <c r="B5" s="228">
        <v>2013</v>
      </c>
      <c r="C5" s="220">
        <v>2014</v>
      </c>
      <c r="D5" s="219">
        <v>2015</v>
      </c>
      <c r="E5" s="219">
        <v>2016</v>
      </c>
      <c r="F5" s="266">
        <v>2017</v>
      </c>
      <c r="G5" s="266">
        <v>2018</v>
      </c>
      <c r="H5" s="229">
        <v>2019</v>
      </c>
      <c r="I5" s="318" t="s">
        <v>269</v>
      </c>
    </row>
    <row r="6" spans="1:11" ht="23.1" customHeight="1">
      <c r="A6" s="244" t="s">
        <v>184</v>
      </c>
      <c r="B6" s="48">
        <v>5482223.9949145103</v>
      </c>
      <c r="C6" s="23">
        <v>4994063.5781499697</v>
      </c>
      <c r="D6" s="23">
        <v>5426342.2737382296</v>
      </c>
      <c r="E6" s="201">
        <v>5630301.8951703794</v>
      </c>
      <c r="F6" s="201">
        <v>5735049.8306914149</v>
      </c>
      <c r="G6" s="201">
        <v>5734031.8393298993</v>
      </c>
      <c r="H6" s="230">
        <v>5710332.499917984</v>
      </c>
      <c r="I6" s="316">
        <f t="shared" ref="I6:I12" si="0">(H6-G6)/G6</f>
        <v>-4.1331021654537718E-3</v>
      </c>
      <c r="J6" s="30"/>
      <c r="K6" s="30"/>
    </row>
    <row r="7" spans="1:11" ht="23.1" customHeight="1">
      <c r="A7" s="244" t="s">
        <v>185</v>
      </c>
      <c r="B7" s="48">
        <v>3331909.237740037</v>
      </c>
      <c r="C7" s="23">
        <v>3951114.3010328868</v>
      </c>
      <c r="D7" s="23">
        <v>4403448.8418851402</v>
      </c>
      <c r="E7" s="201">
        <v>4728535.878845471</v>
      </c>
      <c r="F7" s="201">
        <v>4864164.7081892965</v>
      </c>
      <c r="G7" s="201">
        <v>4535825.4963989267</v>
      </c>
      <c r="H7" s="230">
        <v>4246082.3144808626</v>
      </c>
      <c r="I7" s="316">
        <f t="shared" si="0"/>
        <v>-6.387882032677325E-2</v>
      </c>
      <c r="J7" s="30"/>
      <c r="K7" s="30"/>
    </row>
    <row r="8" spans="1:11" ht="23.1" customHeight="1">
      <c r="A8" s="245" t="s">
        <v>52</v>
      </c>
      <c r="B8" s="238">
        <f>B6+B7</f>
        <v>8814133.2326545473</v>
      </c>
      <c r="C8" s="238">
        <f>C6+C7</f>
        <v>8945177.8791828565</v>
      </c>
      <c r="D8" s="238">
        <f>D6+D7</f>
        <v>9829791.1156233698</v>
      </c>
      <c r="E8" s="50">
        <f>E6+E7</f>
        <v>10358837.774015851</v>
      </c>
      <c r="F8" s="50">
        <f>F6+F7</f>
        <v>10599214.538880711</v>
      </c>
      <c r="G8" s="50">
        <v>10269857.335728826</v>
      </c>
      <c r="H8" s="239">
        <f>H6+H7</f>
        <v>9956414.8143988475</v>
      </c>
      <c r="I8" s="319">
        <f t="shared" si="0"/>
        <v>-3.0520630529064136E-2</v>
      </c>
    </row>
    <row r="9" spans="1:11" ht="23.1" customHeight="1">
      <c r="A9" s="244" t="s">
        <v>253</v>
      </c>
      <c r="B9" s="48">
        <v>1002772</v>
      </c>
      <c r="C9" s="23">
        <v>1087955</v>
      </c>
      <c r="D9" s="23">
        <v>850394</v>
      </c>
      <c r="E9" s="201">
        <v>1001797</v>
      </c>
      <c r="F9" s="269">
        <v>1046478</v>
      </c>
      <c r="G9" s="269">
        <v>1505958</v>
      </c>
      <c r="H9" s="243">
        <v>1858509</v>
      </c>
      <c r="I9" s="316">
        <f t="shared" si="0"/>
        <v>0.23410413836242444</v>
      </c>
      <c r="J9" s="30"/>
      <c r="K9" s="30"/>
    </row>
    <row r="10" spans="1:11" ht="23.1" customHeight="1">
      <c r="A10" s="245" t="s">
        <v>53</v>
      </c>
      <c r="B10" s="238">
        <f>B8+B9</f>
        <v>9816905.2326545473</v>
      </c>
      <c r="C10" s="238">
        <f>C8+C9</f>
        <v>10033132.879182857</v>
      </c>
      <c r="D10" s="238">
        <f>D8+D9</f>
        <v>10680185.11562337</v>
      </c>
      <c r="E10" s="50">
        <f>E8+E9</f>
        <v>11360634.774015851</v>
      </c>
      <c r="F10" s="50">
        <f>F8+F9</f>
        <v>11645692.538880711</v>
      </c>
      <c r="G10" s="50">
        <v>11775815.335728826</v>
      </c>
      <c r="H10" s="239">
        <f>H8+H9</f>
        <v>11814923.814398848</v>
      </c>
      <c r="I10" s="319">
        <f t="shared" si="0"/>
        <v>3.3210845750411069E-3</v>
      </c>
    </row>
    <row r="11" spans="1:11" ht="23.1" customHeight="1">
      <c r="A11" s="244" t="s">
        <v>186</v>
      </c>
      <c r="B11" s="233">
        <v>4576929.7282986846</v>
      </c>
      <c r="C11" s="234">
        <v>5049237.671004069</v>
      </c>
      <c r="D11" s="234">
        <v>4790584.1766642118</v>
      </c>
      <c r="E11" s="235">
        <v>3814195.6094743642</v>
      </c>
      <c r="F11" s="235">
        <v>5220434.7850605333</v>
      </c>
      <c r="G11" s="235">
        <v>4520368.5155063709</v>
      </c>
      <c r="H11" s="236">
        <v>4768495.521970002</v>
      </c>
      <c r="I11" s="320">
        <f t="shared" si="0"/>
        <v>5.489088015998534E-2</v>
      </c>
      <c r="J11" s="30"/>
      <c r="K11" s="30"/>
    </row>
    <row r="12" spans="1:11" ht="23.1" customHeight="1">
      <c r="A12" s="32" t="s">
        <v>54</v>
      </c>
      <c r="B12" s="240">
        <f>B10+B11</f>
        <v>14393834.960953232</v>
      </c>
      <c r="C12" s="240">
        <f>C10+C11</f>
        <v>15082370.550186925</v>
      </c>
      <c r="D12" s="240">
        <f>D10+D11</f>
        <v>15470769.292287581</v>
      </c>
      <c r="E12" s="241">
        <f>E10+E11</f>
        <v>15174830.383490216</v>
      </c>
      <c r="F12" s="241">
        <f>F10+F11</f>
        <v>16866127.323941246</v>
      </c>
      <c r="G12" s="241">
        <v>16296183.851235196</v>
      </c>
      <c r="H12" s="242">
        <f>H10+H11</f>
        <v>16583419.33636885</v>
      </c>
      <c r="I12" s="583">
        <f t="shared" si="0"/>
        <v>1.7625935480095976E-2</v>
      </c>
      <c r="J12" s="30"/>
      <c r="K12" s="30"/>
    </row>
    <row r="14" spans="1:11" ht="15" customHeight="1">
      <c r="A14" s="751" t="s">
        <v>40</v>
      </c>
      <c r="B14" s="751"/>
      <c r="C14" s="751"/>
      <c r="D14" s="751"/>
      <c r="E14" s="751"/>
      <c r="F14" s="751"/>
      <c r="G14" s="751"/>
      <c r="H14" s="751"/>
      <c r="I14" s="751"/>
    </row>
    <row r="15" spans="1:11">
      <c r="A15" s="751"/>
      <c r="B15" s="751"/>
      <c r="C15" s="751"/>
      <c r="D15" s="751"/>
      <c r="E15" s="751"/>
      <c r="F15" s="751"/>
      <c r="G15" s="751"/>
      <c r="H15" s="751"/>
      <c r="I15" s="751"/>
    </row>
    <row r="16" spans="1:11" ht="15" customHeight="1">
      <c r="A16" s="751" t="s">
        <v>47</v>
      </c>
      <c r="B16" s="751"/>
      <c r="C16" s="751"/>
      <c r="D16" s="751"/>
      <c r="E16" s="751"/>
      <c r="F16" s="751"/>
      <c r="G16" s="751"/>
      <c r="H16" s="751"/>
      <c r="I16" s="751"/>
    </row>
    <row r="17" spans="1:9">
      <c r="A17" s="751"/>
      <c r="B17" s="751"/>
      <c r="C17" s="751"/>
      <c r="D17" s="751"/>
      <c r="E17" s="751"/>
      <c r="F17" s="751"/>
      <c r="G17" s="751"/>
      <c r="H17" s="751"/>
      <c r="I17" s="751"/>
    </row>
    <row r="18" spans="1:9" ht="18" customHeight="1">
      <c r="A18" s="751" t="s">
        <v>48</v>
      </c>
      <c r="B18" s="751"/>
      <c r="C18" s="751"/>
      <c r="D18" s="751"/>
      <c r="E18" s="751"/>
      <c r="F18" s="751"/>
      <c r="G18" s="751"/>
      <c r="H18" s="751"/>
      <c r="I18" s="751"/>
    </row>
    <row r="19" spans="1:9" ht="15" customHeight="1">
      <c r="A19" s="751" t="s">
        <v>55</v>
      </c>
      <c r="B19" s="751"/>
      <c r="C19" s="751"/>
      <c r="D19" s="751"/>
      <c r="E19" s="751"/>
      <c r="F19" s="751"/>
      <c r="G19" s="751"/>
      <c r="H19" s="751"/>
      <c r="I19" s="751"/>
    </row>
    <row r="20" spans="1:9">
      <c r="A20" s="752" t="s">
        <v>80</v>
      </c>
      <c r="B20" s="752"/>
      <c r="C20" s="752"/>
      <c r="D20" s="752"/>
      <c r="E20" s="752"/>
      <c r="F20" s="752"/>
      <c r="G20" s="752"/>
      <c r="H20" s="752"/>
      <c r="I20" s="752"/>
    </row>
    <row r="21" spans="1:9">
      <c r="D21" s="194"/>
      <c r="E21" s="194"/>
      <c r="F21" s="194"/>
      <c r="G21" s="194"/>
      <c r="H21" s="194"/>
    </row>
    <row r="22" spans="1:9">
      <c r="A22" s="307" t="s">
        <v>362</v>
      </c>
      <c r="B22" s="47"/>
      <c r="D22" s="194"/>
    </row>
    <row r="23" spans="1:9">
      <c r="A23" s="152" t="s">
        <v>266</v>
      </c>
      <c r="D23" s="194"/>
      <c r="E23" s="194"/>
      <c r="F23" s="194"/>
      <c r="G23" s="194"/>
      <c r="H23" s="194"/>
    </row>
    <row r="24" spans="1:9">
      <c r="D24" s="194"/>
    </row>
    <row r="25" spans="1:9">
      <c r="D25" s="194"/>
      <c r="E25" s="194"/>
      <c r="F25" s="194"/>
      <c r="G25" s="194"/>
      <c r="H25" s="194"/>
    </row>
    <row r="27" spans="1:9">
      <c r="E27" s="194"/>
      <c r="F27" s="194"/>
      <c r="G27" s="194"/>
      <c r="H27" s="194"/>
    </row>
    <row r="29" spans="1:9">
      <c r="E29" s="194"/>
      <c r="F29" s="194"/>
      <c r="G29" s="194"/>
      <c r="H29" s="194"/>
    </row>
    <row r="31" spans="1:9">
      <c r="E31" s="194"/>
      <c r="F31" s="194"/>
      <c r="G31" s="194"/>
      <c r="H31" s="194"/>
    </row>
    <row r="33" spans="5:8">
      <c r="E33" s="194"/>
      <c r="F33" s="194"/>
      <c r="G33" s="194"/>
      <c r="H33" s="194"/>
    </row>
  </sheetData>
  <mergeCells count="5">
    <mergeCell ref="A14:I15"/>
    <mergeCell ref="A16:I17"/>
    <mergeCell ref="A18:I18"/>
    <mergeCell ref="A19:I19"/>
    <mergeCell ref="A20:I20"/>
  </mergeCells>
  <hyperlinks>
    <hyperlink ref="A1" location="'Contents '!A1" display="Contents "/>
    <hyperlink ref="A2" location="'Background Notes'!A1" display="Background Notes"/>
  </hyperlinks>
  <pageMargins left="0.7" right="0.7" top="0.75" bottom="0.75"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workbookViewId="0">
      <pane xSplit="1" ySplit="5" topLeftCell="B6" activePane="bottomRight" state="frozen"/>
      <selection pane="topRight" activeCell="B1" sqref="B1"/>
      <selection pane="bottomLeft" activeCell="A6" sqref="A6"/>
      <selection pane="bottomRight" activeCell="B1" sqref="B1"/>
    </sheetView>
  </sheetViews>
  <sheetFormatPr defaultColWidth="9.140625" defaultRowHeight="15"/>
  <cols>
    <col min="1" max="1" width="40.7109375" style="10" customWidth="1"/>
    <col min="2" max="2" width="14.85546875" style="10" customWidth="1"/>
    <col min="3" max="7" width="15.140625" style="10" bestFit="1" customWidth="1"/>
    <col min="8" max="8" width="17" style="10" bestFit="1" customWidth="1"/>
    <col min="9" max="9" width="14.140625" style="10" bestFit="1" customWidth="1"/>
    <col min="10" max="16384" width="9.140625" style="10"/>
  </cols>
  <sheetData>
    <row r="1" spans="1:10">
      <c r="A1" s="19" t="s">
        <v>39</v>
      </c>
      <c r="B1" s="19"/>
    </row>
    <row r="2" spans="1:10">
      <c r="A2" s="19" t="s">
        <v>20</v>
      </c>
      <c r="B2" s="19"/>
    </row>
    <row r="3" spans="1:10" ht="18.75">
      <c r="A3" s="20" t="s">
        <v>280</v>
      </c>
      <c r="B3" s="20"/>
    </row>
    <row r="5" spans="1:10" ht="47.25">
      <c r="A5" s="199"/>
      <c r="B5" s="228">
        <v>2013</v>
      </c>
      <c r="C5" s="220">
        <v>2014</v>
      </c>
      <c r="D5" s="219">
        <v>2015</v>
      </c>
      <c r="E5" s="219">
        <v>2016</v>
      </c>
      <c r="F5" s="266">
        <v>2017</v>
      </c>
      <c r="G5" s="266">
        <v>2018</v>
      </c>
      <c r="H5" s="229">
        <v>2019</v>
      </c>
      <c r="I5" s="318" t="s">
        <v>269</v>
      </c>
    </row>
    <row r="6" spans="1:10" ht="26.45" customHeight="1">
      <c r="A6" s="338" t="s">
        <v>56</v>
      </c>
      <c r="B6" s="48">
        <v>273361723.69608796</v>
      </c>
      <c r="C6" s="23">
        <v>257195970.73851457</v>
      </c>
      <c r="D6" s="23">
        <v>274333343.6188764</v>
      </c>
      <c r="E6" s="201">
        <v>315701061.10996139</v>
      </c>
      <c r="F6" s="201">
        <v>318574688.51370209</v>
      </c>
      <c r="G6" s="201">
        <v>327265522.19667798</v>
      </c>
      <c r="H6" s="230">
        <v>369020552.41367406</v>
      </c>
      <c r="I6" s="316">
        <f t="shared" ref="I6:I12" si="0">(H6-G6)/G6</f>
        <v>0.12758762345855179</v>
      </c>
      <c r="J6" s="30"/>
    </row>
    <row r="7" spans="1:10" ht="26.45" customHeight="1">
      <c r="A7" s="338" t="s">
        <v>57</v>
      </c>
      <c r="B7" s="48">
        <v>200383813.32788146</v>
      </c>
      <c r="C7" s="23">
        <v>188846480.81067804</v>
      </c>
      <c r="D7" s="23">
        <v>209453560.27919829</v>
      </c>
      <c r="E7" s="201">
        <v>227590225.96474034</v>
      </c>
      <c r="F7" s="201">
        <v>247886535.1750904</v>
      </c>
      <c r="G7" s="201">
        <v>233289493.95973423</v>
      </c>
      <c r="H7" s="230">
        <v>219973734.52843827</v>
      </c>
      <c r="I7" s="316">
        <f t="shared" si="0"/>
        <v>-5.7078264457096649E-2</v>
      </c>
      <c r="J7" s="30"/>
    </row>
    <row r="8" spans="1:10" ht="26.45" customHeight="1">
      <c r="A8" s="339" t="s">
        <v>58</v>
      </c>
      <c r="B8" s="238">
        <f>B6+B7</f>
        <v>473745537.02396941</v>
      </c>
      <c r="C8" s="238">
        <f>C6+C7</f>
        <v>446042451.54919261</v>
      </c>
      <c r="D8" s="238">
        <f>D6+D7</f>
        <v>483786903.89807469</v>
      </c>
      <c r="E8" s="50">
        <f>E6+E7</f>
        <v>543291287.07470179</v>
      </c>
      <c r="F8" s="50">
        <f>F6+F7</f>
        <v>566461223.68879247</v>
      </c>
      <c r="G8" s="50">
        <v>560555016.15641224</v>
      </c>
      <c r="H8" s="239">
        <f>H6+H7</f>
        <v>588994286.94211233</v>
      </c>
      <c r="I8" s="319">
        <f t="shared" si="0"/>
        <v>5.0734129507396371E-2</v>
      </c>
      <c r="J8" s="30"/>
    </row>
    <row r="9" spans="1:10" ht="26.45" customHeight="1">
      <c r="A9" s="338" t="s">
        <v>254</v>
      </c>
      <c r="B9" s="48">
        <v>49897161.584148012</v>
      </c>
      <c r="C9" s="23">
        <v>61249046.859999999</v>
      </c>
      <c r="D9" s="23">
        <v>60925191.833333336</v>
      </c>
      <c r="E9" s="201">
        <v>69912143.370000005</v>
      </c>
      <c r="F9" s="269">
        <v>90164909.099999994</v>
      </c>
      <c r="G9" s="269">
        <v>108319169.99999999</v>
      </c>
      <c r="H9" s="243">
        <v>141736823.63333333</v>
      </c>
      <c r="I9" s="316">
        <f t="shared" si="0"/>
        <v>0.30851098317438497</v>
      </c>
      <c r="J9" s="30"/>
    </row>
    <row r="10" spans="1:10" ht="26.45" customHeight="1">
      <c r="A10" s="339" t="s">
        <v>59</v>
      </c>
      <c r="B10" s="238">
        <f>B8+B9</f>
        <v>523642698.6081174</v>
      </c>
      <c r="C10" s="238">
        <f>C8+C9</f>
        <v>507291498.40919262</v>
      </c>
      <c r="D10" s="238">
        <f>D8+D9</f>
        <v>544712095.731408</v>
      </c>
      <c r="E10" s="50">
        <f>E8+E9</f>
        <v>613203430.44470179</v>
      </c>
      <c r="F10" s="50">
        <f>F8+F9</f>
        <v>656626132.78879249</v>
      </c>
      <c r="G10" s="50">
        <v>668874186.15641224</v>
      </c>
      <c r="H10" s="239">
        <f>H8+H9</f>
        <v>730731110.57544565</v>
      </c>
      <c r="I10" s="319">
        <f t="shared" si="0"/>
        <v>9.2479162298795214E-2</v>
      </c>
      <c r="J10" s="30"/>
    </row>
    <row r="11" spans="1:10" ht="26.45" customHeight="1">
      <c r="A11" s="338" t="s">
        <v>77</v>
      </c>
      <c r="B11" s="233">
        <v>191548235.14518639</v>
      </c>
      <c r="C11" s="234">
        <v>237610797.32169729</v>
      </c>
      <c r="D11" s="234">
        <v>219354176.22427353</v>
      </c>
      <c r="E11" s="235">
        <v>237154714</v>
      </c>
      <c r="F11" s="235">
        <v>269503070.6510908</v>
      </c>
      <c r="G11" s="235">
        <v>299378105.29387587</v>
      </c>
      <c r="H11" s="236">
        <v>313264984.59185797</v>
      </c>
      <c r="I11" s="320">
        <f t="shared" si="0"/>
        <v>4.6385754510505847E-2</v>
      </c>
      <c r="J11" s="30"/>
    </row>
    <row r="12" spans="1:10" ht="26.45" customHeight="1">
      <c r="A12" s="353" t="s">
        <v>60</v>
      </c>
      <c r="B12" s="240">
        <f>B10+B11</f>
        <v>715190933.75330377</v>
      </c>
      <c r="C12" s="240">
        <f>C10+C11</f>
        <v>744902295.73088992</v>
      </c>
      <c r="D12" s="240">
        <f>D10+D11</f>
        <v>764066271.95568156</v>
      </c>
      <c r="E12" s="241">
        <f>E10+E11</f>
        <v>850358144.44470179</v>
      </c>
      <c r="F12" s="241">
        <f>F10+F11</f>
        <v>926129203.43988323</v>
      </c>
      <c r="G12" s="241">
        <v>968252291.45028806</v>
      </c>
      <c r="H12" s="242">
        <f>H10+H11</f>
        <v>1043996095.1673036</v>
      </c>
      <c r="I12" s="321">
        <f t="shared" si="0"/>
        <v>7.8227342590187238E-2</v>
      </c>
      <c r="J12" s="30"/>
    </row>
    <row r="14" spans="1:10" ht="15" customHeight="1">
      <c r="A14" s="751" t="s">
        <v>40</v>
      </c>
      <c r="B14" s="751"/>
      <c r="C14" s="751"/>
      <c r="D14" s="751"/>
      <c r="E14" s="751"/>
      <c r="F14" s="751"/>
      <c r="G14" s="751"/>
      <c r="H14" s="751"/>
      <c r="I14" s="751"/>
    </row>
    <row r="15" spans="1:10">
      <c r="A15" s="751"/>
      <c r="B15" s="751"/>
      <c r="C15" s="751"/>
      <c r="D15" s="751"/>
      <c r="E15" s="751"/>
      <c r="F15" s="751"/>
      <c r="G15" s="751"/>
      <c r="H15" s="751"/>
      <c r="I15" s="751"/>
    </row>
    <row r="16" spans="1:10" ht="15" customHeight="1">
      <c r="A16" s="751" t="s">
        <v>47</v>
      </c>
      <c r="B16" s="751"/>
      <c r="C16" s="751"/>
      <c r="D16" s="751"/>
      <c r="E16" s="751"/>
      <c r="F16" s="751"/>
      <c r="G16" s="751"/>
      <c r="H16" s="751"/>
      <c r="I16" s="751"/>
    </row>
    <row r="17" spans="1:9">
      <c r="A17" s="751"/>
      <c r="B17" s="751"/>
      <c r="C17" s="751"/>
      <c r="D17" s="751"/>
      <c r="E17" s="751"/>
      <c r="F17" s="751"/>
      <c r="G17" s="751"/>
      <c r="H17" s="751"/>
      <c r="I17" s="751"/>
    </row>
    <row r="18" spans="1:9" ht="18" customHeight="1">
      <c r="A18" s="751" t="s">
        <v>48</v>
      </c>
      <c r="B18" s="751"/>
      <c r="C18" s="751"/>
      <c r="D18" s="751"/>
      <c r="E18" s="751"/>
      <c r="F18" s="751"/>
      <c r="G18" s="751"/>
      <c r="H18" s="751"/>
      <c r="I18" s="751"/>
    </row>
    <row r="19" spans="1:9" ht="15" customHeight="1">
      <c r="A19" s="751" t="s">
        <v>55</v>
      </c>
      <c r="B19" s="751"/>
      <c r="C19" s="751"/>
      <c r="D19" s="751"/>
      <c r="E19" s="751"/>
      <c r="F19" s="751"/>
      <c r="G19" s="751"/>
      <c r="H19" s="751"/>
      <c r="I19" s="751"/>
    </row>
    <row r="20" spans="1:9">
      <c r="A20" s="752" t="s">
        <v>80</v>
      </c>
      <c r="B20" s="752"/>
      <c r="C20" s="752"/>
      <c r="D20" s="752"/>
      <c r="E20" s="752"/>
      <c r="F20" s="752"/>
      <c r="G20" s="752"/>
      <c r="H20" s="752"/>
      <c r="I20" s="752"/>
    </row>
    <row r="21" spans="1:9">
      <c r="A21" s="307" t="s">
        <v>362</v>
      </c>
      <c r="D21" s="194"/>
      <c r="E21" s="194"/>
      <c r="F21" s="194"/>
      <c r="G21" s="194"/>
      <c r="H21" s="194"/>
    </row>
    <row r="22" spans="1:9">
      <c r="A22" s="152" t="s">
        <v>266</v>
      </c>
      <c r="B22" s="47"/>
      <c r="D22" s="194"/>
    </row>
    <row r="23" spans="1:9">
      <c r="D23" s="194"/>
      <c r="E23" s="194"/>
      <c r="F23" s="194"/>
      <c r="G23" s="194"/>
      <c r="H23" s="194"/>
    </row>
    <row r="24" spans="1:9">
      <c r="D24" s="194"/>
    </row>
    <row r="25" spans="1:9">
      <c r="E25" s="194"/>
      <c r="F25" s="194"/>
      <c r="G25" s="194"/>
      <c r="H25" s="194"/>
    </row>
    <row r="27" spans="1:9">
      <c r="E27" s="194"/>
      <c r="F27" s="194"/>
      <c r="G27" s="194"/>
      <c r="H27" s="194"/>
    </row>
    <row r="29" spans="1:9">
      <c r="E29" s="194"/>
      <c r="F29" s="194"/>
      <c r="G29" s="194"/>
      <c r="H29" s="194"/>
    </row>
    <row r="31" spans="1:9">
      <c r="E31" s="194"/>
      <c r="F31" s="194"/>
      <c r="G31" s="194"/>
      <c r="H31" s="194"/>
    </row>
    <row r="33" spans="5:8">
      <c r="E33" s="194"/>
      <c r="F33" s="194"/>
      <c r="G33" s="194"/>
      <c r="H33" s="194"/>
    </row>
  </sheetData>
  <mergeCells count="5">
    <mergeCell ref="A14:I15"/>
    <mergeCell ref="A16:I17"/>
    <mergeCell ref="A18:I18"/>
    <mergeCell ref="A19:I19"/>
    <mergeCell ref="A20:I20"/>
  </mergeCells>
  <hyperlinks>
    <hyperlink ref="A1" location="'Contents '!A1" display="Contents "/>
    <hyperlink ref="A2" location="'Background Notes'!A1" display="Background Notes"/>
  </hyperlinks>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vt:i4>
      </vt:variant>
    </vt:vector>
  </HeadingPairs>
  <TitlesOfParts>
    <vt:vector size="40" baseType="lpstr">
      <vt:lpstr>Contact</vt:lpstr>
      <vt:lpstr>Contents </vt: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Table 1.16</vt:lpstr>
      <vt:lpstr>Table 1.17</vt:lpstr>
      <vt:lpstr>Table 1.18</vt:lpstr>
      <vt:lpstr>Table 2.1</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Background Notes</vt:lpstr>
      <vt:lpstr>Tourism related SIC codes</vt:lpstr>
      <vt:lpstr>'Figure 2'!Print_Area</vt:lpstr>
      <vt:lpstr>'Figure 3'!Print_Area</vt:lpstr>
      <vt:lpstr>'Figure 7'!Print_Area</vt:lpstr>
    </vt:vector>
  </TitlesOfParts>
  <Company>IT Assist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Stephen.Dunne@nisra.gov.uk;sarah.mcauley@nisra.gov.uk;Ian.Stanley@nisra.gov.uk</dc:creator>
  <cp:lastModifiedBy>Sarah McAuley</cp:lastModifiedBy>
  <cp:lastPrinted>2019-05-29T16:20:01Z</cp:lastPrinted>
  <dcterms:created xsi:type="dcterms:W3CDTF">2015-05-26T15:09:07Z</dcterms:created>
  <dcterms:modified xsi:type="dcterms:W3CDTF">2020-10-22T07:01:43Z</dcterms:modified>
</cp:coreProperties>
</file>